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 66\รายงานผลการเบิกจ่าย\"/>
    </mc:Choice>
  </mc:AlternateContent>
  <xr:revisionPtr revIDLastSave="0" documentId="13_ncr:1_{3DAA7513-2069-41B8-BAEB-F56EB61E8B88}" xr6:coauthVersionLast="47" xr6:coauthVersionMax="47" xr10:uidLastSave="{00000000-0000-0000-0000-000000000000}"/>
  <bookViews>
    <workbookView xWindow="-120" yWindow="-120" windowWidth="20730" windowHeight="11160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." sheetId="2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3">งบสพฐ.!$1:$4</definedName>
    <definedName name="_xlnm.Print_Titles" localSheetId="0">'เงินกันไว้เบิกเหลื่อมปี งบปี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0" i="2" l="1"/>
  <c r="G345" i="2"/>
  <c r="F345" i="2"/>
  <c r="E345" i="2"/>
  <c r="D345" i="2"/>
  <c r="C345" i="2"/>
  <c r="B345" i="2"/>
  <c r="A345" i="2"/>
  <c r="G344" i="2"/>
  <c r="F344" i="2"/>
  <c r="E344" i="2"/>
  <c r="D344" i="2"/>
  <c r="C344" i="2"/>
  <c r="B344" i="2"/>
  <c r="A344" i="2"/>
  <c r="G343" i="2"/>
  <c r="G339" i="2" s="1"/>
  <c r="G338" i="2" s="1"/>
  <c r="F343" i="2"/>
  <c r="E343" i="2"/>
  <c r="E339" i="2" s="1"/>
  <c r="E338" i="2" s="1"/>
  <c r="D343" i="2"/>
  <c r="C343" i="2"/>
  <c r="B343" i="2"/>
  <c r="G342" i="2"/>
  <c r="F342" i="2"/>
  <c r="E342" i="2"/>
  <c r="D342" i="2"/>
  <c r="H342" i="2" s="1"/>
  <c r="C342" i="2"/>
  <c r="B342" i="2"/>
  <c r="A342" i="2"/>
  <c r="G340" i="2"/>
  <c r="F340" i="2"/>
  <c r="F339" i="2" s="1"/>
  <c r="F338" i="2" s="1"/>
  <c r="E340" i="2"/>
  <c r="D340" i="2"/>
  <c r="C340" i="2"/>
  <c r="B340" i="2"/>
  <c r="A340" i="2"/>
  <c r="D339" i="2"/>
  <c r="D338" i="2" s="1"/>
  <c r="C339" i="2"/>
  <c r="B339" i="2"/>
  <c r="C338" i="2"/>
  <c r="B338" i="2"/>
  <c r="A338" i="2"/>
  <c r="G337" i="2"/>
  <c r="F337" i="2"/>
  <c r="E337" i="2"/>
  <c r="E335" i="2" s="1"/>
  <c r="D337" i="2"/>
  <c r="C337" i="2"/>
  <c r="B337" i="2"/>
  <c r="A337" i="2"/>
  <c r="G336" i="2"/>
  <c r="F336" i="2"/>
  <c r="E336" i="2"/>
  <c r="D336" i="2"/>
  <c r="H336" i="2" s="1"/>
  <c r="C336" i="2"/>
  <c r="B336" i="2"/>
  <c r="A336" i="2"/>
  <c r="G335" i="2"/>
  <c r="G334" i="2" s="1"/>
  <c r="F335" i="2"/>
  <c r="D335" i="2"/>
  <c r="C335" i="2"/>
  <c r="B335" i="2"/>
  <c r="F334" i="2"/>
  <c r="D334" i="2"/>
  <c r="C334" i="2"/>
  <c r="B334" i="2"/>
  <c r="A334" i="2"/>
  <c r="G333" i="2"/>
  <c r="F333" i="2"/>
  <c r="E333" i="2"/>
  <c r="D333" i="2"/>
  <c r="H333" i="2" s="1"/>
  <c r="C333" i="2"/>
  <c r="B333" i="2"/>
  <c r="A333" i="2"/>
  <c r="G332" i="2"/>
  <c r="F332" i="2"/>
  <c r="E332" i="2"/>
  <c r="D332" i="2"/>
  <c r="H332" i="2" s="1"/>
  <c r="C332" i="2"/>
  <c r="B332" i="2"/>
  <c r="A332" i="2"/>
  <c r="G331" i="2"/>
  <c r="F331" i="2"/>
  <c r="E331" i="2"/>
  <c r="D331" i="2"/>
  <c r="H331" i="2" s="1"/>
  <c r="C331" i="2"/>
  <c r="B331" i="2"/>
  <c r="A331" i="2"/>
  <c r="G330" i="2"/>
  <c r="F330" i="2"/>
  <c r="E330" i="2"/>
  <c r="D330" i="2"/>
  <c r="H330" i="2" s="1"/>
  <c r="C330" i="2"/>
  <c r="B330" i="2"/>
  <c r="A330" i="2"/>
  <c r="G329" i="2"/>
  <c r="F329" i="2"/>
  <c r="F328" i="2" s="1"/>
  <c r="E329" i="2"/>
  <c r="D329" i="2"/>
  <c r="B329" i="2"/>
  <c r="I328" i="2"/>
  <c r="G328" i="2"/>
  <c r="E328" i="2"/>
  <c r="C328" i="2"/>
  <c r="B328" i="2"/>
  <c r="A328" i="2"/>
  <c r="G327" i="2"/>
  <c r="B327" i="2"/>
  <c r="C326" i="2"/>
  <c r="B326" i="2"/>
  <c r="A326" i="2"/>
  <c r="C325" i="2"/>
  <c r="B325" i="2"/>
  <c r="A325" i="2"/>
  <c r="C320" i="2"/>
  <c r="G319" i="2"/>
  <c r="F319" i="2"/>
  <c r="H319" i="2" s="1"/>
  <c r="E319" i="2"/>
  <c r="C319" i="2"/>
  <c r="B319" i="2"/>
  <c r="A319" i="2"/>
  <c r="C318" i="2"/>
  <c r="G317" i="2"/>
  <c r="F317" i="2"/>
  <c r="E317" i="2"/>
  <c r="D317" i="2"/>
  <c r="H317" i="2" s="1"/>
  <c r="C317" i="2"/>
  <c r="B317" i="2"/>
  <c r="A317" i="2"/>
  <c r="C316" i="2"/>
  <c r="G315" i="2"/>
  <c r="F315" i="2"/>
  <c r="E315" i="2"/>
  <c r="D315" i="2"/>
  <c r="C315" i="2"/>
  <c r="B315" i="2"/>
  <c r="A315" i="2"/>
  <c r="G313" i="2"/>
  <c r="F313" i="2"/>
  <c r="E313" i="2"/>
  <c r="D313" i="2"/>
  <c r="H313" i="2" s="1"/>
  <c r="C313" i="2"/>
  <c r="B313" i="2"/>
  <c r="A313" i="2"/>
  <c r="G312" i="2"/>
  <c r="G311" i="2" s="1"/>
  <c r="G310" i="2" s="1"/>
  <c r="G309" i="2" s="1"/>
  <c r="G308" i="2" s="1"/>
  <c r="F312" i="2"/>
  <c r="E312" i="2"/>
  <c r="D312" i="2"/>
  <c r="C312" i="2"/>
  <c r="B312" i="2"/>
  <c r="A312" i="2"/>
  <c r="E311" i="2"/>
  <c r="E310" i="2" s="1"/>
  <c r="E309" i="2" s="1"/>
  <c r="E308" i="2" s="1"/>
  <c r="C311" i="2"/>
  <c r="B311" i="2"/>
  <c r="C310" i="2"/>
  <c r="B310" i="2"/>
  <c r="A310" i="2"/>
  <c r="C309" i="2"/>
  <c r="B309" i="2"/>
  <c r="A309" i="2"/>
  <c r="C308" i="2"/>
  <c r="B308" i="2"/>
  <c r="A308" i="2"/>
  <c r="G307" i="2"/>
  <c r="F307" i="2"/>
  <c r="E307" i="2"/>
  <c r="D307" i="2"/>
  <c r="G306" i="2"/>
  <c r="G305" i="2" s="1"/>
  <c r="G304" i="2" s="1"/>
  <c r="G300" i="2" s="1"/>
  <c r="F306" i="2"/>
  <c r="E306" i="2"/>
  <c r="E305" i="2" s="1"/>
  <c r="D306" i="2"/>
  <c r="H306" i="2" s="1"/>
  <c r="H305" i="2" s="1"/>
  <c r="H304" i="2" s="1"/>
  <c r="C306" i="2"/>
  <c r="B306" i="2"/>
  <c r="F305" i="2"/>
  <c r="F304" i="2" s="1"/>
  <c r="D305" i="2"/>
  <c r="D304" i="2" s="1"/>
  <c r="C305" i="2"/>
  <c r="B305" i="2"/>
  <c r="E304" i="2"/>
  <c r="E300" i="2" s="1"/>
  <c r="C304" i="2"/>
  <c r="B304" i="2"/>
  <c r="G303" i="2"/>
  <c r="F303" i="2"/>
  <c r="E303" i="2"/>
  <c r="D303" i="2"/>
  <c r="H303" i="2" s="1"/>
  <c r="H302" i="2" s="1"/>
  <c r="H301" i="2" s="1"/>
  <c r="H300" i="2" s="1"/>
  <c r="C303" i="2"/>
  <c r="B303" i="2"/>
  <c r="A303" i="2"/>
  <c r="G302" i="2"/>
  <c r="F302" i="2"/>
  <c r="E302" i="2"/>
  <c r="D302" i="2"/>
  <c r="D301" i="2" s="1"/>
  <c r="D300" i="2" s="1"/>
  <c r="B302" i="2"/>
  <c r="G301" i="2"/>
  <c r="F301" i="2"/>
  <c r="E301" i="2"/>
  <c r="C301" i="2"/>
  <c r="B301" i="2"/>
  <c r="A301" i="2"/>
  <c r="F300" i="2"/>
  <c r="C300" i="2"/>
  <c r="B300" i="2"/>
  <c r="A300" i="2"/>
  <c r="G299" i="2"/>
  <c r="F299" i="2"/>
  <c r="F298" i="2" s="1"/>
  <c r="F297" i="2" s="1"/>
  <c r="E299" i="2"/>
  <c r="D299" i="2"/>
  <c r="C299" i="2"/>
  <c r="B299" i="2"/>
  <c r="G298" i="2"/>
  <c r="E298" i="2"/>
  <c r="E297" i="2" s="1"/>
  <c r="C298" i="2"/>
  <c r="B298" i="2"/>
  <c r="G297" i="2"/>
  <c r="D297" i="2"/>
  <c r="C297" i="2"/>
  <c r="B297" i="2"/>
  <c r="G296" i="2"/>
  <c r="F296" i="2"/>
  <c r="E296" i="2"/>
  <c r="D296" i="2"/>
  <c r="H296" i="2" s="1"/>
  <c r="C296" i="2"/>
  <c r="B296" i="2"/>
  <c r="A296" i="2"/>
  <c r="G295" i="2"/>
  <c r="F295" i="2"/>
  <c r="E295" i="2"/>
  <c r="D295" i="2"/>
  <c r="H295" i="2" s="1"/>
  <c r="C295" i="2"/>
  <c r="B295" i="2"/>
  <c r="A295" i="2"/>
  <c r="G294" i="2"/>
  <c r="F294" i="2"/>
  <c r="E294" i="2"/>
  <c r="D294" i="2"/>
  <c r="C294" i="2"/>
  <c r="B294" i="2"/>
  <c r="A294" i="2"/>
  <c r="G293" i="2"/>
  <c r="F293" i="2"/>
  <c r="F290" i="2" s="1"/>
  <c r="F289" i="2" s="1"/>
  <c r="E293" i="2"/>
  <c r="D293" i="2"/>
  <c r="C293" i="2"/>
  <c r="B293" i="2"/>
  <c r="A293" i="2"/>
  <c r="G292" i="2"/>
  <c r="F292" i="2"/>
  <c r="E292" i="2"/>
  <c r="D292" i="2"/>
  <c r="H292" i="2" s="1"/>
  <c r="C292" i="2"/>
  <c r="B292" i="2"/>
  <c r="A292" i="2"/>
  <c r="G291" i="2"/>
  <c r="F291" i="2"/>
  <c r="E291" i="2"/>
  <c r="D291" i="2"/>
  <c r="H291" i="2" s="1"/>
  <c r="C291" i="2"/>
  <c r="B291" i="2"/>
  <c r="A291" i="2"/>
  <c r="G290" i="2"/>
  <c r="E290" i="2"/>
  <c r="D290" i="2"/>
  <c r="B290" i="2"/>
  <c r="G289" i="2"/>
  <c r="E289" i="2"/>
  <c r="D289" i="2"/>
  <c r="C289" i="2"/>
  <c r="B289" i="2"/>
  <c r="G288" i="2"/>
  <c r="G287" i="2" s="1"/>
  <c r="G286" i="2" s="1"/>
  <c r="F288" i="2"/>
  <c r="E288" i="2"/>
  <c r="E287" i="2" s="1"/>
  <c r="E286" i="2" s="1"/>
  <c r="D288" i="2"/>
  <c r="H288" i="2" s="1"/>
  <c r="H287" i="2" s="1"/>
  <c r="C288" i="2"/>
  <c r="B288" i="2"/>
  <c r="F287" i="2"/>
  <c r="F286" i="2" s="1"/>
  <c r="D287" i="2"/>
  <c r="B287" i="2"/>
  <c r="H286" i="2"/>
  <c r="D286" i="2"/>
  <c r="C286" i="2"/>
  <c r="B286" i="2"/>
  <c r="A286" i="2"/>
  <c r="G282" i="2"/>
  <c r="F282" i="2"/>
  <c r="E282" i="2"/>
  <c r="D282" i="2"/>
  <c r="H282" i="2" s="1"/>
  <c r="C282" i="2"/>
  <c r="B282" i="2"/>
  <c r="A282" i="2"/>
  <c r="G281" i="2"/>
  <c r="F281" i="2"/>
  <c r="E281" i="2"/>
  <c r="D281" i="2"/>
  <c r="H281" i="2" s="1"/>
  <c r="C281" i="2"/>
  <c r="B281" i="2"/>
  <c r="A281" i="2"/>
  <c r="G280" i="2"/>
  <c r="F280" i="2"/>
  <c r="E280" i="2"/>
  <c r="D280" i="2"/>
  <c r="H280" i="2" s="1"/>
  <c r="C280" i="2"/>
  <c r="B280" i="2"/>
  <c r="A280" i="2"/>
  <c r="G279" i="2"/>
  <c r="F279" i="2"/>
  <c r="E279" i="2"/>
  <c r="D279" i="2"/>
  <c r="H279" i="2" s="1"/>
  <c r="C279" i="2"/>
  <c r="B279" i="2"/>
  <c r="A279" i="2"/>
  <c r="G278" i="2"/>
  <c r="F278" i="2"/>
  <c r="E278" i="2"/>
  <c r="D278" i="2"/>
  <c r="H278" i="2" s="1"/>
  <c r="C278" i="2"/>
  <c r="B278" i="2"/>
  <c r="A278" i="2"/>
  <c r="G277" i="2"/>
  <c r="F277" i="2"/>
  <c r="E277" i="2"/>
  <c r="D277" i="2"/>
  <c r="H277" i="2" s="1"/>
  <c r="C277" i="2"/>
  <c r="B277" i="2"/>
  <c r="A277" i="2"/>
  <c r="G276" i="2"/>
  <c r="F276" i="2"/>
  <c r="E276" i="2"/>
  <c r="D276" i="2"/>
  <c r="H276" i="2" s="1"/>
  <c r="H275" i="2" s="1"/>
  <c r="H274" i="2" s="1"/>
  <c r="C276" i="2"/>
  <c r="B276" i="2"/>
  <c r="A276" i="2"/>
  <c r="G275" i="2"/>
  <c r="F275" i="2"/>
  <c r="E275" i="2"/>
  <c r="D275" i="2"/>
  <c r="D274" i="2" s="1"/>
  <c r="B275" i="2"/>
  <c r="G274" i="2"/>
  <c r="F274" i="2"/>
  <c r="E274" i="2"/>
  <c r="C274" i="2"/>
  <c r="B274" i="2"/>
  <c r="A274" i="2"/>
  <c r="G273" i="2"/>
  <c r="F273" i="2"/>
  <c r="E273" i="2"/>
  <c r="D273" i="2"/>
  <c r="H273" i="2" s="1"/>
  <c r="C273" i="2"/>
  <c r="B273" i="2"/>
  <c r="A273" i="2"/>
  <c r="G272" i="2"/>
  <c r="F272" i="2"/>
  <c r="E272" i="2"/>
  <c r="D272" i="2"/>
  <c r="C272" i="2"/>
  <c r="B272" i="2"/>
  <c r="A272" i="2"/>
  <c r="G271" i="2"/>
  <c r="F271" i="2"/>
  <c r="F270" i="2" s="1"/>
  <c r="E271" i="2"/>
  <c r="D271" i="2"/>
  <c r="D270" i="2" s="1"/>
  <c r="C271" i="2"/>
  <c r="B271" i="2"/>
  <c r="G270" i="2"/>
  <c r="E270" i="2"/>
  <c r="C270" i="2"/>
  <c r="B270" i="2"/>
  <c r="A270" i="2"/>
  <c r="G269" i="2"/>
  <c r="F269" i="2"/>
  <c r="E269" i="2"/>
  <c r="E266" i="2" s="1"/>
  <c r="E265" i="2" s="1"/>
  <c r="D269" i="2"/>
  <c r="C269" i="2"/>
  <c r="B269" i="2"/>
  <c r="A269" i="2"/>
  <c r="G268" i="2"/>
  <c r="F268" i="2"/>
  <c r="E268" i="2"/>
  <c r="D268" i="2"/>
  <c r="H268" i="2" s="1"/>
  <c r="C268" i="2"/>
  <c r="B268" i="2"/>
  <c r="A268" i="2"/>
  <c r="G267" i="2"/>
  <c r="F267" i="2"/>
  <c r="E267" i="2"/>
  <c r="D267" i="2"/>
  <c r="C267" i="2"/>
  <c r="B267" i="2"/>
  <c r="A267" i="2"/>
  <c r="G266" i="2"/>
  <c r="G265" i="2" s="1"/>
  <c r="F266" i="2"/>
  <c r="D266" i="2"/>
  <c r="C266" i="2"/>
  <c r="B266" i="2"/>
  <c r="F265" i="2"/>
  <c r="D265" i="2"/>
  <c r="C265" i="2"/>
  <c r="B265" i="2"/>
  <c r="A265" i="2"/>
  <c r="G263" i="2"/>
  <c r="F263" i="2"/>
  <c r="E263" i="2"/>
  <c r="D263" i="2"/>
  <c r="H263" i="2" s="1"/>
  <c r="C263" i="2"/>
  <c r="B263" i="2"/>
  <c r="A263" i="2"/>
  <c r="G262" i="2"/>
  <c r="F262" i="2"/>
  <c r="E262" i="2"/>
  <c r="D262" i="2"/>
  <c r="H262" i="2" s="1"/>
  <c r="C262" i="2"/>
  <c r="B262" i="2"/>
  <c r="A262" i="2"/>
  <c r="G261" i="2"/>
  <c r="F261" i="2"/>
  <c r="E261" i="2"/>
  <c r="D261" i="2"/>
  <c r="H261" i="2" s="1"/>
  <c r="H260" i="2" s="1"/>
  <c r="H259" i="2" s="1"/>
  <c r="C261" i="2"/>
  <c r="B261" i="2"/>
  <c r="A261" i="2"/>
  <c r="G260" i="2"/>
  <c r="F260" i="2"/>
  <c r="E260" i="2"/>
  <c r="D260" i="2"/>
  <c r="C260" i="2"/>
  <c r="B260" i="2"/>
  <c r="A260" i="2"/>
  <c r="G259" i="2"/>
  <c r="F259" i="2"/>
  <c r="E259" i="2"/>
  <c r="D259" i="2"/>
  <c r="C259" i="2"/>
  <c r="B259" i="2"/>
  <c r="A259" i="2"/>
  <c r="H258" i="2"/>
  <c r="G257" i="2"/>
  <c r="F257" i="2"/>
  <c r="E257" i="2"/>
  <c r="D257" i="2"/>
  <c r="H257" i="2" s="1"/>
  <c r="H256" i="2" s="1"/>
  <c r="H255" i="2" s="1"/>
  <c r="C257" i="2"/>
  <c r="B257" i="2"/>
  <c r="A257" i="2"/>
  <c r="G256" i="2"/>
  <c r="F256" i="2"/>
  <c r="E256" i="2"/>
  <c r="D256" i="2"/>
  <c r="C256" i="2"/>
  <c r="B256" i="2"/>
  <c r="A256" i="2"/>
  <c r="G255" i="2"/>
  <c r="F255" i="2"/>
  <c r="E255" i="2"/>
  <c r="D255" i="2"/>
  <c r="C255" i="2"/>
  <c r="B255" i="2"/>
  <c r="A255" i="2"/>
  <c r="G254" i="2"/>
  <c r="F254" i="2"/>
  <c r="E254" i="2"/>
  <c r="D254" i="2"/>
  <c r="H254" i="2" s="1"/>
  <c r="C254" i="2"/>
  <c r="B254" i="2"/>
  <c r="A254" i="2"/>
  <c r="G253" i="2"/>
  <c r="F253" i="2"/>
  <c r="E253" i="2"/>
  <c r="D253" i="2"/>
  <c r="H253" i="2" s="1"/>
  <c r="C253" i="2"/>
  <c r="B253" i="2"/>
  <c r="A253" i="2"/>
  <c r="G252" i="2"/>
  <c r="F252" i="2"/>
  <c r="E252" i="2"/>
  <c r="D252" i="2"/>
  <c r="C252" i="2"/>
  <c r="B252" i="2"/>
  <c r="A252" i="2"/>
  <c r="G251" i="2"/>
  <c r="F251" i="2"/>
  <c r="E251" i="2"/>
  <c r="E250" i="2" s="1"/>
  <c r="D251" i="2"/>
  <c r="C251" i="2"/>
  <c r="B251" i="2"/>
  <c r="A251" i="2"/>
  <c r="G250" i="2"/>
  <c r="F250" i="2"/>
  <c r="D250" i="2"/>
  <c r="C250" i="2"/>
  <c r="B250" i="2"/>
  <c r="A250" i="2"/>
  <c r="G249" i="2"/>
  <c r="F249" i="2"/>
  <c r="E249" i="2"/>
  <c r="D249" i="2"/>
  <c r="H249" i="2" s="1"/>
  <c r="G248" i="2"/>
  <c r="F248" i="2"/>
  <c r="E248" i="2"/>
  <c r="D248" i="2"/>
  <c r="G247" i="2"/>
  <c r="F247" i="2"/>
  <c r="E247" i="2"/>
  <c r="D247" i="2"/>
  <c r="G246" i="2"/>
  <c r="F246" i="2"/>
  <c r="E246" i="2"/>
  <c r="D246" i="2"/>
  <c r="H246" i="2" s="1"/>
  <c r="G245" i="2"/>
  <c r="F245" i="2"/>
  <c r="E245" i="2"/>
  <c r="D245" i="2"/>
  <c r="H245" i="2" s="1"/>
  <c r="G244" i="2"/>
  <c r="F244" i="2"/>
  <c r="E244" i="2"/>
  <c r="D244" i="2"/>
  <c r="H244" i="2" s="1"/>
  <c r="G243" i="2"/>
  <c r="F243" i="2"/>
  <c r="E243" i="2"/>
  <c r="D243" i="2"/>
  <c r="H243" i="2" s="1"/>
  <c r="G242" i="2"/>
  <c r="F242" i="2"/>
  <c r="E242" i="2"/>
  <c r="D242" i="2"/>
  <c r="H242" i="2" s="1"/>
  <c r="G241" i="2"/>
  <c r="F241" i="2"/>
  <c r="E241" i="2"/>
  <c r="D241" i="2"/>
  <c r="G240" i="2"/>
  <c r="F240" i="2"/>
  <c r="E240" i="2"/>
  <c r="D240" i="2"/>
  <c r="H240" i="2" s="1"/>
  <c r="G239" i="2"/>
  <c r="F239" i="2"/>
  <c r="E239" i="2"/>
  <c r="D239" i="2"/>
  <c r="H239" i="2" s="1"/>
  <c r="G238" i="2"/>
  <c r="F238" i="2"/>
  <c r="E238" i="2"/>
  <c r="D238" i="2"/>
  <c r="H238" i="2" s="1"/>
  <c r="G237" i="2"/>
  <c r="F237" i="2"/>
  <c r="E237" i="2"/>
  <c r="D237" i="2"/>
  <c r="G236" i="2"/>
  <c r="F236" i="2"/>
  <c r="E236" i="2"/>
  <c r="D236" i="2"/>
  <c r="G235" i="2"/>
  <c r="F235" i="2"/>
  <c r="E235" i="2"/>
  <c r="D235" i="2"/>
  <c r="G234" i="2"/>
  <c r="F234" i="2"/>
  <c r="E234" i="2"/>
  <c r="D234" i="2"/>
  <c r="H234" i="2" s="1"/>
  <c r="G233" i="2"/>
  <c r="F233" i="2"/>
  <c r="E233" i="2"/>
  <c r="D233" i="2"/>
  <c r="H233" i="2" s="1"/>
  <c r="G232" i="2"/>
  <c r="F232" i="2"/>
  <c r="H232" i="2" s="1"/>
  <c r="E232" i="2"/>
  <c r="G228" i="2"/>
  <c r="F228" i="2"/>
  <c r="E228" i="2"/>
  <c r="D228" i="2"/>
  <c r="C228" i="2"/>
  <c r="B228" i="2"/>
  <c r="A228" i="2"/>
  <c r="G227" i="2"/>
  <c r="F227" i="2"/>
  <c r="E227" i="2"/>
  <c r="D227" i="2"/>
  <c r="H227" i="2" s="1"/>
  <c r="C227" i="2"/>
  <c r="B227" i="2"/>
  <c r="A227" i="2"/>
  <c r="C226" i="2"/>
  <c r="B226" i="2"/>
  <c r="G225" i="2"/>
  <c r="F225" i="2"/>
  <c r="E225" i="2"/>
  <c r="D225" i="2"/>
  <c r="D224" i="2" s="1"/>
  <c r="D223" i="2" s="1"/>
  <c r="C225" i="2"/>
  <c r="B225" i="2"/>
  <c r="A225" i="2"/>
  <c r="G224" i="2"/>
  <c r="E224" i="2"/>
  <c r="E223" i="2" s="1"/>
  <c r="C224" i="2"/>
  <c r="B224" i="2"/>
  <c r="A224" i="2"/>
  <c r="G223" i="2"/>
  <c r="C223" i="2"/>
  <c r="B223" i="2"/>
  <c r="A223" i="2"/>
  <c r="G222" i="2"/>
  <c r="F222" i="2"/>
  <c r="E222" i="2"/>
  <c r="D222" i="2"/>
  <c r="H222" i="2" s="1"/>
  <c r="C222" i="2"/>
  <c r="B222" i="2"/>
  <c r="A222" i="2"/>
  <c r="G221" i="2"/>
  <c r="F221" i="2"/>
  <c r="F220" i="2" s="1"/>
  <c r="F219" i="2" s="1"/>
  <c r="E221" i="2"/>
  <c r="D221" i="2"/>
  <c r="D220" i="2" s="1"/>
  <c r="D219" i="2" s="1"/>
  <c r="C221" i="2"/>
  <c r="B221" i="2"/>
  <c r="A221" i="2"/>
  <c r="I220" i="2"/>
  <c r="I219" i="2" s="1"/>
  <c r="G220" i="2"/>
  <c r="E220" i="2"/>
  <c r="C220" i="2"/>
  <c r="B220" i="2"/>
  <c r="G219" i="2"/>
  <c r="E219" i="2"/>
  <c r="C219" i="2"/>
  <c r="B219" i="2"/>
  <c r="A219" i="2"/>
  <c r="G218" i="2"/>
  <c r="F218" i="2"/>
  <c r="E218" i="2"/>
  <c r="D218" i="2"/>
  <c r="H218" i="2" s="1"/>
  <c r="C218" i="2"/>
  <c r="B218" i="2"/>
  <c r="A218" i="2"/>
  <c r="G217" i="2"/>
  <c r="F217" i="2"/>
  <c r="E217" i="2"/>
  <c r="D217" i="2"/>
  <c r="C217" i="2"/>
  <c r="B217" i="2"/>
  <c r="A217" i="2"/>
  <c r="G216" i="2"/>
  <c r="F216" i="2"/>
  <c r="E216" i="2"/>
  <c r="D216" i="2"/>
  <c r="C216" i="2"/>
  <c r="B216" i="2"/>
  <c r="A216" i="2"/>
  <c r="G215" i="2"/>
  <c r="F215" i="2"/>
  <c r="E215" i="2"/>
  <c r="E214" i="2" s="1"/>
  <c r="E213" i="2" s="1"/>
  <c r="D215" i="2"/>
  <c r="H215" i="2" s="1"/>
  <c r="C215" i="2"/>
  <c r="B215" i="2"/>
  <c r="A215" i="2"/>
  <c r="G214" i="2"/>
  <c r="F214" i="2"/>
  <c r="D214" i="2"/>
  <c r="C214" i="2"/>
  <c r="B214" i="2"/>
  <c r="I213" i="2"/>
  <c r="G213" i="2"/>
  <c r="F213" i="2"/>
  <c r="D213" i="2"/>
  <c r="C213" i="2"/>
  <c r="B213" i="2"/>
  <c r="A213" i="2"/>
  <c r="G212" i="2"/>
  <c r="F212" i="2"/>
  <c r="E212" i="2"/>
  <c r="E211" i="2" s="1"/>
  <c r="E210" i="2" s="1"/>
  <c r="D212" i="2"/>
  <c r="C212" i="2"/>
  <c r="B212" i="2"/>
  <c r="A212" i="2"/>
  <c r="G211" i="2"/>
  <c r="G210" i="2" s="1"/>
  <c r="F211" i="2"/>
  <c r="D211" i="2"/>
  <c r="C211" i="2"/>
  <c r="B211" i="2"/>
  <c r="F210" i="2"/>
  <c r="D210" i="2"/>
  <c r="C210" i="2"/>
  <c r="B210" i="2"/>
  <c r="A210" i="2"/>
  <c r="G209" i="2"/>
  <c r="F209" i="2"/>
  <c r="E209" i="2"/>
  <c r="D209" i="2"/>
  <c r="H209" i="2" s="1"/>
  <c r="C209" i="2"/>
  <c r="B209" i="2"/>
  <c r="A209" i="2"/>
  <c r="G208" i="2"/>
  <c r="F208" i="2"/>
  <c r="E208" i="2"/>
  <c r="D208" i="2"/>
  <c r="H208" i="2" s="1"/>
  <c r="C208" i="2"/>
  <c r="B208" i="2"/>
  <c r="A208" i="2"/>
  <c r="G207" i="2"/>
  <c r="F207" i="2"/>
  <c r="E207" i="2"/>
  <c r="D207" i="2"/>
  <c r="H207" i="2" s="1"/>
  <c r="C207" i="2"/>
  <c r="B207" i="2"/>
  <c r="A207" i="2"/>
  <c r="G206" i="2"/>
  <c r="F206" i="2"/>
  <c r="E206" i="2"/>
  <c r="D206" i="2"/>
  <c r="H206" i="2" s="1"/>
  <c r="C206" i="2"/>
  <c r="B206" i="2"/>
  <c r="A206" i="2"/>
  <c r="G205" i="2"/>
  <c r="F205" i="2"/>
  <c r="F201" i="2" s="1"/>
  <c r="E205" i="2"/>
  <c r="D205" i="2"/>
  <c r="D201" i="2" s="1"/>
  <c r="D200" i="2" s="1"/>
  <c r="B205" i="2"/>
  <c r="A205" i="2"/>
  <c r="G204" i="2"/>
  <c r="G201" i="2" s="1"/>
  <c r="G200" i="2" s="1"/>
  <c r="G199" i="2" s="1"/>
  <c r="F204" i="2"/>
  <c r="E204" i="2"/>
  <c r="D204" i="2"/>
  <c r="C204" i="2"/>
  <c r="B204" i="2"/>
  <c r="A204" i="2"/>
  <c r="G203" i="2"/>
  <c r="F203" i="2"/>
  <c r="E203" i="2"/>
  <c r="D203" i="2"/>
  <c r="C203" i="2"/>
  <c r="B203" i="2"/>
  <c r="A203" i="2"/>
  <c r="G202" i="2"/>
  <c r="F202" i="2"/>
  <c r="E202" i="2"/>
  <c r="D202" i="2"/>
  <c r="H202" i="2" s="1"/>
  <c r="C202" i="2"/>
  <c r="B202" i="2"/>
  <c r="A202" i="2"/>
  <c r="E201" i="2"/>
  <c r="E200" i="2" s="1"/>
  <c r="C201" i="2"/>
  <c r="B201" i="2"/>
  <c r="F200" i="2"/>
  <c r="C200" i="2"/>
  <c r="B200" i="2"/>
  <c r="A200" i="2"/>
  <c r="C199" i="2"/>
  <c r="B199" i="2"/>
  <c r="A199" i="2"/>
  <c r="F198" i="2"/>
  <c r="E198" i="2"/>
  <c r="H198" i="2" s="1"/>
  <c r="G197" i="2"/>
  <c r="F197" i="2"/>
  <c r="E197" i="2"/>
  <c r="D197" i="2"/>
  <c r="C197" i="2"/>
  <c r="B197" i="2"/>
  <c r="A197" i="2"/>
  <c r="G196" i="2"/>
  <c r="G195" i="2" s="1"/>
  <c r="G189" i="2" s="1"/>
  <c r="F196" i="2"/>
  <c r="E196" i="2"/>
  <c r="E195" i="2" s="1"/>
  <c r="E189" i="2" s="1"/>
  <c r="D196" i="2"/>
  <c r="C196" i="2"/>
  <c r="B196" i="2"/>
  <c r="F195" i="2"/>
  <c r="D195" i="2"/>
  <c r="C195" i="2"/>
  <c r="B195" i="2"/>
  <c r="A195" i="2"/>
  <c r="G194" i="2"/>
  <c r="F194" i="2"/>
  <c r="E194" i="2"/>
  <c r="D194" i="2"/>
  <c r="D192" i="2" s="1"/>
  <c r="D190" i="2" s="1"/>
  <c r="C194" i="2"/>
  <c r="B194" i="2"/>
  <c r="A194" i="2"/>
  <c r="B193" i="2"/>
  <c r="A193" i="2"/>
  <c r="G192" i="2"/>
  <c r="F192" i="2"/>
  <c r="E192" i="2"/>
  <c r="B192" i="2"/>
  <c r="G191" i="2"/>
  <c r="E191" i="2"/>
  <c r="D191" i="2"/>
  <c r="C191" i="2"/>
  <c r="B191" i="2"/>
  <c r="G190" i="2"/>
  <c r="E190" i="2"/>
  <c r="C190" i="2"/>
  <c r="B190" i="2"/>
  <c r="A190" i="2"/>
  <c r="I189" i="2"/>
  <c r="D189" i="2"/>
  <c r="C189" i="2"/>
  <c r="B189" i="2"/>
  <c r="A189" i="2"/>
  <c r="B188" i="2"/>
  <c r="A188" i="2"/>
  <c r="G187" i="2"/>
  <c r="F187" i="2"/>
  <c r="E187" i="2"/>
  <c r="D187" i="2"/>
  <c r="H187" i="2" s="1"/>
  <c r="G186" i="2"/>
  <c r="F186" i="2"/>
  <c r="E186" i="2"/>
  <c r="D186" i="2"/>
  <c r="H186" i="2" s="1"/>
  <c r="G185" i="2"/>
  <c r="F185" i="2"/>
  <c r="E185" i="2"/>
  <c r="D185" i="2"/>
  <c r="G184" i="2"/>
  <c r="F184" i="2"/>
  <c r="F182" i="2" s="1"/>
  <c r="F181" i="2" s="1"/>
  <c r="E184" i="2"/>
  <c r="D184" i="2"/>
  <c r="H184" i="2" s="1"/>
  <c r="C184" i="2"/>
  <c r="B184" i="2"/>
  <c r="G183" i="2"/>
  <c r="G182" i="2" s="1"/>
  <c r="G181" i="2" s="1"/>
  <c r="G180" i="2" s="1"/>
  <c r="G174" i="2" s="1"/>
  <c r="F183" i="2"/>
  <c r="E183" i="2"/>
  <c r="D183" i="2"/>
  <c r="H183" i="2" s="1"/>
  <c r="C183" i="2"/>
  <c r="B183" i="2"/>
  <c r="D182" i="2"/>
  <c r="D181" i="2" s="1"/>
  <c r="D180" i="2" s="1"/>
  <c r="D174" i="2" s="1"/>
  <c r="C182" i="2"/>
  <c r="B182" i="2"/>
  <c r="C181" i="2"/>
  <c r="B181" i="2"/>
  <c r="F180" i="2"/>
  <c r="C180" i="2"/>
  <c r="B180" i="2"/>
  <c r="G179" i="2"/>
  <c r="F179" i="2"/>
  <c r="E179" i="2"/>
  <c r="D179" i="2"/>
  <c r="H179" i="2" s="1"/>
  <c r="H178" i="2" s="1"/>
  <c r="C179" i="2"/>
  <c r="B179" i="2"/>
  <c r="A179" i="2"/>
  <c r="G178" i="2"/>
  <c r="F178" i="2"/>
  <c r="E178" i="2"/>
  <c r="D178" i="2"/>
  <c r="C178" i="2"/>
  <c r="B178" i="2"/>
  <c r="A178" i="2"/>
  <c r="G177" i="2"/>
  <c r="F177" i="2"/>
  <c r="F175" i="2" s="1"/>
  <c r="F174" i="2" s="1"/>
  <c r="E177" i="2"/>
  <c r="E175" i="2" s="1"/>
  <c r="D177" i="2"/>
  <c r="C177" i="2"/>
  <c r="B177" i="2"/>
  <c r="A177" i="2"/>
  <c r="G176" i="2"/>
  <c r="F176" i="2"/>
  <c r="E176" i="2"/>
  <c r="D176" i="2"/>
  <c r="B176" i="2"/>
  <c r="G175" i="2"/>
  <c r="D175" i="2"/>
  <c r="C175" i="2"/>
  <c r="B175" i="2"/>
  <c r="A175" i="2"/>
  <c r="B174" i="2"/>
  <c r="A174" i="2"/>
  <c r="G173" i="2"/>
  <c r="F173" i="2"/>
  <c r="F172" i="2" s="1"/>
  <c r="F171" i="2" s="1"/>
  <c r="E173" i="2"/>
  <c r="D173" i="2"/>
  <c r="D172" i="2" s="1"/>
  <c r="D171" i="2" s="1"/>
  <c r="C173" i="2"/>
  <c r="B173" i="2"/>
  <c r="G172" i="2"/>
  <c r="G171" i="2" s="1"/>
  <c r="G165" i="2" s="1"/>
  <c r="E172" i="2"/>
  <c r="E171" i="2" s="1"/>
  <c r="C172" i="2"/>
  <c r="B172" i="2"/>
  <c r="C171" i="2"/>
  <c r="B171" i="2"/>
  <c r="G170" i="2"/>
  <c r="F170" i="2"/>
  <c r="E170" i="2"/>
  <c r="D170" i="2"/>
  <c r="H170" i="2" s="1"/>
  <c r="G169" i="2"/>
  <c r="F169" i="2"/>
  <c r="F167" i="2" s="1"/>
  <c r="F166" i="2" s="1"/>
  <c r="E169" i="2"/>
  <c r="D169" i="2"/>
  <c r="H169" i="2" s="1"/>
  <c r="G168" i="2"/>
  <c r="F168" i="2"/>
  <c r="E168" i="2"/>
  <c r="E167" i="2" s="1"/>
  <c r="E166" i="2" s="1"/>
  <c r="E165" i="2" s="1"/>
  <c r="D168" i="2"/>
  <c r="C168" i="2"/>
  <c r="B168" i="2"/>
  <c r="A168" i="2"/>
  <c r="G167" i="2"/>
  <c r="D167" i="2"/>
  <c r="D166" i="2" s="1"/>
  <c r="D165" i="2" s="1"/>
  <c r="C167" i="2"/>
  <c r="B167" i="2"/>
  <c r="A167" i="2"/>
  <c r="G166" i="2"/>
  <c r="C166" i="2"/>
  <c r="B166" i="2"/>
  <c r="A166" i="2"/>
  <c r="C165" i="2"/>
  <c r="B165" i="2"/>
  <c r="A165" i="2"/>
  <c r="G164" i="2"/>
  <c r="F164" i="2"/>
  <c r="E164" i="2"/>
  <c r="D164" i="2"/>
  <c r="H164" i="2" s="1"/>
  <c r="C164" i="2"/>
  <c r="B164" i="2"/>
  <c r="A164" i="2"/>
  <c r="G163" i="2"/>
  <c r="F163" i="2"/>
  <c r="E163" i="2"/>
  <c r="D163" i="2"/>
  <c r="H163" i="2" s="1"/>
  <c r="C163" i="2"/>
  <c r="B163" i="2"/>
  <c r="A163" i="2"/>
  <c r="G162" i="2"/>
  <c r="F162" i="2"/>
  <c r="E162" i="2"/>
  <c r="D162" i="2"/>
  <c r="H162" i="2" s="1"/>
  <c r="H161" i="2" s="1"/>
  <c r="H160" i="2" s="1"/>
  <c r="C162" i="2"/>
  <c r="B162" i="2"/>
  <c r="A162" i="2"/>
  <c r="G161" i="2"/>
  <c r="F161" i="2"/>
  <c r="E161" i="2"/>
  <c r="E160" i="2" s="1"/>
  <c r="E155" i="2" s="1"/>
  <c r="D161" i="2"/>
  <c r="D160" i="2" s="1"/>
  <c r="D155" i="2" s="1"/>
  <c r="C161" i="2"/>
  <c r="B161" i="2"/>
  <c r="G160" i="2"/>
  <c r="F160" i="2"/>
  <c r="C160" i="2"/>
  <c r="B160" i="2"/>
  <c r="A160" i="2"/>
  <c r="G159" i="2"/>
  <c r="F159" i="2"/>
  <c r="E159" i="2"/>
  <c r="D159" i="2"/>
  <c r="H159" i="2" s="1"/>
  <c r="C159" i="2"/>
  <c r="B159" i="2"/>
  <c r="A159" i="2"/>
  <c r="G158" i="2"/>
  <c r="G157" i="2" s="1"/>
  <c r="G156" i="2" s="1"/>
  <c r="G155" i="2" s="1"/>
  <c r="F158" i="2"/>
  <c r="E158" i="2"/>
  <c r="D158" i="2"/>
  <c r="C158" i="2"/>
  <c r="B158" i="2"/>
  <c r="A158" i="2"/>
  <c r="F157" i="2"/>
  <c r="E157" i="2"/>
  <c r="D157" i="2"/>
  <c r="C157" i="2"/>
  <c r="B157" i="2"/>
  <c r="F156" i="2"/>
  <c r="F155" i="2" s="1"/>
  <c r="E156" i="2"/>
  <c r="D156" i="2"/>
  <c r="C156" i="2"/>
  <c r="B156" i="2"/>
  <c r="A156" i="2"/>
  <c r="C155" i="2"/>
  <c r="B155" i="2"/>
  <c r="A155" i="2"/>
  <c r="G154" i="2"/>
  <c r="F154" i="2"/>
  <c r="F153" i="2" s="1"/>
  <c r="F152" i="2" s="1"/>
  <c r="E154" i="2"/>
  <c r="D154" i="2"/>
  <c r="H154" i="2" s="1"/>
  <c r="H153" i="2" s="1"/>
  <c r="C154" i="2"/>
  <c r="B154" i="2"/>
  <c r="A154" i="2"/>
  <c r="I153" i="2"/>
  <c r="G153" i="2"/>
  <c r="G152" i="2" s="1"/>
  <c r="E153" i="2"/>
  <c r="D153" i="2"/>
  <c r="C153" i="2"/>
  <c r="B153" i="2"/>
  <c r="A153" i="2"/>
  <c r="I152" i="2"/>
  <c r="H152" i="2"/>
  <c r="E152" i="2"/>
  <c r="D152" i="2"/>
  <c r="C152" i="2"/>
  <c r="B152" i="2"/>
  <c r="A152" i="2"/>
  <c r="G151" i="2"/>
  <c r="F151" i="2"/>
  <c r="E151" i="2"/>
  <c r="D151" i="2"/>
  <c r="H151" i="2" s="1"/>
  <c r="C151" i="2"/>
  <c r="B151" i="2"/>
  <c r="A151" i="2"/>
  <c r="G150" i="2"/>
  <c r="F150" i="2"/>
  <c r="E150" i="2"/>
  <c r="D150" i="2"/>
  <c r="H150" i="2" s="1"/>
  <c r="H149" i="2" s="1"/>
  <c r="C150" i="2"/>
  <c r="B150" i="2"/>
  <c r="A150" i="2"/>
  <c r="G149" i="2"/>
  <c r="F149" i="2"/>
  <c r="E149" i="2"/>
  <c r="D149" i="2"/>
  <c r="D140" i="2" s="1"/>
  <c r="C149" i="2"/>
  <c r="B149" i="2"/>
  <c r="A149" i="2"/>
  <c r="C148" i="2"/>
  <c r="B148" i="2"/>
  <c r="A148" i="2"/>
  <c r="C147" i="2"/>
  <c r="B147" i="2"/>
  <c r="A147" i="2"/>
  <c r="C146" i="2"/>
  <c r="B146" i="2"/>
  <c r="A146" i="2"/>
  <c r="G145" i="2"/>
  <c r="F145" i="2"/>
  <c r="E145" i="2"/>
  <c r="E140" i="2" s="1"/>
  <c r="E139" i="2" s="1"/>
  <c r="D145" i="2"/>
  <c r="H145" i="2" s="1"/>
  <c r="C145" i="2"/>
  <c r="B145" i="2"/>
  <c r="A145" i="2"/>
  <c r="C144" i="2"/>
  <c r="B144" i="2"/>
  <c r="A144" i="2"/>
  <c r="C143" i="2"/>
  <c r="B143" i="2"/>
  <c r="A143" i="2"/>
  <c r="C142" i="2"/>
  <c r="B142" i="2"/>
  <c r="A142" i="2"/>
  <c r="G141" i="2"/>
  <c r="F141" i="2"/>
  <c r="F140" i="2" s="1"/>
  <c r="F139" i="2" s="1"/>
  <c r="E141" i="2"/>
  <c r="D141" i="2"/>
  <c r="C141" i="2"/>
  <c r="B141" i="2"/>
  <c r="A141" i="2"/>
  <c r="I140" i="2"/>
  <c r="I139" i="2" s="1"/>
  <c r="G140" i="2"/>
  <c r="G139" i="2" s="1"/>
  <c r="C140" i="2"/>
  <c r="B140" i="2"/>
  <c r="A140" i="2"/>
  <c r="D139" i="2"/>
  <c r="C139" i="2"/>
  <c r="B139" i="2"/>
  <c r="A139" i="2"/>
  <c r="C138" i="2"/>
  <c r="B138" i="2"/>
  <c r="A138" i="2"/>
  <c r="C137" i="2"/>
  <c r="B137" i="2"/>
  <c r="A137" i="2"/>
  <c r="G136" i="2"/>
  <c r="F136" i="2"/>
  <c r="E136" i="2"/>
  <c r="D136" i="2"/>
  <c r="C136" i="2"/>
  <c r="B136" i="2"/>
  <c r="A136" i="2"/>
  <c r="G135" i="2"/>
  <c r="F135" i="2"/>
  <c r="E135" i="2"/>
  <c r="D135" i="2"/>
  <c r="H135" i="2" s="1"/>
  <c r="C135" i="2"/>
  <c r="B135" i="2"/>
  <c r="A135" i="2"/>
  <c r="C134" i="2"/>
  <c r="B134" i="2"/>
  <c r="A134" i="2"/>
  <c r="C133" i="2"/>
  <c r="B133" i="2"/>
  <c r="A133" i="2"/>
  <c r="G132" i="2"/>
  <c r="F132" i="2"/>
  <c r="E132" i="2"/>
  <c r="D132" i="2"/>
  <c r="H132" i="2" s="1"/>
  <c r="C132" i="2"/>
  <c r="B132" i="2"/>
  <c r="A132" i="2"/>
  <c r="G131" i="2"/>
  <c r="F131" i="2"/>
  <c r="E131" i="2"/>
  <c r="D131" i="2"/>
  <c r="H131" i="2" s="1"/>
  <c r="C131" i="2"/>
  <c r="B131" i="2"/>
  <c r="A131" i="2"/>
  <c r="C130" i="2"/>
  <c r="B130" i="2"/>
  <c r="A130" i="2"/>
  <c r="C129" i="2"/>
  <c r="B129" i="2"/>
  <c r="A129" i="2"/>
  <c r="G128" i="2"/>
  <c r="F128" i="2"/>
  <c r="E128" i="2"/>
  <c r="D128" i="2"/>
  <c r="H128" i="2" s="1"/>
  <c r="C128" i="2"/>
  <c r="B128" i="2"/>
  <c r="A128" i="2"/>
  <c r="G127" i="2"/>
  <c r="F127" i="2"/>
  <c r="E127" i="2"/>
  <c r="D127" i="2"/>
  <c r="C127" i="2"/>
  <c r="B127" i="2"/>
  <c r="A127" i="2"/>
  <c r="G126" i="2"/>
  <c r="F126" i="2"/>
  <c r="E126" i="2"/>
  <c r="D126" i="2"/>
  <c r="C126" i="2"/>
  <c r="B126" i="2"/>
  <c r="A126" i="2"/>
  <c r="C125" i="2"/>
  <c r="B125" i="2"/>
  <c r="A125" i="2"/>
  <c r="C124" i="2"/>
  <c r="B124" i="2"/>
  <c r="A124" i="2"/>
  <c r="G123" i="2"/>
  <c r="F123" i="2"/>
  <c r="E123" i="2"/>
  <c r="D123" i="2"/>
  <c r="C123" i="2"/>
  <c r="B123" i="2"/>
  <c r="A123" i="2"/>
  <c r="I122" i="2"/>
  <c r="I121" i="2" s="1"/>
  <c r="G122" i="2"/>
  <c r="E122" i="2"/>
  <c r="E121" i="2" s="1"/>
  <c r="C122" i="2"/>
  <c r="B122" i="2"/>
  <c r="A122" i="2"/>
  <c r="G121" i="2"/>
  <c r="C121" i="2"/>
  <c r="B121" i="2"/>
  <c r="A121" i="2"/>
  <c r="B120" i="2"/>
  <c r="A120" i="2"/>
  <c r="B119" i="2"/>
  <c r="A119" i="2"/>
  <c r="G118" i="2"/>
  <c r="F118" i="2"/>
  <c r="F115" i="2" s="1"/>
  <c r="E118" i="2"/>
  <c r="D118" i="2"/>
  <c r="C118" i="2"/>
  <c r="B118" i="2"/>
  <c r="A118" i="2"/>
  <c r="B117" i="2"/>
  <c r="A117" i="2"/>
  <c r="G116" i="2"/>
  <c r="F116" i="2"/>
  <c r="E116" i="2"/>
  <c r="D116" i="2"/>
  <c r="D115" i="2" s="1"/>
  <c r="D114" i="2" s="1"/>
  <c r="C116" i="2"/>
  <c r="B116" i="2"/>
  <c r="A116" i="2"/>
  <c r="I115" i="2"/>
  <c r="I114" i="2" s="1"/>
  <c r="G115" i="2"/>
  <c r="E115" i="2"/>
  <c r="E114" i="2" s="1"/>
  <c r="C115" i="2"/>
  <c r="B115" i="2"/>
  <c r="A115" i="2"/>
  <c r="G114" i="2"/>
  <c r="F114" i="2"/>
  <c r="C114" i="2"/>
  <c r="B114" i="2"/>
  <c r="A114" i="2"/>
  <c r="C113" i="2"/>
  <c r="B113" i="2"/>
  <c r="A113" i="2"/>
  <c r="C112" i="2"/>
  <c r="B112" i="2"/>
  <c r="A112" i="2"/>
  <c r="C111" i="2"/>
  <c r="B111" i="2"/>
  <c r="A111" i="2"/>
  <c r="G110" i="2"/>
  <c r="G109" i="2" s="1"/>
  <c r="G108" i="2" s="1"/>
  <c r="F110" i="2"/>
  <c r="E110" i="2"/>
  <c r="D110" i="2"/>
  <c r="H110" i="2" s="1"/>
  <c r="H109" i="2" s="1"/>
  <c r="H108" i="2" s="1"/>
  <c r="C110" i="2"/>
  <c r="B110" i="2"/>
  <c r="A110" i="2"/>
  <c r="I109" i="2"/>
  <c r="F109" i="2"/>
  <c r="E109" i="2"/>
  <c r="D109" i="2"/>
  <c r="D108" i="2" s="1"/>
  <c r="C109" i="2"/>
  <c r="B109" i="2"/>
  <c r="A109" i="2"/>
  <c r="I108" i="2"/>
  <c r="F108" i="2"/>
  <c r="E108" i="2"/>
  <c r="C108" i="2"/>
  <c r="B108" i="2"/>
  <c r="A108" i="2"/>
  <c r="G107" i="2"/>
  <c r="F107" i="2"/>
  <c r="E107" i="2"/>
  <c r="E106" i="2" s="1"/>
  <c r="E105" i="2" s="1"/>
  <c r="D107" i="2"/>
  <c r="C107" i="2"/>
  <c r="B107" i="2"/>
  <c r="A107" i="2"/>
  <c r="I106" i="2"/>
  <c r="G106" i="2"/>
  <c r="F106" i="2"/>
  <c r="F105" i="2" s="1"/>
  <c r="D106" i="2"/>
  <c r="C106" i="2"/>
  <c r="B106" i="2"/>
  <c r="A106" i="2"/>
  <c r="I105" i="2"/>
  <c r="G105" i="2"/>
  <c r="D105" i="2"/>
  <c r="C105" i="2"/>
  <c r="B105" i="2"/>
  <c r="A105" i="2"/>
  <c r="G103" i="2"/>
  <c r="F103" i="2"/>
  <c r="F102" i="2" s="1"/>
  <c r="F101" i="2" s="1"/>
  <c r="E103" i="2"/>
  <c r="D103" i="2"/>
  <c r="C103" i="2"/>
  <c r="B103" i="2"/>
  <c r="A103" i="2"/>
  <c r="I102" i="2"/>
  <c r="H102" i="2"/>
  <c r="G102" i="2"/>
  <c r="G101" i="2" s="1"/>
  <c r="E102" i="2"/>
  <c r="D102" i="2"/>
  <c r="C102" i="2"/>
  <c r="B102" i="2"/>
  <c r="A102" i="2"/>
  <c r="I101" i="2"/>
  <c r="H101" i="2"/>
  <c r="E101" i="2"/>
  <c r="D101" i="2"/>
  <c r="C101" i="2"/>
  <c r="B101" i="2"/>
  <c r="A101" i="2"/>
  <c r="G100" i="2"/>
  <c r="F100" i="2"/>
  <c r="E100" i="2"/>
  <c r="D100" i="2"/>
  <c r="D99" i="2" s="1"/>
  <c r="D98" i="2" s="1"/>
  <c r="C100" i="2"/>
  <c r="B100" i="2"/>
  <c r="A100" i="2"/>
  <c r="I99" i="2"/>
  <c r="I98" i="2" s="1"/>
  <c r="I68" i="2" s="1"/>
  <c r="G99" i="2"/>
  <c r="G98" i="2" s="1"/>
  <c r="F99" i="2"/>
  <c r="E99" i="2"/>
  <c r="E98" i="2" s="1"/>
  <c r="C99" i="2"/>
  <c r="B99" i="2"/>
  <c r="A99" i="2"/>
  <c r="F98" i="2"/>
  <c r="C98" i="2"/>
  <c r="B98" i="2"/>
  <c r="A98" i="2"/>
  <c r="G97" i="2"/>
  <c r="F97" i="2"/>
  <c r="E97" i="2"/>
  <c r="D97" i="2"/>
  <c r="H97" i="2" s="1"/>
  <c r="C97" i="2"/>
  <c r="B97" i="2"/>
  <c r="A97" i="2"/>
  <c r="G96" i="2"/>
  <c r="F96" i="2"/>
  <c r="E96" i="2"/>
  <c r="D96" i="2"/>
  <c r="H96" i="2" s="1"/>
  <c r="C96" i="2"/>
  <c r="B96" i="2"/>
  <c r="A96" i="2"/>
  <c r="G95" i="2"/>
  <c r="F95" i="2"/>
  <c r="E95" i="2"/>
  <c r="D95" i="2"/>
  <c r="C95" i="2"/>
  <c r="B95" i="2"/>
  <c r="A95" i="2"/>
  <c r="G94" i="2"/>
  <c r="F94" i="2"/>
  <c r="E94" i="2"/>
  <c r="D94" i="2"/>
  <c r="C94" i="2"/>
  <c r="B94" i="2"/>
  <c r="A94" i="2"/>
  <c r="G93" i="2"/>
  <c r="F93" i="2"/>
  <c r="E93" i="2"/>
  <c r="D93" i="2"/>
  <c r="H93" i="2" s="1"/>
  <c r="C93" i="2"/>
  <c r="B93" i="2"/>
  <c r="A93" i="2"/>
  <c r="G92" i="2"/>
  <c r="F92" i="2"/>
  <c r="E92" i="2"/>
  <c r="D92" i="2"/>
  <c r="H92" i="2" s="1"/>
  <c r="C92" i="2"/>
  <c r="B92" i="2"/>
  <c r="A92" i="2"/>
  <c r="G91" i="2"/>
  <c r="F91" i="2"/>
  <c r="E91" i="2"/>
  <c r="D91" i="2"/>
  <c r="C91" i="2"/>
  <c r="B91" i="2"/>
  <c r="A91" i="2"/>
  <c r="G90" i="2"/>
  <c r="F90" i="2"/>
  <c r="E90" i="2"/>
  <c r="D90" i="2"/>
  <c r="C90" i="2"/>
  <c r="B90" i="2"/>
  <c r="A90" i="2"/>
  <c r="G89" i="2"/>
  <c r="F89" i="2"/>
  <c r="E89" i="2"/>
  <c r="E88" i="2" s="1"/>
  <c r="E87" i="2" s="1"/>
  <c r="D89" i="2"/>
  <c r="H89" i="2" s="1"/>
  <c r="C89" i="2"/>
  <c r="B89" i="2"/>
  <c r="A89" i="2"/>
  <c r="I88" i="2"/>
  <c r="G88" i="2"/>
  <c r="G87" i="2" s="1"/>
  <c r="D88" i="2"/>
  <c r="C88" i="2"/>
  <c r="B88" i="2"/>
  <c r="A88" i="2"/>
  <c r="I87" i="2"/>
  <c r="D87" i="2"/>
  <c r="C87" i="2"/>
  <c r="B87" i="2"/>
  <c r="A87" i="2"/>
  <c r="G86" i="2"/>
  <c r="F86" i="2"/>
  <c r="E86" i="2"/>
  <c r="D86" i="2"/>
  <c r="D85" i="2" s="1"/>
  <c r="D84" i="2" s="1"/>
  <c r="C86" i="2"/>
  <c r="B86" i="2"/>
  <c r="A86" i="2"/>
  <c r="I85" i="2"/>
  <c r="I84" i="2" s="1"/>
  <c r="G85" i="2"/>
  <c r="F85" i="2"/>
  <c r="E85" i="2"/>
  <c r="E84" i="2" s="1"/>
  <c r="C85" i="2"/>
  <c r="B85" i="2"/>
  <c r="A85" i="2"/>
  <c r="G84" i="2"/>
  <c r="F84" i="2"/>
  <c r="C84" i="2"/>
  <c r="B84" i="2"/>
  <c r="A84" i="2"/>
  <c r="G83" i="2"/>
  <c r="F83" i="2"/>
  <c r="E83" i="2"/>
  <c r="D83" i="2"/>
  <c r="H83" i="2" s="1"/>
  <c r="C83" i="2"/>
  <c r="B83" i="2"/>
  <c r="A83" i="2"/>
  <c r="G82" i="2"/>
  <c r="F82" i="2"/>
  <c r="E82" i="2"/>
  <c r="D82" i="2"/>
  <c r="C82" i="2"/>
  <c r="B82" i="2"/>
  <c r="A82" i="2"/>
  <c r="G81" i="2"/>
  <c r="F81" i="2"/>
  <c r="E81" i="2"/>
  <c r="D81" i="2"/>
  <c r="C81" i="2"/>
  <c r="B81" i="2"/>
  <c r="A81" i="2"/>
  <c r="G80" i="2"/>
  <c r="F80" i="2"/>
  <c r="E80" i="2"/>
  <c r="D80" i="2"/>
  <c r="H80" i="2" s="1"/>
  <c r="C80" i="2"/>
  <c r="B80" i="2"/>
  <c r="A80" i="2"/>
  <c r="G79" i="2"/>
  <c r="F79" i="2"/>
  <c r="E79" i="2"/>
  <c r="D79" i="2"/>
  <c r="H79" i="2" s="1"/>
  <c r="C79" i="2"/>
  <c r="B79" i="2"/>
  <c r="A79" i="2"/>
  <c r="G78" i="2"/>
  <c r="F78" i="2"/>
  <c r="F77" i="2" s="1"/>
  <c r="F76" i="2" s="1"/>
  <c r="E78" i="2"/>
  <c r="D78" i="2"/>
  <c r="C78" i="2"/>
  <c r="B78" i="2"/>
  <c r="A78" i="2"/>
  <c r="I77" i="2"/>
  <c r="G77" i="2"/>
  <c r="G76" i="2" s="1"/>
  <c r="E77" i="2"/>
  <c r="D77" i="2"/>
  <c r="C77" i="2"/>
  <c r="B77" i="2"/>
  <c r="I76" i="2"/>
  <c r="E76" i="2"/>
  <c r="D76" i="2"/>
  <c r="C76" i="2"/>
  <c r="B76" i="2"/>
  <c r="A76" i="2"/>
  <c r="G75" i="2"/>
  <c r="G74" i="2" s="1"/>
  <c r="G73" i="2" s="1"/>
  <c r="F75" i="2"/>
  <c r="E75" i="2"/>
  <c r="D75" i="2"/>
  <c r="H75" i="2" s="1"/>
  <c r="H74" i="2" s="1"/>
  <c r="H73" i="2" s="1"/>
  <c r="C75" i="2"/>
  <c r="B75" i="2"/>
  <c r="A75" i="2"/>
  <c r="I74" i="2"/>
  <c r="F74" i="2"/>
  <c r="E74" i="2"/>
  <c r="D74" i="2"/>
  <c r="D73" i="2" s="1"/>
  <c r="C74" i="2"/>
  <c r="B74" i="2"/>
  <c r="A74" i="2"/>
  <c r="I73" i="2"/>
  <c r="F73" i="2"/>
  <c r="E73" i="2"/>
  <c r="C73" i="2"/>
  <c r="B73" i="2"/>
  <c r="A73" i="2"/>
  <c r="G72" i="2"/>
  <c r="F72" i="2"/>
  <c r="E72" i="2"/>
  <c r="D72" i="2"/>
  <c r="C72" i="2"/>
  <c r="B72" i="2"/>
  <c r="A72" i="2"/>
  <c r="G71" i="2"/>
  <c r="F71" i="2"/>
  <c r="E71" i="2"/>
  <c r="D71" i="2"/>
  <c r="H71" i="2" s="1"/>
  <c r="C71" i="2"/>
  <c r="B71" i="2"/>
  <c r="A71" i="2"/>
  <c r="I70" i="2"/>
  <c r="G70" i="2"/>
  <c r="F70" i="2"/>
  <c r="F69" i="2" s="1"/>
  <c r="D70" i="2"/>
  <c r="C70" i="2"/>
  <c r="B70" i="2"/>
  <c r="A70" i="2"/>
  <c r="I69" i="2"/>
  <c r="G69" i="2"/>
  <c r="D69" i="2"/>
  <c r="C69" i="2"/>
  <c r="B69" i="2"/>
  <c r="A69" i="2"/>
  <c r="C68" i="2"/>
  <c r="B68" i="2"/>
  <c r="A68" i="2"/>
  <c r="G66" i="2"/>
  <c r="F66" i="2"/>
  <c r="E66" i="2"/>
  <c r="D66" i="2"/>
  <c r="H66" i="2" s="1"/>
  <c r="C66" i="2"/>
  <c r="B66" i="2"/>
  <c r="A66" i="2"/>
  <c r="G65" i="2"/>
  <c r="F65" i="2"/>
  <c r="E65" i="2"/>
  <c r="C65" i="2"/>
  <c r="B65" i="2"/>
  <c r="A65" i="2"/>
  <c r="G64" i="2"/>
  <c r="F64" i="2"/>
  <c r="E64" i="2"/>
  <c r="C64" i="2"/>
  <c r="B64" i="2"/>
  <c r="A64" i="2"/>
  <c r="G63" i="2"/>
  <c r="F63" i="2"/>
  <c r="E63" i="2"/>
  <c r="D63" i="2"/>
  <c r="H63" i="2" s="1"/>
  <c r="C63" i="2"/>
  <c r="B63" i="2"/>
  <c r="A63" i="2"/>
  <c r="G62" i="2"/>
  <c r="F62" i="2"/>
  <c r="F61" i="2" s="1"/>
  <c r="E62" i="2"/>
  <c r="D62" i="2"/>
  <c r="D61" i="2" s="1"/>
  <c r="C62" i="2"/>
  <c r="B62" i="2"/>
  <c r="G61" i="2"/>
  <c r="E61" i="2"/>
  <c r="C61" i="2"/>
  <c r="B61" i="2"/>
  <c r="A61" i="2"/>
  <c r="G60" i="2"/>
  <c r="G59" i="2" s="1"/>
  <c r="G58" i="2" s="1"/>
  <c r="F60" i="2"/>
  <c r="E60" i="2"/>
  <c r="E59" i="2" s="1"/>
  <c r="D60" i="2"/>
  <c r="C60" i="2"/>
  <c r="B60" i="2"/>
  <c r="F59" i="2"/>
  <c r="F58" i="2" s="1"/>
  <c r="D59" i="2"/>
  <c r="D58" i="2" s="1"/>
  <c r="C59" i="2"/>
  <c r="B59" i="2"/>
  <c r="E58" i="2"/>
  <c r="C58" i="2"/>
  <c r="B58" i="2"/>
  <c r="A58" i="2"/>
  <c r="G57" i="2"/>
  <c r="G56" i="2" s="1"/>
  <c r="G55" i="2" s="1"/>
  <c r="G54" i="2" s="1"/>
  <c r="F57" i="2"/>
  <c r="D57" i="2"/>
  <c r="H57" i="2" s="1"/>
  <c r="H56" i="2" s="1"/>
  <c r="H55" i="2" s="1"/>
  <c r="C57" i="2"/>
  <c r="B57" i="2"/>
  <c r="I56" i="2"/>
  <c r="F56" i="2"/>
  <c r="F55" i="2" s="1"/>
  <c r="F54" i="2" s="1"/>
  <c r="E56" i="2"/>
  <c r="D56" i="2"/>
  <c r="D55" i="2" s="1"/>
  <c r="B56" i="2"/>
  <c r="I55" i="2"/>
  <c r="I54" i="2" s="1"/>
  <c r="E55" i="2"/>
  <c r="E54" i="2" s="1"/>
  <c r="C55" i="2"/>
  <c r="B55" i="2"/>
  <c r="A55" i="2"/>
  <c r="C54" i="2"/>
  <c r="A54" i="2"/>
  <c r="G53" i="2"/>
  <c r="F53" i="2"/>
  <c r="E53" i="2"/>
  <c r="D53" i="2"/>
  <c r="H53" i="2" s="1"/>
  <c r="H52" i="2" s="1"/>
  <c r="H51" i="2" s="1"/>
  <c r="C53" i="2"/>
  <c r="B53" i="2"/>
  <c r="A53" i="2"/>
  <c r="G52" i="2"/>
  <c r="G51" i="2" s="1"/>
  <c r="F52" i="2"/>
  <c r="E52" i="2"/>
  <c r="E51" i="2" s="1"/>
  <c r="D52" i="2"/>
  <c r="C52" i="2"/>
  <c r="B52" i="2"/>
  <c r="F51" i="2"/>
  <c r="D51" i="2"/>
  <c r="C51" i="2"/>
  <c r="B51" i="2"/>
  <c r="A51" i="2"/>
  <c r="H49" i="2"/>
  <c r="G49" i="2"/>
  <c r="F49" i="2"/>
  <c r="E49" i="2"/>
  <c r="D49" i="2"/>
  <c r="C49" i="2"/>
  <c r="B49" i="2"/>
  <c r="A49" i="2"/>
  <c r="H48" i="2"/>
  <c r="G48" i="2"/>
  <c r="F48" i="2"/>
  <c r="E48" i="2"/>
  <c r="D48" i="2"/>
  <c r="C48" i="2"/>
  <c r="B48" i="2"/>
  <c r="A48" i="2"/>
  <c r="G47" i="2"/>
  <c r="F47" i="2"/>
  <c r="F42" i="2" s="1"/>
  <c r="F41" i="2" s="1"/>
  <c r="E47" i="2"/>
  <c r="D47" i="2"/>
  <c r="H47" i="2" s="1"/>
  <c r="G46" i="2"/>
  <c r="F46" i="2"/>
  <c r="E46" i="2"/>
  <c r="D46" i="2"/>
  <c r="H46" i="2" s="1"/>
  <c r="C46" i="2"/>
  <c r="B46" i="2"/>
  <c r="A46" i="2"/>
  <c r="G45" i="2"/>
  <c r="F45" i="2"/>
  <c r="E45" i="2"/>
  <c r="D45" i="2"/>
  <c r="H45" i="2" s="1"/>
  <c r="C45" i="2"/>
  <c r="B45" i="2"/>
  <c r="A45" i="2"/>
  <c r="G44" i="2"/>
  <c r="F44" i="2"/>
  <c r="E44" i="2"/>
  <c r="D44" i="2"/>
  <c r="H44" i="2" s="1"/>
  <c r="C44" i="2"/>
  <c r="B44" i="2"/>
  <c r="A44" i="2"/>
  <c r="G43" i="2"/>
  <c r="F43" i="2"/>
  <c r="E43" i="2"/>
  <c r="D43" i="2"/>
  <c r="H43" i="2" s="1"/>
  <c r="C43" i="2"/>
  <c r="B43" i="2"/>
  <c r="A43" i="2"/>
  <c r="G42" i="2"/>
  <c r="G41" i="2" s="1"/>
  <c r="E42" i="2"/>
  <c r="E41" i="2" s="1"/>
  <c r="C42" i="2"/>
  <c r="B42" i="2"/>
  <c r="C41" i="2"/>
  <c r="B41" i="2"/>
  <c r="A41" i="2"/>
  <c r="G40" i="2"/>
  <c r="F40" i="2"/>
  <c r="E40" i="2"/>
  <c r="D40" i="2"/>
  <c r="H40" i="2" s="1"/>
  <c r="C40" i="2"/>
  <c r="B40" i="2"/>
  <c r="A40" i="2"/>
  <c r="G39" i="2"/>
  <c r="F39" i="2"/>
  <c r="E39" i="2"/>
  <c r="D39" i="2"/>
  <c r="H39" i="2" s="1"/>
  <c r="H38" i="2" s="1"/>
  <c r="C39" i="2"/>
  <c r="B39" i="2"/>
  <c r="A39" i="2"/>
  <c r="G38" i="2"/>
  <c r="F38" i="2"/>
  <c r="E38" i="2"/>
  <c r="D38" i="2"/>
  <c r="D37" i="2" s="1"/>
  <c r="H37" i="2" s="1"/>
  <c r="C38" i="2"/>
  <c r="B38" i="2"/>
  <c r="G37" i="2"/>
  <c r="C37" i="2"/>
  <c r="B37" i="2"/>
  <c r="A37" i="2"/>
  <c r="G36" i="2"/>
  <c r="F36" i="2"/>
  <c r="E36" i="2"/>
  <c r="D36" i="2"/>
  <c r="H36" i="2" s="1"/>
  <c r="C36" i="2"/>
  <c r="B36" i="2"/>
  <c r="A36" i="2"/>
  <c r="G35" i="2"/>
  <c r="F35" i="2"/>
  <c r="E35" i="2"/>
  <c r="D35" i="2"/>
  <c r="H35" i="2" s="1"/>
  <c r="H34" i="2" s="1"/>
  <c r="H33" i="2" s="1"/>
  <c r="C35" i="2"/>
  <c r="B35" i="2"/>
  <c r="A35" i="2"/>
  <c r="G34" i="2"/>
  <c r="G33" i="2" s="1"/>
  <c r="F34" i="2"/>
  <c r="E34" i="2"/>
  <c r="E33" i="2" s="1"/>
  <c r="D34" i="2"/>
  <c r="C34" i="2"/>
  <c r="B34" i="2"/>
  <c r="F33" i="2"/>
  <c r="D33" i="2"/>
  <c r="C33" i="2"/>
  <c r="B33" i="2"/>
  <c r="A33" i="2"/>
  <c r="G32" i="2"/>
  <c r="D32" i="2"/>
  <c r="H32" i="2" s="1"/>
  <c r="C32" i="2"/>
  <c r="B32" i="2"/>
  <c r="A32" i="2"/>
  <c r="H31" i="2"/>
  <c r="G31" i="2"/>
  <c r="D31" i="2"/>
  <c r="C31" i="2"/>
  <c r="B31" i="2"/>
  <c r="A31" i="2"/>
  <c r="G30" i="2"/>
  <c r="F30" i="2"/>
  <c r="E30" i="2"/>
  <c r="D30" i="2"/>
  <c r="H30" i="2" s="1"/>
  <c r="C30" i="2"/>
  <c r="B30" i="2"/>
  <c r="A30" i="2"/>
  <c r="G29" i="2"/>
  <c r="F29" i="2"/>
  <c r="E29" i="2"/>
  <c r="D29" i="2"/>
  <c r="H29" i="2" s="1"/>
  <c r="C29" i="2"/>
  <c r="B29" i="2"/>
  <c r="A29" i="2"/>
  <c r="G28" i="2"/>
  <c r="F28" i="2"/>
  <c r="E28" i="2"/>
  <c r="D28" i="2"/>
  <c r="H28" i="2" s="1"/>
  <c r="C28" i="2"/>
  <c r="B28" i="2"/>
  <c r="A28" i="2"/>
  <c r="G27" i="2"/>
  <c r="F27" i="2"/>
  <c r="E27" i="2"/>
  <c r="D27" i="2"/>
  <c r="H27" i="2" s="1"/>
  <c r="C27" i="2"/>
  <c r="B27" i="2"/>
  <c r="A27" i="2"/>
  <c r="G26" i="2"/>
  <c r="F26" i="2"/>
  <c r="F25" i="2" s="1"/>
  <c r="E26" i="2"/>
  <c r="C26" i="2"/>
  <c r="B26" i="2"/>
  <c r="G25" i="2"/>
  <c r="E25" i="2"/>
  <c r="C25" i="2"/>
  <c r="B25" i="2"/>
  <c r="A25" i="2"/>
  <c r="G24" i="2"/>
  <c r="G22" i="2" s="1"/>
  <c r="G21" i="2" s="1"/>
  <c r="G20" i="2" s="1"/>
  <c r="F24" i="2"/>
  <c r="E24" i="2"/>
  <c r="E22" i="2" s="1"/>
  <c r="E21" i="2" s="1"/>
  <c r="D24" i="2"/>
  <c r="H24" i="2" s="1"/>
  <c r="C24" i="2"/>
  <c r="B24" i="2"/>
  <c r="G23" i="2"/>
  <c r="F23" i="2"/>
  <c r="E23" i="2"/>
  <c r="D23" i="2"/>
  <c r="H23" i="2" s="1"/>
  <c r="C23" i="2"/>
  <c r="B23" i="2"/>
  <c r="A23" i="2"/>
  <c r="F22" i="2"/>
  <c r="F21" i="2" s="1"/>
  <c r="D22" i="2"/>
  <c r="D21" i="2" s="1"/>
  <c r="C22" i="2"/>
  <c r="B22" i="2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G16" i="2"/>
  <c r="F16" i="2"/>
  <c r="E16" i="2"/>
  <c r="E12" i="2" s="1"/>
  <c r="D16" i="2"/>
  <c r="H16" i="2" s="1"/>
  <c r="C16" i="2"/>
  <c r="B16" i="2"/>
  <c r="A16" i="2"/>
  <c r="C15" i="2"/>
  <c r="B15" i="2"/>
  <c r="A15" i="2"/>
  <c r="C14" i="2"/>
  <c r="B14" i="2"/>
  <c r="A14" i="2"/>
  <c r="G13" i="2"/>
  <c r="F13" i="2"/>
  <c r="E13" i="2"/>
  <c r="D13" i="2"/>
  <c r="H13" i="2" s="1"/>
  <c r="H12" i="2" s="1"/>
  <c r="C13" i="2"/>
  <c r="B13" i="2"/>
  <c r="A13" i="2"/>
  <c r="G12" i="2"/>
  <c r="F12" i="2"/>
  <c r="D12" i="2"/>
  <c r="C12" i="2"/>
  <c r="B12" i="2"/>
  <c r="A12" i="2"/>
  <c r="C11" i="2"/>
  <c r="B11" i="2"/>
  <c r="A11" i="2"/>
  <c r="C10" i="2"/>
  <c r="B10" i="2"/>
  <c r="A10" i="2"/>
  <c r="G9" i="2"/>
  <c r="F9" i="2"/>
  <c r="E9" i="2"/>
  <c r="D9" i="2"/>
  <c r="H9" i="2" s="1"/>
  <c r="H8" i="2" s="1"/>
  <c r="C9" i="2"/>
  <c r="B9" i="2"/>
  <c r="A9" i="2"/>
  <c r="G8" i="2"/>
  <c r="G7" i="2" s="1"/>
  <c r="G6" i="2" s="1"/>
  <c r="G5" i="2" s="1"/>
  <c r="F8" i="2"/>
  <c r="E8" i="2"/>
  <c r="D8" i="2"/>
  <c r="C8" i="2"/>
  <c r="B8" i="2"/>
  <c r="F7" i="2"/>
  <c r="D7" i="2"/>
  <c r="D6" i="2" s="1"/>
  <c r="D5" i="2" s="1"/>
  <c r="C7" i="2"/>
  <c r="B7" i="2"/>
  <c r="A7" i="2"/>
  <c r="F6" i="2"/>
  <c r="C6" i="2"/>
  <c r="B6" i="2"/>
  <c r="A6" i="2"/>
  <c r="F5" i="2"/>
  <c r="C5" i="2"/>
  <c r="B5" i="2"/>
  <c r="A5" i="2"/>
  <c r="B3" i="2"/>
  <c r="I119" i="1"/>
  <c r="H119" i="1"/>
  <c r="G119" i="1"/>
  <c r="F119" i="1"/>
  <c r="J119" i="1" s="1"/>
  <c r="E119" i="1"/>
  <c r="C119" i="1"/>
  <c r="B119" i="1"/>
  <c r="A119" i="1"/>
  <c r="I118" i="1"/>
  <c r="H118" i="1"/>
  <c r="G118" i="1"/>
  <c r="E118" i="1"/>
  <c r="F118" i="1" s="1"/>
  <c r="J118" i="1" s="1"/>
  <c r="C118" i="1"/>
  <c r="B118" i="1"/>
  <c r="A118" i="1"/>
  <c r="I117" i="1"/>
  <c r="H117" i="1"/>
  <c r="H114" i="1" s="1"/>
  <c r="H104" i="1" s="1"/>
  <c r="G117" i="1"/>
  <c r="E117" i="1"/>
  <c r="F117" i="1" s="1"/>
  <c r="J117" i="1" s="1"/>
  <c r="C117" i="1"/>
  <c r="B117" i="1"/>
  <c r="A117" i="1"/>
  <c r="I116" i="1"/>
  <c r="I114" i="1" s="1"/>
  <c r="H116" i="1"/>
  <c r="G116" i="1"/>
  <c r="E116" i="1"/>
  <c r="E114" i="1" s="1"/>
  <c r="C116" i="1"/>
  <c r="B116" i="1"/>
  <c r="A116" i="1"/>
  <c r="I115" i="1"/>
  <c r="H115" i="1"/>
  <c r="G115" i="1"/>
  <c r="F115" i="1"/>
  <c r="E115" i="1"/>
  <c r="C115" i="1"/>
  <c r="B115" i="1"/>
  <c r="A115" i="1"/>
  <c r="G114" i="1"/>
  <c r="D114" i="1"/>
  <c r="C114" i="1"/>
  <c r="B114" i="1"/>
  <c r="A114" i="1"/>
  <c r="I107" i="1"/>
  <c r="I105" i="1" s="1"/>
  <c r="I104" i="1" s="1"/>
  <c r="H107" i="1"/>
  <c r="G107" i="1"/>
  <c r="E107" i="1"/>
  <c r="E105" i="1" s="1"/>
  <c r="C107" i="1"/>
  <c r="B107" i="1"/>
  <c r="A107" i="1"/>
  <c r="I106" i="1"/>
  <c r="H106" i="1"/>
  <c r="G106" i="1"/>
  <c r="F106" i="1"/>
  <c r="E106" i="1"/>
  <c r="C106" i="1"/>
  <c r="B106" i="1"/>
  <c r="A106" i="1"/>
  <c r="H105" i="1"/>
  <c r="G105" i="1"/>
  <c r="G104" i="1" s="1"/>
  <c r="D105" i="1"/>
  <c r="C105" i="1"/>
  <c r="B105" i="1"/>
  <c r="A105" i="1"/>
  <c r="E104" i="1"/>
  <c r="E94" i="1" s="1"/>
  <c r="E93" i="1" s="1"/>
  <c r="D104" i="1"/>
  <c r="C104" i="1"/>
  <c r="B104" i="1"/>
  <c r="A104" i="1"/>
  <c r="I103" i="1"/>
  <c r="H103" i="1"/>
  <c r="G103" i="1"/>
  <c r="D103" i="1"/>
  <c r="F103" i="1" s="1"/>
  <c r="J103" i="1" s="1"/>
  <c r="C103" i="1"/>
  <c r="B103" i="1"/>
  <c r="A103" i="1"/>
  <c r="I102" i="1"/>
  <c r="H102" i="1"/>
  <c r="G102" i="1"/>
  <c r="F102" i="1"/>
  <c r="J102" i="1" s="1"/>
  <c r="D102" i="1"/>
  <c r="C102" i="1"/>
  <c r="B102" i="1"/>
  <c r="A102" i="1"/>
  <c r="I101" i="1"/>
  <c r="H101" i="1"/>
  <c r="G101" i="1"/>
  <c r="D101" i="1"/>
  <c r="F101" i="1" s="1"/>
  <c r="C101" i="1"/>
  <c r="B101" i="1"/>
  <c r="A101" i="1"/>
  <c r="I100" i="1"/>
  <c r="H100" i="1"/>
  <c r="G100" i="1"/>
  <c r="F100" i="1"/>
  <c r="J100" i="1" s="1"/>
  <c r="D100" i="1"/>
  <c r="C100" i="1"/>
  <c r="B100" i="1"/>
  <c r="A100" i="1"/>
  <c r="I99" i="1"/>
  <c r="H99" i="1"/>
  <c r="G99" i="1"/>
  <c r="D99" i="1"/>
  <c r="F99" i="1" s="1"/>
  <c r="J99" i="1" s="1"/>
  <c r="C99" i="1"/>
  <c r="B99" i="1"/>
  <c r="A99" i="1"/>
  <c r="I98" i="1"/>
  <c r="H98" i="1"/>
  <c r="G98" i="1"/>
  <c r="F98" i="1"/>
  <c r="D98" i="1"/>
  <c r="C98" i="1"/>
  <c r="B98" i="1"/>
  <c r="A98" i="1"/>
  <c r="I97" i="1"/>
  <c r="H97" i="1"/>
  <c r="G97" i="1"/>
  <c r="D97" i="1"/>
  <c r="C97" i="1"/>
  <c r="B97" i="1"/>
  <c r="A97" i="1"/>
  <c r="I96" i="1"/>
  <c r="H96" i="1"/>
  <c r="H95" i="1" s="1"/>
  <c r="H94" i="1" s="1"/>
  <c r="H93" i="1" s="1"/>
  <c r="G96" i="1"/>
  <c r="F96" i="1"/>
  <c r="D96" i="1"/>
  <c r="C96" i="1"/>
  <c r="B96" i="1"/>
  <c r="A96" i="1"/>
  <c r="G95" i="1"/>
  <c r="G94" i="1" s="1"/>
  <c r="G93" i="1" s="1"/>
  <c r="E95" i="1"/>
  <c r="C95" i="1"/>
  <c r="B95" i="1"/>
  <c r="A95" i="1"/>
  <c r="C94" i="1"/>
  <c r="B94" i="1"/>
  <c r="C93" i="1"/>
  <c r="B93" i="1"/>
  <c r="A93" i="1"/>
  <c r="I92" i="1"/>
  <c r="H92" i="1"/>
  <c r="G92" i="1"/>
  <c r="E92" i="1"/>
  <c r="D92" i="1"/>
  <c r="F92" i="1" s="1"/>
  <c r="C92" i="1"/>
  <c r="B92" i="1"/>
  <c r="A92" i="1"/>
  <c r="I91" i="1"/>
  <c r="H91" i="1"/>
  <c r="G91" i="1"/>
  <c r="F91" i="1"/>
  <c r="J91" i="1" s="1"/>
  <c r="E91" i="1"/>
  <c r="D91" i="1"/>
  <c r="C91" i="1"/>
  <c r="B91" i="1"/>
  <c r="A91" i="1"/>
  <c r="I90" i="1"/>
  <c r="H90" i="1"/>
  <c r="G90" i="1"/>
  <c r="E90" i="1"/>
  <c r="D90" i="1"/>
  <c r="F90" i="1" s="1"/>
  <c r="C90" i="1"/>
  <c r="B90" i="1"/>
  <c r="A90" i="1"/>
  <c r="I89" i="1"/>
  <c r="H89" i="1"/>
  <c r="G89" i="1"/>
  <c r="F89" i="1"/>
  <c r="J89" i="1" s="1"/>
  <c r="E89" i="1"/>
  <c r="D89" i="1"/>
  <c r="C89" i="1"/>
  <c r="B89" i="1"/>
  <c r="A89" i="1"/>
  <c r="I88" i="1"/>
  <c r="H88" i="1"/>
  <c r="G88" i="1"/>
  <c r="E88" i="1"/>
  <c r="D88" i="1"/>
  <c r="F88" i="1" s="1"/>
  <c r="J88" i="1" s="1"/>
  <c r="C88" i="1"/>
  <c r="B88" i="1"/>
  <c r="A88" i="1"/>
  <c r="I87" i="1"/>
  <c r="H87" i="1"/>
  <c r="G87" i="1"/>
  <c r="F87" i="1"/>
  <c r="J87" i="1" s="1"/>
  <c r="E87" i="1"/>
  <c r="D87" i="1"/>
  <c r="C87" i="1"/>
  <c r="B87" i="1"/>
  <c r="A87" i="1"/>
  <c r="I86" i="1"/>
  <c r="H86" i="1"/>
  <c r="G86" i="1"/>
  <c r="E86" i="1"/>
  <c r="D86" i="1"/>
  <c r="F86" i="1" s="1"/>
  <c r="C86" i="1"/>
  <c r="B86" i="1"/>
  <c r="A86" i="1"/>
  <c r="I85" i="1"/>
  <c r="H85" i="1"/>
  <c r="G85" i="1"/>
  <c r="F85" i="1"/>
  <c r="J85" i="1" s="1"/>
  <c r="E85" i="1"/>
  <c r="D85" i="1"/>
  <c r="C85" i="1"/>
  <c r="B85" i="1"/>
  <c r="A85" i="1"/>
  <c r="I84" i="1"/>
  <c r="H84" i="1"/>
  <c r="G84" i="1"/>
  <c r="E84" i="1"/>
  <c r="D84" i="1"/>
  <c r="F84" i="1" s="1"/>
  <c r="J84" i="1" s="1"/>
  <c r="C84" i="1"/>
  <c r="B84" i="1"/>
  <c r="A84" i="1"/>
  <c r="I83" i="1"/>
  <c r="H83" i="1"/>
  <c r="G83" i="1"/>
  <c r="F83" i="1"/>
  <c r="J83" i="1" s="1"/>
  <c r="E83" i="1"/>
  <c r="D83" i="1"/>
  <c r="C83" i="1"/>
  <c r="B83" i="1"/>
  <c r="A83" i="1"/>
  <c r="I82" i="1"/>
  <c r="H82" i="1"/>
  <c r="G82" i="1"/>
  <c r="E82" i="1"/>
  <c r="D82" i="1"/>
  <c r="F82" i="1" s="1"/>
  <c r="C82" i="1"/>
  <c r="B82" i="1"/>
  <c r="A82" i="1"/>
  <c r="I81" i="1"/>
  <c r="H81" i="1"/>
  <c r="G81" i="1"/>
  <c r="F81" i="1"/>
  <c r="J81" i="1" s="1"/>
  <c r="E81" i="1"/>
  <c r="D81" i="1"/>
  <c r="C81" i="1"/>
  <c r="B81" i="1"/>
  <c r="A81" i="1"/>
  <c r="I80" i="1"/>
  <c r="H80" i="1"/>
  <c r="G80" i="1"/>
  <c r="E80" i="1"/>
  <c r="D80" i="1"/>
  <c r="F80" i="1" s="1"/>
  <c r="J80" i="1" s="1"/>
  <c r="C80" i="1"/>
  <c r="B80" i="1"/>
  <c r="A80" i="1"/>
  <c r="I79" i="1"/>
  <c r="H79" i="1"/>
  <c r="G79" i="1"/>
  <c r="F79" i="1"/>
  <c r="J79" i="1" s="1"/>
  <c r="E79" i="1"/>
  <c r="D79" i="1"/>
  <c r="C79" i="1"/>
  <c r="B79" i="1"/>
  <c r="A79" i="1"/>
  <c r="I78" i="1"/>
  <c r="H78" i="1"/>
  <c r="H75" i="1" s="1"/>
  <c r="G78" i="1"/>
  <c r="E78" i="1"/>
  <c r="D78" i="1"/>
  <c r="C78" i="1"/>
  <c r="B78" i="1"/>
  <c r="A78" i="1"/>
  <c r="I77" i="1"/>
  <c r="H77" i="1"/>
  <c r="G77" i="1"/>
  <c r="F77" i="1"/>
  <c r="J77" i="1" s="1"/>
  <c r="E77" i="1"/>
  <c r="C77" i="1"/>
  <c r="B77" i="1"/>
  <c r="A77" i="1"/>
  <c r="I76" i="1"/>
  <c r="I75" i="1" s="1"/>
  <c r="I64" i="1" s="1"/>
  <c r="H76" i="1"/>
  <c r="G76" i="1"/>
  <c r="G75" i="1" s="1"/>
  <c r="G64" i="1" s="1"/>
  <c r="E76" i="1"/>
  <c r="F76" i="1" s="1"/>
  <c r="J76" i="1" s="1"/>
  <c r="D76" i="1"/>
  <c r="C76" i="1"/>
  <c r="B76" i="1"/>
  <c r="A76" i="1"/>
  <c r="K75" i="1"/>
  <c r="C75" i="1"/>
  <c r="B75" i="1"/>
  <c r="A75" i="1"/>
  <c r="I73" i="1"/>
  <c r="H73" i="1"/>
  <c r="G73" i="1"/>
  <c r="F73" i="1"/>
  <c r="E73" i="1"/>
  <c r="D73" i="1"/>
  <c r="C73" i="1"/>
  <c r="B73" i="1"/>
  <c r="A73" i="1"/>
  <c r="I72" i="1"/>
  <c r="H72" i="1"/>
  <c r="G72" i="1"/>
  <c r="F72" i="1"/>
  <c r="J72" i="1" s="1"/>
  <c r="E72" i="1"/>
  <c r="D72" i="1"/>
  <c r="C72" i="1"/>
  <c r="B72" i="1"/>
  <c r="A72" i="1"/>
  <c r="I71" i="1"/>
  <c r="H71" i="1"/>
  <c r="G71" i="1"/>
  <c r="F71" i="1"/>
  <c r="J71" i="1" s="1"/>
  <c r="E71" i="1"/>
  <c r="D71" i="1"/>
  <c r="C71" i="1"/>
  <c r="B71" i="1"/>
  <c r="A71" i="1"/>
  <c r="I70" i="1"/>
  <c r="H70" i="1"/>
  <c r="G70" i="1"/>
  <c r="F70" i="1"/>
  <c r="J70" i="1" s="1"/>
  <c r="E70" i="1"/>
  <c r="D70" i="1"/>
  <c r="C70" i="1"/>
  <c r="B70" i="1"/>
  <c r="A70" i="1"/>
  <c r="I69" i="1"/>
  <c r="H69" i="1"/>
  <c r="G69" i="1"/>
  <c r="F69" i="1"/>
  <c r="J69" i="1" s="1"/>
  <c r="E69" i="1"/>
  <c r="D69" i="1"/>
  <c r="C69" i="1"/>
  <c r="B69" i="1"/>
  <c r="A69" i="1"/>
  <c r="I68" i="1"/>
  <c r="H68" i="1"/>
  <c r="G68" i="1"/>
  <c r="F68" i="1"/>
  <c r="J68" i="1" s="1"/>
  <c r="E68" i="1"/>
  <c r="D68" i="1"/>
  <c r="C68" i="1"/>
  <c r="B68" i="1"/>
  <c r="A68" i="1"/>
  <c r="I67" i="1"/>
  <c r="H67" i="1"/>
  <c r="H65" i="1" s="1"/>
  <c r="H64" i="1" s="1"/>
  <c r="G67" i="1"/>
  <c r="F67" i="1"/>
  <c r="E67" i="1"/>
  <c r="D67" i="1"/>
  <c r="D65" i="1" s="1"/>
  <c r="C67" i="1"/>
  <c r="B67" i="1"/>
  <c r="A67" i="1"/>
  <c r="I66" i="1"/>
  <c r="H66" i="1"/>
  <c r="G66" i="1"/>
  <c r="F66" i="1"/>
  <c r="F65" i="1" s="1"/>
  <c r="E66" i="1"/>
  <c r="D66" i="1"/>
  <c r="C66" i="1"/>
  <c r="B66" i="1"/>
  <c r="A66" i="1"/>
  <c r="I65" i="1"/>
  <c r="G65" i="1"/>
  <c r="E65" i="1"/>
  <c r="C65" i="1"/>
  <c r="B65" i="1"/>
  <c r="A65" i="1"/>
  <c r="C64" i="1"/>
  <c r="B64" i="1"/>
  <c r="A64" i="1"/>
  <c r="I63" i="1"/>
  <c r="H63" i="1"/>
  <c r="G63" i="1"/>
  <c r="F63" i="1"/>
  <c r="E63" i="1"/>
  <c r="D63" i="1"/>
  <c r="C63" i="1"/>
  <c r="B63" i="1"/>
  <c r="A63" i="1"/>
  <c r="I62" i="1"/>
  <c r="H62" i="1"/>
  <c r="G62" i="1"/>
  <c r="F62" i="1"/>
  <c r="J62" i="1" s="1"/>
  <c r="E62" i="1"/>
  <c r="D62" i="1"/>
  <c r="C62" i="1"/>
  <c r="B62" i="1"/>
  <c r="A62" i="1"/>
  <c r="I61" i="1"/>
  <c r="H61" i="1"/>
  <c r="G61" i="1"/>
  <c r="D61" i="1"/>
  <c r="F61" i="1" s="1"/>
  <c r="C61" i="1"/>
  <c r="B61" i="1"/>
  <c r="A61" i="1"/>
  <c r="I60" i="1"/>
  <c r="H60" i="1"/>
  <c r="G60" i="1"/>
  <c r="D60" i="1"/>
  <c r="F60" i="1" s="1"/>
  <c r="J60" i="1" s="1"/>
  <c r="C60" i="1"/>
  <c r="B60" i="1"/>
  <c r="A60" i="1"/>
  <c r="I59" i="1"/>
  <c r="H59" i="1"/>
  <c r="G59" i="1"/>
  <c r="F59" i="1"/>
  <c r="J59" i="1" s="1"/>
  <c r="D59" i="1"/>
  <c r="C59" i="1"/>
  <c r="B59" i="1"/>
  <c r="A59" i="1"/>
  <c r="I58" i="1"/>
  <c r="H58" i="1"/>
  <c r="G58" i="1"/>
  <c r="G52" i="1" s="1"/>
  <c r="G51" i="1" s="1"/>
  <c r="G50" i="1" s="1"/>
  <c r="D58" i="1"/>
  <c r="F58" i="1" s="1"/>
  <c r="J58" i="1" s="1"/>
  <c r="C58" i="1"/>
  <c r="B58" i="1"/>
  <c r="A58" i="1"/>
  <c r="I57" i="1"/>
  <c r="H57" i="1"/>
  <c r="G57" i="1"/>
  <c r="D57" i="1"/>
  <c r="F57" i="1" s="1"/>
  <c r="J57" i="1" s="1"/>
  <c r="C57" i="1"/>
  <c r="B57" i="1"/>
  <c r="A57" i="1"/>
  <c r="I56" i="1"/>
  <c r="H56" i="1"/>
  <c r="G56" i="1"/>
  <c r="D56" i="1"/>
  <c r="F56" i="1" s="1"/>
  <c r="C56" i="1"/>
  <c r="B56" i="1"/>
  <c r="A56" i="1"/>
  <c r="I55" i="1"/>
  <c r="H55" i="1"/>
  <c r="G55" i="1"/>
  <c r="F55" i="1"/>
  <c r="J55" i="1" s="1"/>
  <c r="D55" i="1"/>
  <c r="C55" i="1"/>
  <c r="B55" i="1"/>
  <c r="A55" i="1"/>
  <c r="C54" i="1"/>
  <c r="B54" i="1"/>
  <c r="I53" i="1"/>
  <c r="H53" i="1"/>
  <c r="G53" i="1"/>
  <c r="D53" i="1"/>
  <c r="C53" i="1"/>
  <c r="B53" i="1"/>
  <c r="A53" i="1"/>
  <c r="E52" i="1"/>
  <c r="C52" i="1"/>
  <c r="B52" i="1"/>
  <c r="A52" i="1"/>
  <c r="C51" i="1"/>
  <c r="B51" i="1"/>
  <c r="C50" i="1"/>
  <c r="B50" i="1"/>
  <c r="A50" i="1"/>
  <c r="G49" i="1"/>
  <c r="G8" i="1" s="1"/>
  <c r="G121" i="1" s="1"/>
  <c r="C49" i="1"/>
  <c r="B49" i="1"/>
  <c r="A49" i="1"/>
  <c r="I48" i="1"/>
  <c r="H48" i="1"/>
  <c r="G48" i="1"/>
  <c r="E48" i="1"/>
  <c r="F48" i="1" s="1"/>
  <c r="C48" i="1"/>
  <c r="B48" i="1"/>
  <c r="I47" i="1"/>
  <c r="H47" i="1"/>
  <c r="G47" i="1"/>
  <c r="E47" i="1"/>
  <c r="F47" i="1" s="1"/>
  <c r="J47" i="1" s="1"/>
  <c r="C47" i="1"/>
  <c r="B47" i="1"/>
  <c r="I46" i="1"/>
  <c r="H46" i="1"/>
  <c r="G46" i="1"/>
  <c r="E46" i="1"/>
  <c r="F46" i="1" s="1"/>
  <c r="C46" i="1"/>
  <c r="B46" i="1"/>
  <c r="I45" i="1"/>
  <c r="H45" i="1"/>
  <c r="G45" i="1"/>
  <c r="E45" i="1"/>
  <c r="F45" i="1" s="1"/>
  <c r="J45" i="1" s="1"/>
  <c r="C45" i="1"/>
  <c r="B45" i="1"/>
  <c r="I44" i="1"/>
  <c r="H44" i="1"/>
  <c r="G44" i="1"/>
  <c r="E44" i="1"/>
  <c r="F44" i="1" s="1"/>
  <c r="C44" i="1"/>
  <c r="B44" i="1"/>
  <c r="I43" i="1"/>
  <c r="H43" i="1"/>
  <c r="G43" i="1"/>
  <c r="E43" i="1"/>
  <c r="F43" i="1" s="1"/>
  <c r="J43" i="1" s="1"/>
  <c r="C43" i="1"/>
  <c r="B43" i="1"/>
  <c r="I42" i="1"/>
  <c r="H42" i="1"/>
  <c r="G42" i="1"/>
  <c r="E42" i="1"/>
  <c r="F42" i="1" s="1"/>
  <c r="C42" i="1"/>
  <c r="B42" i="1"/>
  <c r="I41" i="1"/>
  <c r="H41" i="1"/>
  <c r="G41" i="1"/>
  <c r="E41" i="1"/>
  <c r="F41" i="1" s="1"/>
  <c r="J41" i="1" s="1"/>
  <c r="C41" i="1"/>
  <c r="B41" i="1"/>
  <c r="I40" i="1"/>
  <c r="I39" i="1" s="1"/>
  <c r="H40" i="1"/>
  <c r="G40" i="1"/>
  <c r="G39" i="1" s="1"/>
  <c r="E40" i="1"/>
  <c r="C40" i="1"/>
  <c r="H39" i="1"/>
  <c r="C39" i="1"/>
  <c r="B39" i="1"/>
  <c r="F38" i="1"/>
  <c r="D37" i="1"/>
  <c r="F37" i="1" s="1"/>
  <c r="C37" i="1"/>
  <c r="B37" i="1"/>
  <c r="D36" i="1"/>
  <c r="F36" i="1" s="1"/>
  <c r="C36" i="1"/>
  <c r="B36" i="1"/>
  <c r="D35" i="1"/>
  <c r="F35" i="1" s="1"/>
  <c r="C35" i="1"/>
  <c r="B35" i="1"/>
  <c r="I34" i="1"/>
  <c r="H34" i="1"/>
  <c r="G34" i="1"/>
  <c r="E34" i="1"/>
  <c r="F34" i="1" s="1"/>
  <c r="J34" i="1" s="1"/>
  <c r="B34" i="1"/>
  <c r="I33" i="1"/>
  <c r="H33" i="1"/>
  <c r="G33" i="1"/>
  <c r="F33" i="1"/>
  <c r="E33" i="1"/>
  <c r="B33" i="1"/>
  <c r="I32" i="1"/>
  <c r="H32" i="1"/>
  <c r="G32" i="1"/>
  <c r="E32" i="1"/>
  <c r="F32" i="1" s="1"/>
  <c r="J32" i="1" s="1"/>
  <c r="B32" i="1"/>
  <c r="I31" i="1"/>
  <c r="H31" i="1"/>
  <c r="G31" i="1"/>
  <c r="F31" i="1"/>
  <c r="J31" i="1" s="1"/>
  <c r="E31" i="1"/>
  <c r="B31" i="1"/>
  <c r="I30" i="1"/>
  <c r="I28" i="1" s="1"/>
  <c r="I27" i="1" s="1"/>
  <c r="I11" i="1" s="1"/>
  <c r="I10" i="1" s="1"/>
  <c r="I9" i="1" s="1"/>
  <c r="H30" i="1"/>
  <c r="G30" i="1"/>
  <c r="E30" i="1"/>
  <c r="B30" i="1"/>
  <c r="I29" i="1"/>
  <c r="H29" i="1"/>
  <c r="G29" i="1"/>
  <c r="F29" i="1"/>
  <c r="J29" i="1" s="1"/>
  <c r="E29" i="1"/>
  <c r="B29" i="1"/>
  <c r="G28" i="1"/>
  <c r="G27" i="1" s="1"/>
  <c r="C28" i="1"/>
  <c r="B28" i="1"/>
  <c r="K27" i="1"/>
  <c r="D27" i="1"/>
  <c r="C27" i="1"/>
  <c r="B27" i="1"/>
  <c r="I25" i="1"/>
  <c r="H25" i="1"/>
  <c r="G25" i="1"/>
  <c r="E25" i="1"/>
  <c r="E12" i="1" s="1"/>
  <c r="D25" i="1"/>
  <c r="F25" i="1" s="1"/>
  <c r="J25" i="1" s="1"/>
  <c r="C25" i="1"/>
  <c r="B25" i="1"/>
  <c r="A25" i="1"/>
  <c r="I24" i="1"/>
  <c r="H24" i="1"/>
  <c r="G24" i="1"/>
  <c r="D24" i="1"/>
  <c r="F24" i="1" s="1"/>
  <c r="J24" i="1" s="1"/>
  <c r="B24" i="1"/>
  <c r="A24" i="1"/>
  <c r="I23" i="1"/>
  <c r="H23" i="1"/>
  <c r="G23" i="1"/>
  <c r="D23" i="1"/>
  <c r="F23" i="1" s="1"/>
  <c r="J23" i="1" s="1"/>
  <c r="B23" i="1"/>
  <c r="A23" i="1"/>
  <c r="I22" i="1"/>
  <c r="H22" i="1"/>
  <c r="G22" i="1"/>
  <c r="D22" i="1"/>
  <c r="F22" i="1" s="1"/>
  <c r="J22" i="1" s="1"/>
  <c r="C22" i="1"/>
  <c r="B22" i="1"/>
  <c r="A22" i="1"/>
  <c r="I21" i="1"/>
  <c r="H21" i="1"/>
  <c r="G21" i="1"/>
  <c r="F21" i="1"/>
  <c r="D21" i="1"/>
  <c r="C21" i="1"/>
  <c r="B21" i="1"/>
  <c r="A21" i="1"/>
  <c r="I20" i="1"/>
  <c r="H20" i="1"/>
  <c r="G20" i="1"/>
  <c r="D20" i="1"/>
  <c r="F20" i="1" s="1"/>
  <c r="C20" i="1"/>
  <c r="B20" i="1"/>
  <c r="A20" i="1"/>
  <c r="I19" i="1"/>
  <c r="H19" i="1"/>
  <c r="G19" i="1"/>
  <c r="F19" i="1"/>
  <c r="J19" i="1" s="1"/>
  <c r="D19" i="1"/>
  <c r="C19" i="1"/>
  <c r="B19" i="1"/>
  <c r="A19" i="1"/>
  <c r="I18" i="1"/>
  <c r="H18" i="1"/>
  <c r="G18" i="1"/>
  <c r="D18" i="1"/>
  <c r="F18" i="1" s="1"/>
  <c r="C18" i="1"/>
  <c r="B18" i="1"/>
  <c r="A18" i="1"/>
  <c r="I17" i="1"/>
  <c r="H17" i="1"/>
  <c r="G17" i="1"/>
  <c r="F17" i="1"/>
  <c r="J17" i="1" s="1"/>
  <c r="D17" i="1"/>
  <c r="C17" i="1"/>
  <c r="B17" i="1"/>
  <c r="A17" i="1"/>
  <c r="I16" i="1"/>
  <c r="H16" i="1"/>
  <c r="G16" i="1"/>
  <c r="D16" i="1"/>
  <c r="F16" i="1" s="1"/>
  <c r="J16" i="1" s="1"/>
  <c r="C16" i="1"/>
  <c r="B16" i="1"/>
  <c r="A16" i="1"/>
  <c r="D15" i="1"/>
  <c r="C15" i="1"/>
  <c r="B15" i="1"/>
  <c r="I14" i="1"/>
  <c r="I12" i="1" s="1"/>
  <c r="H14" i="1"/>
  <c r="G14" i="1"/>
  <c r="D14" i="1"/>
  <c r="F14" i="1" s="1"/>
  <c r="C14" i="1"/>
  <c r="B14" i="1"/>
  <c r="A14" i="1"/>
  <c r="C13" i="1"/>
  <c r="B13" i="1"/>
  <c r="H12" i="1"/>
  <c r="B12" i="1"/>
  <c r="C11" i="1"/>
  <c r="B11" i="1"/>
  <c r="C10" i="1"/>
  <c r="B10" i="1"/>
  <c r="C9" i="1"/>
  <c r="B9" i="1"/>
  <c r="B8" i="1"/>
  <c r="A8" i="1"/>
  <c r="H5" i="1"/>
  <c r="F227" i="4"/>
  <c r="C219" i="4"/>
  <c r="C220" i="4" s="1"/>
  <c r="C218" i="4"/>
  <c r="G217" i="4"/>
  <c r="F217" i="4"/>
  <c r="E217" i="4"/>
  <c r="D217" i="4"/>
  <c r="C217" i="4"/>
  <c r="B217" i="4"/>
  <c r="A217" i="4"/>
  <c r="G216" i="4"/>
  <c r="F216" i="4"/>
  <c r="E216" i="4"/>
  <c r="D216" i="4"/>
  <c r="C216" i="4"/>
  <c r="B216" i="4"/>
  <c r="A216" i="4"/>
  <c r="G215" i="4"/>
  <c r="F215" i="4"/>
  <c r="E215" i="4"/>
  <c r="D215" i="4"/>
  <c r="J215" i="4" s="1"/>
  <c r="C215" i="4"/>
  <c r="B215" i="4"/>
  <c r="A215" i="4"/>
  <c r="G214" i="4"/>
  <c r="F214" i="4"/>
  <c r="E214" i="4"/>
  <c r="D214" i="4"/>
  <c r="J214" i="4" s="1"/>
  <c r="C214" i="4"/>
  <c r="B214" i="4"/>
  <c r="A214" i="4"/>
  <c r="G213" i="4"/>
  <c r="F213" i="4"/>
  <c r="E213" i="4"/>
  <c r="D213" i="4"/>
  <c r="C213" i="4"/>
  <c r="B213" i="4"/>
  <c r="A213" i="4"/>
  <c r="G212" i="4"/>
  <c r="F212" i="4"/>
  <c r="E212" i="4"/>
  <c r="D212" i="4"/>
  <c r="C212" i="4"/>
  <c r="B212" i="4"/>
  <c r="A212" i="4"/>
  <c r="G211" i="4"/>
  <c r="F211" i="4"/>
  <c r="E211" i="4"/>
  <c r="D211" i="4"/>
  <c r="J211" i="4" s="1"/>
  <c r="C211" i="4"/>
  <c r="B211" i="4"/>
  <c r="A211" i="4"/>
  <c r="G210" i="4"/>
  <c r="F210" i="4"/>
  <c r="E210" i="4"/>
  <c r="D210" i="4"/>
  <c r="J210" i="4" s="1"/>
  <c r="C210" i="4"/>
  <c r="B210" i="4"/>
  <c r="A210" i="4"/>
  <c r="G209" i="4"/>
  <c r="F209" i="4"/>
  <c r="E209" i="4"/>
  <c r="D209" i="4"/>
  <c r="C209" i="4"/>
  <c r="B209" i="4"/>
  <c r="A209" i="4"/>
  <c r="G208" i="4"/>
  <c r="F208" i="4"/>
  <c r="E208" i="4"/>
  <c r="D208" i="4"/>
  <c r="C208" i="4"/>
  <c r="B208" i="4"/>
  <c r="A208" i="4"/>
  <c r="G207" i="4"/>
  <c r="F207" i="4"/>
  <c r="E207" i="4"/>
  <c r="D207" i="4"/>
  <c r="D206" i="4" s="1"/>
  <c r="D204" i="4" s="1"/>
  <c r="D203" i="4" s="1"/>
  <c r="D202" i="4" s="1"/>
  <c r="D201" i="4" s="1"/>
  <c r="C207" i="4"/>
  <c r="B207" i="4"/>
  <c r="A207" i="4"/>
  <c r="K206" i="4"/>
  <c r="K205" i="4" s="1"/>
  <c r="I206" i="4"/>
  <c r="H206" i="4"/>
  <c r="G206" i="4"/>
  <c r="E206" i="4"/>
  <c r="C206" i="4"/>
  <c r="B206" i="4"/>
  <c r="A206" i="4"/>
  <c r="B205" i="4"/>
  <c r="I204" i="4"/>
  <c r="I203" i="4" s="1"/>
  <c r="I202" i="4" s="1"/>
  <c r="I201" i="4" s="1"/>
  <c r="H204" i="4"/>
  <c r="G204" i="4"/>
  <c r="E204" i="4"/>
  <c r="E203" i="4" s="1"/>
  <c r="E202" i="4" s="1"/>
  <c r="E201" i="4" s="1"/>
  <c r="C204" i="4"/>
  <c r="B204" i="4"/>
  <c r="H203" i="4"/>
  <c r="G203" i="4"/>
  <c r="G202" i="4" s="1"/>
  <c r="C203" i="4"/>
  <c r="B203" i="4"/>
  <c r="A203" i="4"/>
  <c r="H202" i="4"/>
  <c r="H201" i="4" s="1"/>
  <c r="C202" i="4"/>
  <c r="B202" i="4"/>
  <c r="A202" i="4"/>
  <c r="K201" i="4"/>
  <c r="G201" i="4"/>
  <c r="G200" i="4"/>
  <c r="F200" i="4"/>
  <c r="E200" i="4"/>
  <c r="D200" i="4"/>
  <c r="D199" i="4" s="1"/>
  <c r="D198" i="4" s="1"/>
  <c r="D197" i="4" s="1"/>
  <c r="C200" i="4"/>
  <c r="B200" i="4"/>
  <c r="I199" i="4"/>
  <c r="I198" i="4" s="1"/>
  <c r="I197" i="4" s="1"/>
  <c r="H199" i="4"/>
  <c r="G199" i="4"/>
  <c r="F199" i="4"/>
  <c r="E199" i="4"/>
  <c r="E198" i="4" s="1"/>
  <c r="E197" i="4" s="1"/>
  <c r="C199" i="4"/>
  <c r="B199" i="4"/>
  <c r="H198" i="4"/>
  <c r="G198" i="4"/>
  <c r="F198" i="4"/>
  <c r="B198" i="4"/>
  <c r="H197" i="4"/>
  <c r="G197" i="4"/>
  <c r="F197" i="4"/>
  <c r="C197" i="4"/>
  <c r="B197" i="4"/>
  <c r="G195" i="4"/>
  <c r="F195" i="4"/>
  <c r="E195" i="4"/>
  <c r="D195" i="4"/>
  <c r="C195" i="4"/>
  <c r="B195" i="4"/>
  <c r="A195" i="4"/>
  <c r="G194" i="4"/>
  <c r="F194" i="4"/>
  <c r="E194" i="4"/>
  <c r="D194" i="4"/>
  <c r="J194" i="4" s="1"/>
  <c r="C194" i="4"/>
  <c r="B194" i="4"/>
  <c r="G193" i="4"/>
  <c r="F193" i="4"/>
  <c r="E193" i="4"/>
  <c r="E192" i="4" s="1"/>
  <c r="D193" i="4"/>
  <c r="D192" i="4" s="1"/>
  <c r="C193" i="4"/>
  <c r="B193" i="4"/>
  <c r="A193" i="4"/>
  <c r="I192" i="4"/>
  <c r="H192" i="4"/>
  <c r="G192" i="4"/>
  <c r="F192" i="4"/>
  <c r="J192" i="4" s="1"/>
  <c r="C192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C179" i="4"/>
  <c r="B179" i="4"/>
  <c r="B178" i="4"/>
  <c r="B177" i="4"/>
  <c r="G176" i="4"/>
  <c r="F176" i="4"/>
  <c r="F175" i="4" s="1"/>
  <c r="E176" i="4"/>
  <c r="E175" i="4" s="1"/>
  <c r="D176" i="4"/>
  <c r="C176" i="4"/>
  <c r="B176" i="4"/>
  <c r="A176" i="4"/>
  <c r="I175" i="4"/>
  <c r="H175" i="4"/>
  <c r="G175" i="4"/>
  <c r="D175" i="4"/>
  <c r="J175" i="4" s="1"/>
  <c r="C175" i="4"/>
  <c r="B175" i="4"/>
  <c r="G174" i="4"/>
  <c r="F174" i="4"/>
  <c r="E174" i="4"/>
  <c r="D174" i="4"/>
  <c r="C174" i="4"/>
  <c r="B174" i="4"/>
  <c r="A174" i="4"/>
  <c r="G173" i="4"/>
  <c r="F173" i="4"/>
  <c r="E173" i="4"/>
  <c r="D173" i="4"/>
  <c r="C173" i="4"/>
  <c r="B173" i="4"/>
  <c r="A173" i="4"/>
  <c r="C172" i="4"/>
  <c r="B172" i="4"/>
  <c r="A172" i="4"/>
  <c r="G171" i="4"/>
  <c r="F171" i="4"/>
  <c r="E171" i="4"/>
  <c r="D171" i="4"/>
  <c r="J171" i="4" s="1"/>
  <c r="C171" i="4"/>
  <c r="B171" i="4"/>
  <c r="A171" i="4"/>
  <c r="G170" i="4"/>
  <c r="F170" i="4"/>
  <c r="F169" i="4" s="1"/>
  <c r="E170" i="4"/>
  <c r="E169" i="4" s="1"/>
  <c r="D170" i="4"/>
  <c r="C170" i="4"/>
  <c r="B170" i="4"/>
  <c r="A170" i="4"/>
  <c r="I169" i="4"/>
  <c r="H169" i="4"/>
  <c r="G169" i="4"/>
  <c r="D169" i="4"/>
  <c r="C169" i="4"/>
  <c r="B169" i="4"/>
  <c r="A169" i="4"/>
  <c r="G168" i="4"/>
  <c r="G167" i="4" s="1"/>
  <c r="F168" i="4"/>
  <c r="E168" i="4"/>
  <c r="D168" i="4"/>
  <c r="D167" i="4" s="1"/>
  <c r="C168" i="4"/>
  <c r="B168" i="4"/>
  <c r="A168" i="4"/>
  <c r="I167" i="4"/>
  <c r="I142" i="4" s="1"/>
  <c r="I141" i="4" s="1"/>
  <c r="H167" i="4"/>
  <c r="F167" i="4"/>
  <c r="E167" i="4"/>
  <c r="C167" i="4"/>
  <c r="B167" i="4"/>
  <c r="A167" i="4"/>
  <c r="G166" i="4"/>
  <c r="F166" i="4"/>
  <c r="E166" i="4"/>
  <c r="D166" i="4"/>
  <c r="C166" i="4"/>
  <c r="B166" i="4"/>
  <c r="A166" i="4"/>
  <c r="G165" i="4"/>
  <c r="F165" i="4"/>
  <c r="E165" i="4"/>
  <c r="D165" i="4"/>
  <c r="C165" i="4"/>
  <c r="B165" i="4"/>
  <c r="A165" i="4"/>
  <c r="G164" i="4"/>
  <c r="F164" i="4"/>
  <c r="E164" i="4"/>
  <c r="D164" i="4"/>
  <c r="J164" i="4" s="1"/>
  <c r="C164" i="4"/>
  <c r="B164" i="4"/>
  <c r="A164" i="4"/>
  <c r="G163" i="4"/>
  <c r="F163" i="4"/>
  <c r="E163" i="4"/>
  <c r="D163" i="4"/>
  <c r="J163" i="4" s="1"/>
  <c r="C163" i="4"/>
  <c r="B163" i="4"/>
  <c r="A163" i="4"/>
  <c r="G162" i="4"/>
  <c r="F162" i="4"/>
  <c r="E162" i="4"/>
  <c r="D162" i="4"/>
  <c r="C162" i="4"/>
  <c r="B162" i="4"/>
  <c r="A162" i="4"/>
  <c r="G161" i="4"/>
  <c r="F161" i="4"/>
  <c r="E161" i="4"/>
  <c r="D161" i="4"/>
  <c r="C161" i="4"/>
  <c r="B161" i="4"/>
  <c r="A161" i="4"/>
  <c r="G160" i="4"/>
  <c r="F160" i="4"/>
  <c r="E160" i="4"/>
  <c r="D160" i="4"/>
  <c r="J160" i="4" s="1"/>
  <c r="C160" i="4"/>
  <c r="B160" i="4"/>
  <c r="A160" i="4"/>
  <c r="G159" i="4"/>
  <c r="F159" i="4"/>
  <c r="E159" i="4"/>
  <c r="D159" i="4"/>
  <c r="J159" i="4" s="1"/>
  <c r="C159" i="4"/>
  <c r="B159" i="4"/>
  <c r="A159" i="4"/>
  <c r="B158" i="4"/>
  <c r="G157" i="4"/>
  <c r="F157" i="4"/>
  <c r="E157" i="4"/>
  <c r="D157" i="4"/>
  <c r="J157" i="4" s="1"/>
  <c r="C157" i="4"/>
  <c r="B157" i="4"/>
  <c r="A157" i="4"/>
  <c r="G156" i="4"/>
  <c r="F156" i="4"/>
  <c r="E156" i="4"/>
  <c r="D156" i="4"/>
  <c r="J156" i="4" s="1"/>
  <c r="C156" i="4"/>
  <c r="B156" i="4"/>
  <c r="A156" i="4"/>
  <c r="G155" i="4"/>
  <c r="F155" i="4"/>
  <c r="E155" i="4"/>
  <c r="D155" i="4"/>
  <c r="J155" i="4" s="1"/>
  <c r="C155" i="4"/>
  <c r="B155" i="4"/>
  <c r="A155" i="4"/>
  <c r="G154" i="4"/>
  <c r="F154" i="4"/>
  <c r="E154" i="4"/>
  <c r="D154" i="4"/>
  <c r="J154" i="4" s="1"/>
  <c r="C154" i="4"/>
  <c r="B154" i="4"/>
  <c r="A154" i="4"/>
  <c r="G153" i="4"/>
  <c r="F153" i="4"/>
  <c r="E153" i="4"/>
  <c r="D153" i="4"/>
  <c r="J153" i="4" s="1"/>
  <c r="C153" i="4"/>
  <c r="B153" i="4"/>
  <c r="A153" i="4"/>
  <c r="G152" i="4"/>
  <c r="F152" i="4"/>
  <c r="E152" i="4"/>
  <c r="D152" i="4"/>
  <c r="J152" i="4" s="1"/>
  <c r="C152" i="4"/>
  <c r="B152" i="4"/>
  <c r="A152" i="4"/>
  <c r="G151" i="4"/>
  <c r="F151" i="4"/>
  <c r="E151" i="4"/>
  <c r="D151" i="4"/>
  <c r="J151" i="4" s="1"/>
  <c r="C151" i="4"/>
  <c r="B151" i="4"/>
  <c r="A151" i="4"/>
  <c r="G150" i="4"/>
  <c r="F150" i="4"/>
  <c r="E150" i="4"/>
  <c r="D150" i="4"/>
  <c r="J150" i="4" s="1"/>
  <c r="C150" i="4"/>
  <c r="B150" i="4"/>
  <c r="A150" i="4"/>
  <c r="G149" i="4"/>
  <c r="F149" i="4"/>
  <c r="E149" i="4"/>
  <c r="D149" i="4"/>
  <c r="J149" i="4" s="1"/>
  <c r="C149" i="4"/>
  <c r="B149" i="4"/>
  <c r="A149" i="4"/>
  <c r="G148" i="4"/>
  <c r="F148" i="4"/>
  <c r="E148" i="4"/>
  <c r="D148" i="4"/>
  <c r="J148" i="4" s="1"/>
  <c r="C148" i="4"/>
  <c r="B148" i="4"/>
  <c r="A148" i="4"/>
  <c r="G147" i="4"/>
  <c r="F147" i="4"/>
  <c r="E147" i="4"/>
  <c r="D147" i="4"/>
  <c r="J147" i="4" s="1"/>
  <c r="C147" i="4"/>
  <c r="B147" i="4"/>
  <c r="A147" i="4"/>
  <c r="G146" i="4"/>
  <c r="F146" i="4"/>
  <c r="E146" i="4"/>
  <c r="D146" i="4"/>
  <c r="J146" i="4" s="1"/>
  <c r="C146" i="4"/>
  <c r="B146" i="4"/>
  <c r="A146" i="4"/>
  <c r="G145" i="4"/>
  <c r="F145" i="4"/>
  <c r="E145" i="4"/>
  <c r="D145" i="4"/>
  <c r="J145" i="4" s="1"/>
  <c r="C145" i="4"/>
  <c r="B145" i="4"/>
  <c r="A145" i="4"/>
  <c r="G144" i="4"/>
  <c r="G143" i="4" s="1"/>
  <c r="F144" i="4"/>
  <c r="F143" i="4" s="1"/>
  <c r="F142" i="4" s="1"/>
  <c r="F141" i="4" s="1"/>
  <c r="E144" i="4"/>
  <c r="D144" i="4"/>
  <c r="J144" i="4" s="1"/>
  <c r="C144" i="4"/>
  <c r="B144" i="4"/>
  <c r="A144" i="4"/>
  <c r="I143" i="4"/>
  <c r="H143" i="4"/>
  <c r="H142" i="4" s="1"/>
  <c r="H141" i="4" s="1"/>
  <c r="H99" i="4" s="1"/>
  <c r="D143" i="4"/>
  <c r="D142" i="4" s="1"/>
  <c r="D141" i="4" s="1"/>
  <c r="C143" i="4"/>
  <c r="B143" i="4"/>
  <c r="B142" i="4"/>
  <c r="C141" i="4"/>
  <c r="B141" i="4"/>
  <c r="G137" i="4"/>
  <c r="F137" i="4"/>
  <c r="E137" i="4"/>
  <c r="D137" i="4"/>
  <c r="J137" i="4" s="1"/>
  <c r="C137" i="4"/>
  <c r="B137" i="4"/>
  <c r="A137" i="4"/>
  <c r="G136" i="4"/>
  <c r="F136" i="4"/>
  <c r="E136" i="4"/>
  <c r="E135" i="4" s="1"/>
  <c r="D136" i="4"/>
  <c r="D135" i="4" s="1"/>
  <c r="D134" i="4" s="1"/>
  <c r="C136" i="4"/>
  <c r="B136" i="4"/>
  <c r="A136" i="4"/>
  <c r="I135" i="4"/>
  <c r="H135" i="4"/>
  <c r="G135" i="4"/>
  <c r="G134" i="4" s="1"/>
  <c r="F135" i="4"/>
  <c r="F134" i="4" s="1"/>
  <c r="C135" i="4"/>
  <c r="B135" i="4"/>
  <c r="A135" i="4"/>
  <c r="K134" i="4"/>
  <c r="I134" i="4"/>
  <c r="H134" i="4"/>
  <c r="E134" i="4"/>
  <c r="C134" i="4"/>
  <c r="B134" i="4"/>
  <c r="G133" i="4"/>
  <c r="F133" i="4"/>
  <c r="E133" i="4"/>
  <c r="E132" i="4" s="1"/>
  <c r="D133" i="4"/>
  <c r="D132" i="4" s="1"/>
  <c r="C133" i="4"/>
  <c r="B133" i="4"/>
  <c r="A133" i="4"/>
  <c r="I132" i="4"/>
  <c r="H132" i="4"/>
  <c r="G132" i="4"/>
  <c r="F132" i="4"/>
  <c r="C132" i="4"/>
  <c r="B132" i="4"/>
  <c r="G131" i="4"/>
  <c r="F131" i="4"/>
  <c r="E131" i="4"/>
  <c r="D131" i="4"/>
  <c r="C131" i="4"/>
  <c r="B131" i="4"/>
  <c r="A131" i="4"/>
  <c r="G130" i="4"/>
  <c r="F130" i="4"/>
  <c r="F129" i="4" s="1"/>
  <c r="E130" i="4"/>
  <c r="E129" i="4" s="1"/>
  <c r="D130" i="4"/>
  <c r="C130" i="4"/>
  <c r="B130" i="4"/>
  <c r="A130" i="4"/>
  <c r="I129" i="4"/>
  <c r="H129" i="4"/>
  <c r="G129" i="4"/>
  <c r="D129" i="4"/>
  <c r="C129" i="4"/>
  <c r="B129" i="4"/>
  <c r="G128" i="4"/>
  <c r="G127" i="4" s="1"/>
  <c r="G126" i="4" s="1"/>
  <c r="G125" i="4" s="1"/>
  <c r="G124" i="4" s="1"/>
  <c r="F128" i="4"/>
  <c r="F127" i="4" s="1"/>
  <c r="F126" i="4" s="1"/>
  <c r="F125" i="4" s="1"/>
  <c r="F124" i="4" s="1"/>
  <c r="E128" i="4"/>
  <c r="D128" i="4"/>
  <c r="J128" i="4" s="1"/>
  <c r="J127" i="4" s="1"/>
  <c r="C128" i="4"/>
  <c r="B128" i="4"/>
  <c r="A128" i="4"/>
  <c r="I127" i="4"/>
  <c r="I126" i="4" s="1"/>
  <c r="I125" i="4" s="1"/>
  <c r="H127" i="4"/>
  <c r="H126" i="4" s="1"/>
  <c r="H125" i="4" s="1"/>
  <c r="E127" i="4"/>
  <c r="E126" i="4" s="1"/>
  <c r="E125" i="4" s="1"/>
  <c r="E124" i="4" s="1"/>
  <c r="D127" i="4"/>
  <c r="C127" i="4"/>
  <c r="B127" i="4"/>
  <c r="K126" i="4"/>
  <c r="B126" i="4"/>
  <c r="K125" i="4"/>
  <c r="K124" i="4" s="1"/>
  <c r="B125" i="4"/>
  <c r="H124" i="4"/>
  <c r="C124" i="4"/>
  <c r="B124" i="4"/>
  <c r="G123" i="4"/>
  <c r="G122" i="4" s="1"/>
  <c r="G121" i="4" s="1"/>
  <c r="F123" i="4"/>
  <c r="E123" i="4"/>
  <c r="D123" i="4"/>
  <c r="D122" i="4" s="1"/>
  <c r="C123" i="4"/>
  <c r="B123" i="4"/>
  <c r="A123" i="4"/>
  <c r="I122" i="4"/>
  <c r="I121" i="4" s="1"/>
  <c r="H122" i="4"/>
  <c r="F122" i="4"/>
  <c r="F121" i="4" s="1"/>
  <c r="E122" i="4"/>
  <c r="E121" i="4" s="1"/>
  <c r="C122" i="4"/>
  <c r="B122" i="4"/>
  <c r="K121" i="4"/>
  <c r="H121" i="4"/>
  <c r="D121" i="4"/>
  <c r="B121" i="4"/>
  <c r="G118" i="4"/>
  <c r="F118" i="4"/>
  <c r="E118" i="4"/>
  <c r="D118" i="4"/>
  <c r="J118" i="4" s="1"/>
  <c r="C118" i="4"/>
  <c r="B118" i="4"/>
  <c r="A118" i="4"/>
  <c r="I117" i="4"/>
  <c r="H117" i="4"/>
  <c r="H116" i="4" s="1"/>
  <c r="H115" i="4" s="1"/>
  <c r="H114" i="4" s="1"/>
  <c r="G117" i="4"/>
  <c r="G116" i="4" s="1"/>
  <c r="F117" i="4"/>
  <c r="E117" i="4"/>
  <c r="D117" i="4"/>
  <c r="C117" i="4"/>
  <c r="B117" i="4"/>
  <c r="K116" i="4"/>
  <c r="I116" i="4"/>
  <c r="F116" i="4"/>
  <c r="E116" i="4"/>
  <c r="E115" i="4" s="1"/>
  <c r="E114" i="4" s="1"/>
  <c r="B116" i="4"/>
  <c r="I115" i="4"/>
  <c r="I114" i="4" s="1"/>
  <c r="F115" i="4"/>
  <c r="F114" i="4" s="1"/>
  <c r="C115" i="4"/>
  <c r="B115" i="4"/>
  <c r="C114" i="4"/>
  <c r="B114" i="4"/>
  <c r="G113" i="4"/>
  <c r="F113" i="4"/>
  <c r="E113" i="4"/>
  <c r="D113" i="4"/>
  <c r="C113" i="4"/>
  <c r="B113" i="4"/>
  <c r="A113" i="4"/>
  <c r="G112" i="4"/>
  <c r="F112" i="4"/>
  <c r="E112" i="4"/>
  <c r="D112" i="4"/>
  <c r="J112" i="4" s="1"/>
  <c r="C112" i="4"/>
  <c r="B112" i="4"/>
  <c r="A112" i="4"/>
  <c r="G111" i="4"/>
  <c r="F111" i="4"/>
  <c r="F110" i="4" s="1"/>
  <c r="E111" i="4"/>
  <c r="D111" i="4"/>
  <c r="C111" i="4"/>
  <c r="B111" i="4"/>
  <c r="A111" i="4"/>
  <c r="I110" i="4"/>
  <c r="H110" i="4"/>
  <c r="G110" i="4"/>
  <c r="D110" i="4"/>
  <c r="C110" i="4"/>
  <c r="B110" i="4"/>
  <c r="G109" i="4"/>
  <c r="G108" i="4" s="1"/>
  <c r="F109" i="4"/>
  <c r="F108" i="4" s="1"/>
  <c r="E109" i="4"/>
  <c r="D109" i="4"/>
  <c r="J109" i="4" s="1"/>
  <c r="J108" i="4" s="1"/>
  <c r="C109" i="4"/>
  <c r="B109" i="4"/>
  <c r="A109" i="4"/>
  <c r="I108" i="4"/>
  <c r="I107" i="4" s="1"/>
  <c r="I101" i="4" s="1"/>
  <c r="H108" i="4"/>
  <c r="E108" i="4"/>
  <c r="D108" i="4"/>
  <c r="C108" i="4"/>
  <c r="B108" i="4"/>
  <c r="K107" i="4"/>
  <c r="G107" i="4"/>
  <c r="G101" i="4" s="1"/>
  <c r="F107" i="4"/>
  <c r="B107" i="4"/>
  <c r="G104" i="4"/>
  <c r="F104" i="4"/>
  <c r="E104" i="4"/>
  <c r="D104" i="4"/>
  <c r="J104" i="4" s="1"/>
  <c r="C104" i="4"/>
  <c r="B104" i="4"/>
  <c r="A104" i="4"/>
  <c r="I103" i="4"/>
  <c r="H103" i="4"/>
  <c r="F103" i="4"/>
  <c r="F102" i="4" s="1"/>
  <c r="E103" i="4"/>
  <c r="E102" i="4" s="1"/>
  <c r="D103" i="4"/>
  <c r="C103" i="4"/>
  <c r="B103" i="4"/>
  <c r="K102" i="4"/>
  <c r="I102" i="4"/>
  <c r="H102" i="4"/>
  <c r="G102" i="4"/>
  <c r="D102" i="4"/>
  <c r="B102" i="4"/>
  <c r="B101" i="4"/>
  <c r="C100" i="4"/>
  <c r="B100" i="4"/>
  <c r="D99" i="4"/>
  <c r="C97" i="4"/>
  <c r="B97" i="4"/>
  <c r="A97" i="4"/>
  <c r="G96" i="4"/>
  <c r="F96" i="4"/>
  <c r="E96" i="4"/>
  <c r="D96" i="4"/>
  <c r="C96" i="4"/>
  <c r="B96" i="4"/>
  <c r="A96" i="4"/>
  <c r="G95" i="4"/>
  <c r="F95" i="4"/>
  <c r="F94" i="4" s="1"/>
  <c r="F93" i="4" s="1"/>
  <c r="F92" i="4" s="1"/>
  <c r="F91" i="4" s="1"/>
  <c r="F90" i="4" s="1"/>
  <c r="E95" i="4"/>
  <c r="D95" i="4"/>
  <c r="C95" i="4"/>
  <c r="B95" i="4"/>
  <c r="A95" i="4"/>
  <c r="I94" i="4"/>
  <c r="I93" i="4" s="1"/>
  <c r="I92" i="4" s="1"/>
  <c r="I91" i="4" s="1"/>
  <c r="I90" i="4" s="1"/>
  <c r="H94" i="4"/>
  <c r="H93" i="4" s="1"/>
  <c r="H92" i="4" s="1"/>
  <c r="H91" i="4" s="1"/>
  <c r="H90" i="4" s="1"/>
  <c r="E94" i="4"/>
  <c r="E93" i="4" s="1"/>
  <c r="E92" i="4" s="1"/>
  <c r="E91" i="4" s="1"/>
  <c r="E90" i="4" s="1"/>
  <c r="D94" i="4"/>
  <c r="D93" i="4" s="1"/>
  <c r="D92" i="4" s="1"/>
  <c r="D91" i="4" s="1"/>
  <c r="C94" i="4"/>
  <c r="B94" i="4"/>
  <c r="B93" i="4"/>
  <c r="B92" i="4"/>
  <c r="K91" i="4"/>
  <c r="K90" i="4" s="1"/>
  <c r="K89" i="4" s="1"/>
  <c r="C91" i="4"/>
  <c r="B91" i="4"/>
  <c r="D90" i="4"/>
  <c r="C90" i="4"/>
  <c r="B90" i="4"/>
  <c r="A90" i="4"/>
  <c r="B89" i="4"/>
  <c r="A89" i="4"/>
  <c r="J88" i="4"/>
  <c r="G85" i="4"/>
  <c r="G84" i="4" s="1"/>
  <c r="F85" i="4"/>
  <c r="E85" i="4"/>
  <c r="D85" i="4"/>
  <c r="D84" i="4" s="1"/>
  <c r="D83" i="4" s="1"/>
  <c r="C85" i="4"/>
  <c r="B85" i="4"/>
  <c r="A85" i="4"/>
  <c r="I84" i="4"/>
  <c r="I83" i="4" s="1"/>
  <c r="I82" i="4" s="1"/>
  <c r="H84" i="4"/>
  <c r="H83" i="4" s="1"/>
  <c r="H82" i="4" s="1"/>
  <c r="F84" i="4"/>
  <c r="E84" i="4"/>
  <c r="E83" i="4" s="1"/>
  <c r="E82" i="4" s="1"/>
  <c r="C84" i="4"/>
  <c r="B84" i="4"/>
  <c r="G83" i="4"/>
  <c r="G82" i="4" s="1"/>
  <c r="F83" i="4"/>
  <c r="F82" i="4" s="1"/>
  <c r="C83" i="4"/>
  <c r="B83" i="4"/>
  <c r="D82" i="4"/>
  <c r="C82" i="4"/>
  <c r="B82" i="4"/>
  <c r="B81" i="4"/>
  <c r="G80" i="4"/>
  <c r="G79" i="4" s="1"/>
  <c r="F80" i="4"/>
  <c r="E80" i="4"/>
  <c r="D80" i="4"/>
  <c r="D79" i="4" s="1"/>
  <c r="D78" i="4" s="1"/>
  <c r="D77" i="4" s="1"/>
  <c r="C80" i="4"/>
  <c r="B80" i="4"/>
  <c r="A80" i="4"/>
  <c r="I79" i="4"/>
  <c r="I78" i="4" s="1"/>
  <c r="I77" i="4" s="1"/>
  <c r="H79" i="4"/>
  <c r="H78" i="4" s="1"/>
  <c r="F79" i="4"/>
  <c r="F78" i="4" s="1"/>
  <c r="F77" i="4" s="1"/>
  <c r="E79" i="4"/>
  <c r="E78" i="4" s="1"/>
  <c r="E77" i="4" s="1"/>
  <c r="C79" i="4"/>
  <c r="B79" i="4"/>
  <c r="G78" i="4"/>
  <c r="G77" i="4" s="1"/>
  <c r="C78" i="4"/>
  <c r="B78" i="4"/>
  <c r="H77" i="4"/>
  <c r="C77" i="4"/>
  <c r="B77" i="4"/>
  <c r="J76" i="4"/>
  <c r="G75" i="4"/>
  <c r="G74" i="4" s="1"/>
  <c r="F75" i="4"/>
  <c r="E75" i="4"/>
  <c r="D75" i="4"/>
  <c r="D74" i="4" s="1"/>
  <c r="C75" i="4"/>
  <c r="B75" i="4"/>
  <c r="A75" i="4"/>
  <c r="I74" i="4"/>
  <c r="H74" i="4"/>
  <c r="F74" i="4"/>
  <c r="E74" i="4"/>
  <c r="C74" i="4"/>
  <c r="B74" i="4"/>
  <c r="A74" i="4"/>
  <c r="J73" i="4"/>
  <c r="B73" i="4"/>
  <c r="G72" i="4"/>
  <c r="G71" i="4" s="1"/>
  <c r="F72" i="4"/>
  <c r="E72" i="4"/>
  <c r="D72" i="4"/>
  <c r="D71" i="4" s="1"/>
  <c r="C72" i="4"/>
  <c r="B72" i="4"/>
  <c r="A72" i="4"/>
  <c r="I71" i="4"/>
  <c r="H71" i="4"/>
  <c r="F71" i="4"/>
  <c r="E71" i="4"/>
  <c r="C71" i="4"/>
  <c r="B71" i="4"/>
  <c r="B70" i="4"/>
  <c r="G69" i="4"/>
  <c r="F69" i="4"/>
  <c r="F68" i="4" s="1"/>
  <c r="E69" i="4"/>
  <c r="E68" i="4" s="1"/>
  <c r="D69" i="4"/>
  <c r="C69" i="4"/>
  <c r="B69" i="4"/>
  <c r="A69" i="4"/>
  <c r="I68" i="4"/>
  <c r="H68" i="4"/>
  <c r="G68" i="4"/>
  <c r="D68" i="4"/>
  <c r="C68" i="4"/>
  <c r="B68" i="4"/>
  <c r="B67" i="4"/>
  <c r="G66" i="4"/>
  <c r="F66" i="4"/>
  <c r="E66" i="4"/>
  <c r="D66" i="4"/>
  <c r="J66" i="4" s="1"/>
  <c r="C66" i="4"/>
  <c r="B66" i="4"/>
  <c r="A66" i="4"/>
  <c r="B65" i="4"/>
  <c r="G64" i="4"/>
  <c r="F64" i="4"/>
  <c r="E64" i="4"/>
  <c r="D64" i="4"/>
  <c r="J64" i="4" s="1"/>
  <c r="C64" i="4"/>
  <c r="B64" i="4"/>
  <c r="A64" i="4"/>
  <c r="B63" i="4"/>
  <c r="G62" i="4"/>
  <c r="F62" i="4"/>
  <c r="E62" i="4"/>
  <c r="D62" i="4"/>
  <c r="C62" i="4"/>
  <c r="B62" i="4"/>
  <c r="A62" i="4"/>
  <c r="B61" i="4"/>
  <c r="G60" i="4"/>
  <c r="F60" i="4"/>
  <c r="E60" i="4"/>
  <c r="D60" i="4"/>
  <c r="C60" i="4"/>
  <c r="B60" i="4"/>
  <c r="A60" i="4"/>
  <c r="B59" i="4"/>
  <c r="G58" i="4"/>
  <c r="F58" i="4"/>
  <c r="E58" i="4"/>
  <c r="D58" i="4"/>
  <c r="J58" i="4" s="1"/>
  <c r="C58" i="4"/>
  <c r="B58" i="4"/>
  <c r="A58" i="4"/>
  <c r="B57" i="4"/>
  <c r="G56" i="4"/>
  <c r="F56" i="4"/>
  <c r="E56" i="4"/>
  <c r="D56" i="4"/>
  <c r="J56" i="4" s="1"/>
  <c r="C56" i="4"/>
  <c r="B56" i="4"/>
  <c r="A56" i="4"/>
  <c r="B55" i="4"/>
  <c r="G54" i="4"/>
  <c r="F54" i="4"/>
  <c r="E54" i="4"/>
  <c r="E51" i="4" s="1"/>
  <c r="E50" i="4" s="1"/>
  <c r="D54" i="4"/>
  <c r="C54" i="4"/>
  <c r="B54" i="4"/>
  <c r="A54" i="4"/>
  <c r="B53" i="4"/>
  <c r="G52" i="4"/>
  <c r="F52" i="4"/>
  <c r="F51" i="4" s="1"/>
  <c r="F50" i="4" s="1"/>
  <c r="E52" i="4"/>
  <c r="D52" i="4"/>
  <c r="C52" i="4"/>
  <c r="B52" i="4"/>
  <c r="A52" i="4"/>
  <c r="I51" i="4"/>
  <c r="H51" i="4"/>
  <c r="D51" i="4"/>
  <c r="D50" i="4" s="1"/>
  <c r="D49" i="4" s="1"/>
  <c r="C51" i="4"/>
  <c r="B51" i="4"/>
  <c r="I50" i="4"/>
  <c r="I49" i="4" s="1"/>
  <c r="B50" i="4"/>
  <c r="C49" i="4"/>
  <c r="B49" i="4"/>
  <c r="G48" i="4"/>
  <c r="F48" i="4"/>
  <c r="E48" i="4"/>
  <c r="D48" i="4"/>
  <c r="J48" i="4" s="1"/>
  <c r="C48" i="4"/>
  <c r="B48" i="4"/>
  <c r="A48" i="4"/>
  <c r="G47" i="4"/>
  <c r="F47" i="4"/>
  <c r="E47" i="4"/>
  <c r="D47" i="4"/>
  <c r="J47" i="4" s="1"/>
  <c r="C47" i="4"/>
  <c r="B47" i="4"/>
  <c r="G45" i="4"/>
  <c r="G44" i="4" s="1"/>
  <c r="F45" i="4"/>
  <c r="E45" i="4"/>
  <c r="D45" i="4"/>
  <c r="D44" i="4" s="1"/>
  <c r="C45" i="4"/>
  <c r="B45" i="4"/>
  <c r="A45" i="4"/>
  <c r="I44" i="4"/>
  <c r="H44" i="4"/>
  <c r="F44" i="4"/>
  <c r="E44" i="4"/>
  <c r="C44" i="4"/>
  <c r="B44" i="4"/>
  <c r="G43" i="4"/>
  <c r="F43" i="4"/>
  <c r="E43" i="4"/>
  <c r="D43" i="4"/>
  <c r="J43" i="4" s="1"/>
  <c r="C43" i="4"/>
  <c r="B43" i="4"/>
  <c r="A43" i="4"/>
  <c r="G42" i="4"/>
  <c r="F42" i="4"/>
  <c r="E42" i="4"/>
  <c r="E41" i="4" s="1"/>
  <c r="D42" i="4"/>
  <c r="D41" i="4" s="1"/>
  <c r="C42" i="4"/>
  <c r="B42" i="4"/>
  <c r="A42" i="4"/>
  <c r="K41" i="4"/>
  <c r="I41" i="4"/>
  <c r="H41" i="4"/>
  <c r="G41" i="4"/>
  <c r="F41" i="4"/>
  <c r="C41" i="4"/>
  <c r="B41" i="4"/>
  <c r="G40" i="4"/>
  <c r="G38" i="4" s="1"/>
  <c r="G34" i="4" s="1"/>
  <c r="G28" i="4" s="1"/>
  <c r="G27" i="4" s="1"/>
  <c r="F40" i="4"/>
  <c r="E40" i="4"/>
  <c r="D40" i="4"/>
  <c r="C40" i="4"/>
  <c r="B40" i="4"/>
  <c r="G39" i="4"/>
  <c r="F39" i="4"/>
  <c r="F38" i="4" s="1"/>
  <c r="E39" i="4"/>
  <c r="E38" i="4" s="1"/>
  <c r="D39" i="4"/>
  <c r="C39" i="4"/>
  <c r="B39" i="4"/>
  <c r="A39" i="4"/>
  <c r="I38" i="4"/>
  <c r="H38" i="4"/>
  <c r="H34" i="4" s="1"/>
  <c r="D38" i="4"/>
  <c r="C38" i="4"/>
  <c r="B38" i="4"/>
  <c r="B37" i="4"/>
  <c r="G36" i="4"/>
  <c r="G35" i="4" s="1"/>
  <c r="F36" i="4"/>
  <c r="E36" i="4"/>
  <c r="D36" i="4"/>
  <c r="D35" i="4" s="1"/>
  <c r="C36" i="4"/>
  <c r="B36" i="4"/>
  <c r="A36" i="4"/>
  <c r="I35" i="4"/>
  <c r="H35" i="4"/>
  <c r="F35" i="4"/>
  <c r="F34" i="4" s="1"/>
  <c r="E35" i="4"/>
  <c r="E34" i="4" s="1"/>
  <c r="C35" i="4"/>
  <c r="B35" i="4"/>
  <c r="B34" i="4"/>
  <c r="G33" i="4"/>
  <c r="F33" i="4"/>
  <c r="E33" i="4"/>
  <c r="E32" i="4" s="1"/>
  <c r="D33" i="4"/>
  <c r="D32" i="4" s="1"/>
  <c r="C33" i="4"/>
  <c r="B33" i="4"/>
  <c r="I32" i="4"/>
  <c r="H32" i="4"/>
  <c r="G32" i="4"/>
  <c r="F32" i="4"/>
  <c r="C32" i="4"/>
  <c r="B32" i="4"/>
  <c r="G31" i="4"/>
  <c r="F31" i="4"/>
  <c r="E31" i="4"/>
  <c r="D31" i="4"/>
  <c r="D30" i="4" s="1"/>
  <c r="C31" i="4"/>
  <c r="B31" i="4"/>
  <c r="I30" i="4"/>
  <c r="I29" i="4" s="1"/>
  <c r="H30" i="4"/>
  <c r="G30" i="4"/>
  <c r="F30" i="4"/>
  <c r="E30" i="4"/>
  <c r="C30" i="4"/>
  <c r="B30" i="4"/>
  <c r="K29" i="4"/>
  <c r="H29" i="4"/>
  <c r="G29" i="4"/>
  <c r="D29" i="4"/>
  <c r="B29" i="4"/>
  <c r="H28" i="4"/>
  <c r="B28" i="4"/>
  <c r="H27" i="4"/>
  <c r="C27" i="4"/>
  <c r="B27" i="4"/>
  <c r="C26" i="4"/>
  <c r="B26" i="4"/>
  <c r="G25" i="4"/>
  <c r="F25" i="4"/>
  <c r="E25" i="4"/>
  <c r="D25" i="4"/>
  <c r="D19" i="4" s="1"/>
  <c r="C25" i="4"/>
  <c r="B25" i="4"/>
  <c r="A25" i="4"/>
  <c r="C24" i="4"/>
  <c r="B24" i="4"/>
  <c r="A24" i="4"/>
  <c r="G23" i="4"/>
  <c r="G19" i="4" s="1"/>
  <c r="F23" i="4"/>
  <c r="E23" i="4"/>
  <c r="D23" i="4"/>
  <c r="C23" i="4"/>
  <c r="B23" i="4"/>
  <c r="A23" i="4"/>
  <c r="C22" i="4"/>
  <c r="B22" i="4"/>
  <c r="A22" i="4"/>
  <c r="G21" i="4"/>
  <c r="F21" i="4"/>
  <c r="E21" i="4"/>
  <c r="E19" i="4" s="1"/>
  <c r="D21" i="4"/>
  <c r="C21" i="4"/>
  <c r="B21" i="4"/>
  <c r="A21" i="4"/>
  <c r="C20" i="4"/>
  <c r="B20" i="4"/>
  <c r="A20" i="4"/>
  <c r="I19" i="4"/>
  <c r="H19" i="4"/>
  <c r="F19" i="4"/>
  <c r="C19" i="4"/>
  <c r="B19" i="4"/>
  <c r="A19" i="4"/>
  <c r="G18" i="4"/>
  <c r="F18" i="4"/>
  <c r="E18" i="4"/>
  <c r="D18" i="4"/>
  <c r="D12" i="4" s="1"/>
  <c r="D11" i="4" s="1"/>
  <c r="C18" i="4"/>
  <c r="B18" i="4"/>
  <c r="A18" i="4"/>
  <c r="C17" i="4"/>
  <c r="B17" i="4"/>
  <c r="A17" i="4"/>
  <c r="G16" i="4"/>
  <c r="F16" i="4"/>
  <c r="E16" i="4"/>
  <c r="D16" i="4"/>
  <c r="C16" i="4"/>
  <c r="B16" i="4"/>
  <c r="A16" i="4"/>
  <c r="C15" i="4"/>
  <c r="B15" i="4"/>
  <c r="A15" i="4"/>
  <c r="G14" i="4"/>
  <c r="G12" i="4" s="1"/>
  <c r="G11" i="4" s="1"/>
  <c r="F14" i="4"/>
  <c r="E14" i="4"/>
  <c r="E12" i="4" s="1"/>
  <c r="E11" i="4" s="1"/>
  <c r="D14" i="4"/>
  <c r="J14" i="4" s="1"/>
  <c r="C14" i="4"/>
  <c r="B14" i="4"/>
  <c r="A14" i="4"/>
  <c r="C13" i="4"/>
  <c r="B13" i="4"/>
  <c r="A13" i="4"/>
  <c r="I12" i="4"/>
  <c r="H12" i="4"/>
  <c r="F12" i="4"/>
  <c r="F11" i="4" s="1"/>
  <c r="C12" i="4"/>
  <c r="B12" i="4"/>
  <c r="A12" i="4"/>
  <c r="I11" i="4"/>
  <c r="H11" i="4"/>
  <c r="H10" i="4" s="1"/>
  <c r="H9" i="4" s="1"/>
  <c r="C11" i="4"/>
  <c r="B11" i="4"/>
  <c r="I10" i="4"/>
  <c r="I9" i="4" s="1"/>
  <c r="C10" i="4"/>
  <c r="B10" i="4"/>
  <c r="A10" i="4"/>
  <c r="C9" i="4"/>
  <c r="B9" i="4"/>
  <c r="A9" i="4"/>
  <c r="I8" i="4"/>
  <c r="K7" i="4"/>
  <c r="B6" i="4"/>
  <c r="A6" i="4"/>
  <c r="B3" i="4"/>
  <c r="J116" i="3"/>
  <c r="G116" i="3"/>
  <c r="B116" i="3"/>
  <c r="B114" i="3"/>
  <c r="B113" i="3"/>
  <c r="J112" i="3"/>
  <c r="I112" i="3"/>
  <c r="H112" i="3"/>
  <c r="G112" i="3"/>
  <c r="F112" i="3"/>
  <c r="E112" i="3"/>
  <c r="D112" i="3"/>
  <c r="B112" i="3"/>
  <c r="J111" i="3"/>
  <c r="I111" i="3"/>
  <c r="H111" i="3"/>
  <c r="G111" i="3"/>
  <c r="F111" i="3"/>
  <c r="E111" i="3"/>
  <c r="D111" i="3"/>
  <c r="C111" i="3"/>
  <c r="B111" i="3"/>
  <c r="A111" i="3"/>
  <c r="J110" i="3"/>
  <c r="I110" i="3"/>
  <c r="H110" i="3"/>
  <c r="G110" i="3"/>
  <c r="F110" i="3"/>
  <c r="E110" i="3"/>
  <c r="D110" i="3"/>
  <c r="C110" i="3"/>
  <c r="B110" i="3"/>
  <c r="A110" i="3"/>
  <c r="J109" i="3"/>
  <c r="I109" i="3"/>
  <c r="H109" i="3"/>
  <c r="G109" i="3"/>
  <c r="F109" i="3"/>
  <c r="E109" i="3"/>
  <c r="D109" i="3"/>
  <c r="C109" i="3"/>
  <c r="I97" i="3"/>
  <c r="H97" i="3"/>
  <c r="G97" i="3"/>
  <c r="F97" i="3"/>
  <c r="J97" i="3" s="1"/>
  <c r="E97" i="3"/>
  <c r="D97" i="3"/>
  <c r="C97" i="3"/>
  <c r="B97" i="3"/>
  <c r="A97" i="3"/>
  <c r="J96" i="3"/>
  <c r="I96" i="3"/>
  <c r="H96" i="3"/>
  <c r="G96" i="3"/>
  <c r="F96" i="3"/>
  <c r="E96" i="3"/>
  <c r="D96" i="3"/>
  <c r="C96" i="3"/>
  <c r="B96" i="3"/>
  <c r="A96" i="3"/>
  <c r="J95" i="3"/>
  <c r="I95" i="3"/>
  <c r="H95" i="3"/>
  <c r="G95" i="3"/>
  <c r="F95" i="3"/>
  <c r="E95" i="3"/>
  <c r="D95" i="3"/>
  <c r="C95" i="3"/>
  <c r="B95" i="3"/>
  <c r="A95" i="3"/>
  <c r="J93" i="3"/>
  <c r="I93" i="3"/>
  <c r="H93" i="3"/>
  <c r="G93" i="3"/>
  <c r="F93" i="3"/>
  <c r="E93" i="3"/>
  <c r="D93" i="3"/>
  <c r="C93" i="3"/>
  <c r="B93" i="3"/>
  <c r="A93" i="3"/>
  <c r="J92" i="3"/>
  <c r="I92" i="3"/>
  <c r="H92" i="3"/>
  <c r="G92" i="3"/>
  <c r="F92" i="3"/>
  <c r="E92" i="3"/>
  <c r="D92" i="3"/>
  <c r="C92" i="3"/>
  <c r="B92" i="3"/>
  <c r="A92" i="3"/>
  <c r="B91" i="3"/>
  <c r="A91" i="3"/>
  <c r="J90" i="3"/>
  <c r="I90" i="3"/>
  <c r="H90" i="3"/>
  <c r="G90" i="3"/>
  <c r="F90" i="3"/>
  <c r="E90" i="3"/>
  <c r="D90" i="3"/>
  <c r="C90" i="3"/>
  <c r="B90" i="3"/>
  <c r="A90" i="3"/>
  <c r="J89" i="3"/>
  <c r="I89" i="3"/>
  <c r="H89" i="3"/>
  <c r="G89" i="3"/>
  <c r="F89" i="3"/>
  <c r="E89" i="3"/>
  <c r="D89" i="3"/>
  <c r="C89" i="3"/>
  <c r="B89" i="3"/>
  <c r="A89" i="3"/>
  <c r="J88" i="3"/>
  <c r="I88" i="3"/>
  <c r="H88" i="3"/>
  <c r="G88" i="3"/>
  <c r="F88" i="3"/>
  <c r="E88" i="3"/>
  <c r="D88" i="3"/>
  <c r="C88" i="3"/>
  <c r="B88" i="3"/>
  <c r="A88" i="3"/>
  <c r="J87" i="3"/>
  <c r="I87" i="3"/>
  <c r="H87" i="3"/>
  <c r="G87" i="3"/>
  <c r="F87" i="3"/>
  <c r="E87" i="3"/>
  <c r="D87" i="3"/>
  <c r="C87" i="3"/>
  <c r="B87" i="3"/>
  <c r="A87" i="3"/>
  <c r="J86" i="3"/>
  <c r="I86" i="3"/>
  <c r="H86" i="3"/>
  <c r="G86" i="3"/>
  <c r="F86" i="3"/>
  <c r="E86" i="3"/>
  <c r="D86" i="3"/>
  <c r="C86" i="3"/>
  <c r="B86" i="3"/>
  <c r="A86" i="3"/>
  <c r="J85" i="3"/>
  <c r="I85" i="3"/>
  <c r="H85" i="3"/>
  <c r="G85" i="3"/>
  <c r="F85" i="3"/>
  <c r="E85" i="3"/>
  <c r="D85" i="3"/>
  <c r="C85" i="3"/>
  <c r="B85" i="3"/>
  <c r="A85" i="3"/>
  <c r="J84" i="3"/>
  <c r="I84" i="3"/>
  <c r="H84" i="3"/>
  <c r="G84" i="3"/>
  <c r="F84" i="3"/>
  <c r="E84" i="3"/>
  <c r="D84" i="3"/>
  <c r="C84" i="3"/>
  <c r="B84" i="3"/>
  <c r="A84" i="3"/>
  <c r="J83" i="3"/>
  <c r="I83" i="3"/>
  <c r="H83" i="3"/>
  <c r="G83" i="3"/>
  <c r="F83" i="3"/>
  <c r="E83" i="3"/>
  <c r="D83" i="3"/>
  <c r="C83" i="3"/>
  <c r="B83" i="3"/>
  <c r="A83" i="3"/>
  <c r="J82" i="3"/>
  <c r="I82" i="3"/>
  <c r="H82" i="3"/>
  <c r="G82" i="3"/>
  <c r="F82" i="3"/>
  <c r="E82" i="3"/>
  <c r="D82" i="3"/>
  <c r="C82" i="3"/>
  <c r="B82" i="3"/>
  <c r="A82" i="3"/>
  <c r="J81" i="3"/>
  <c r="I81" i="3"/>
  <c r="H81" i="3"/>
  <c r="G81" i="3"/>
  <c r="F81" i="3"/>
  <c r="E81" i="3"/>
  <c r="D81" i="3"/>
  <c r="C81" i="3"/>
  <c r="B81" i="3"/>
  <c r="A81" i="3"/>
  <c r="J80" i="3"/>
  <c r="I80" i="3"/>
  <c r="H80" i="3"/>
  <c r="G80" i="3"/>
  <c r="F80" i="3"/>
  <c r="E80" i="3"/>
  <c r="D80" i="3"/>
  <c r="C80" i="3"/>
  <c r="B80" i="3"/>
  <c r="A80" i="3"/>
  <c r="J79" i="3"/>
  <c r="I79" i="3"/>
  <c r="H79" i="3"/>
  <c r="G79" i="3"/>
  <c r="F79" i="3"/>
  <c r="E79" i="3"/>
  <c r="D79" i="3"/>
  <c r="C79" i="3"/>
  <c r="B79" i="3"/>
  <c r="A79" i="3"/>
  <c r="J78" i="3"/>
  <c r="I78" i="3"/>
  <c r="H78" i="3"/>
  <c r="G78" i="3"/>
  <c r="F78" i="3"/>
  <c r="E78" i="3"/>
  <c r="D78" i="3"/>
  <c r="B78" i="3"/>
  <c r="A78" i="3"/>
  <c r="J77" i="3"/>
  <c r="I77" i="3"/>
  <c r="H77" i="3"/>
  <c r="G77" i="3"/>
  <c r="F77" i="3"/>
  <c r="E77" i="3"/>
  <c r="D77" i="3"/>
  <c r="C77" i="3"/>
  <c r="B77" i="3"/>
  <c r="A77" i="3"/>
  <c r="J76" i="3"/>
  <c r="I76" i="3"/>
  <c r="H76" i="3"/>
  <c r="G76" i="3"/>
  <c r="F76" i="3"/>
  <c r="E76" i="3"/>
  <c r="D76" i="3"/>
  <c r="C76" i="3"/>
  <c r="B76" i="3"/>
  <c r="A76" i="3"/>
  <c r="J75" i="3"/>
  <c r="I75" i="3"/>
  <c r="H75" i="3"/>
  <c r="G75" i="3"/>
  <c r="F75" i="3"/>
  <c r="E75" i="3"/>
  <c r="D75" i="3"/>
  <c r="C75" i="3"/>
  <c r="B75" i="3"/>
  <c r="A75" i="3"/>
  <c r="I74" i="3"/>
  <c r="H74" i="3"/>
  <c r="G74" i="3"/>
  <c r="F74" i="3"/>
  <c r="E74" i="3"/>
  <c r="D74" i="3"/>
  <c r="C74" i="3"/>
  <c r="B74" i="3"/>
  <c r="A74" i="3"/>
  <c r="J71" i="3"/>
  <c r="I71" i="3"/>
  <c r="H71" i="3"/>
  <c r="G71" i="3"/>
  <c r="F71" i="3"/>
  <c r="E71" i="3"/>
  <c r="D71" i="3"/>
  <c r="C71" i="3"/>
  <c r="B71" i="3"/>
  <c r="A71" i="3"/>
  <c r="J70" i="3"/>
  <c r="I70" i="3"/>
  <c r="H70" i="3"/>
  <c r="G70" i="3"/>
  <c r="F70" i="3"/>
  <c r="E70" i="3"/>
  <c r="D70" i="3"/>
  <c r="C70" i="3"/>
  <c r="B70" i="3"/>
  <c r="A70" i="3"/>
  <c r="J69" i="3"/>
  <c r="I69" i="3"/>
  <c r="H69" i="3"/>
  <c r="H68" i="3" s="1"/>
  <c r="H59" i="3" s="1"/>
  <c r="H58" i="3" s="1"/>
  <c r="G69" i="3"/>
  <c r="G68" i="3" s="1"/>
  <c r="G59" i="3" s="1"/>
  <c r="G58" i="3" s="1"/>
  <c r="G35" i="3" s="1"/>
  <c r="F69" i="3"/>
  <c r="E69" i="3"/>
  <c r="D69" i="3"/>
  <c r="D68" i="3" s="1"/>
  <c r="D59" i="3" s="1"/>
  <c r="D58" i="3" s="1"/>
  <c r="C69" i="3"/>
  <c r="B69" i="3"/>
  <c r="A69" i="3"/>
  <c r="J68" i="3"/>
  <c r="I68" i="3"/>
  <c r="F68" i="3"/>
  <c r="E68" i="3"/>
  <c r="C68" i="3"/>
  <c r="B68" i="3"/>
  <c r="A68" i="3"/>
  <c r="J67" i="3"/>
  <c r="I67" i="3"/>
  <c r="H67" i="3"/>
  <c r="G67" i="3"/>
  <c r="F67" i="3"/>
  <c r="E67" i="3"/>
  <c r="D67" i="3"/>
  <c r="C67" i="3"/>
  <c r="B67" i="3"/>
  <c r="A67" i="3"/>
  <c r="J66" i="3"/>
  <c r="I66" i="3"/>
  <c r="H66" i="3"/>
  <c r="G66" i="3"/>
  <c r="F66" i="3"/>
  <c r="E66" i="3"/>
  <c r="D66" i="3"/>
  <c r="B66" i="3"/>
  <c r="A66" i="3"/>
  <c r="J64" i="3"/>
  <c r="J63" i="3" s="1"/>
  <c r="I64" i="3"/>
  <c r="H64" i="3"/>
  <c r="G64" i="3"/>
  <c r="F64" i="3"/>
  <c r="E64" i="3"/>
  <c r="D64" i="3"/>
  <c r="C64" i="3"/>
  <c r="B64" i="3"/>
  <c r="A64" i="3"/>
  <c r="I63" i="3"/>
  <c r="H63" i="3"/>
  <c r="G63" i="3"/>
  <c r="F63" i="3"/>
  <c r="E63" i="3"/>
  <c r="D63" i="3"/>
  <c r="C63" i="3"/>
  <c r="B63" i="3"/>
  <c r="C62" i="3"/>
  <c r="J61" i="3"/>
  <c r="I61" i="3"/>
  <c r="H61" i="3"/>
  <c r="G61" i="3"/>
  <c r="F61" i="3"/>
  <c r="E61" i="3"/>
  <c r="D61" i="3"/>
  <c r="C61" i="3"/>
  <c r="B61" i="3"/>
  <c r="A61" i="3"/>
  <c r="J60" i="3"/>
  <c r="I60" i="3"/>
  <c r="I59" i="3" s="1"/>
  <c r="I58" i="3" s="1"/>
  <c r="H60" i="3"/>
  <c r="G60" i="3"/>
  <c r="F60" i="3"/>
  <c r="F59" i="3" s="1"/>
  <c r="F58" i="3" s="1"/>
  <c r="E60" i="3"/>
  <c r="E59" i="3" s="1"/>
  <c r="E58" i="3" s="1"/>
  <c r="D60" i="3"/>
  <c r="C60" i="3"/>
  <c r="B60" i="3"/>
  <c r="A60" i="3"/>
  <c r="C59" i="3"/>
  <c r="B59" i="3"/>
  <c r="A59" i="3"/>
  <c r="C58" i="3"/>
  <c r="B58" i="3"/>
  <c r="J57" i="3"/>
  <c r="I57" i="3"/>
  <c r="H57" i="3"/>
  <c r="G57" i="3"/>
  <c r="F57" i="3"/>
  <c r="E57" i="3"/>
  <c r="D57" i="3"/>
  <c r="C57" i="3"/>
  <c r="B57" i="3"/>
  <c r="A57" i="3"/>
  <c r="J56" i="3"/>
  <c r="I56" i="3"/>
  <c r="H56" i="3"/>
  <c r="G56" i="3"/>
  <c r="F56" i="3"/>
  <c r="E56" i="3"/>
  <c r="D56" i="3"/>
  <c r="B56" i="3"/>
  <c r="A56" i="3"/>
  <c r="J55" i="3"/>
  <c r="I55" i="3"/>
  <c r="H55" i="3"/>
  <c r="G55" i="3"/>
  <c r="F55" i="3"/>
  <c r="E55" i="3"/>
  <c r="D55" i="3"/>
  <c r="C55" i="3"/>
  <c r="B55" i="3"/>
  <c r="A55" i="3"/>
  <c r="J54" i="3"/>
  <c r="I54" i="3"/>
  <c r="H54" i="3"/>
  <c r="G54" i="3"/>
  <c r="F54" i="3"/>
  <c r="E54" i="3"/>
  <c r="D54" i="3"/>
  <c r="C54" i="3"/>
  <c r="B54" i="3"/>
  <c r="A54" i="3"/>
  <c r="J53" i="3"/>
  <c r="I53" i="3"/>
  <c r="H53" i="3"/>
  <c r="G53" i="3"/>
  <c r="F53" i="3"/>
  <c r="E53" i="3"/>
  <c r="D53" i="3"/>
  <c r="C53" i="3"/>
  <c r="B53" i="3"/>
  <c r="A53" i="3"/>
  <c r="J52" i="3"/>
  <c r="I52" i="3"/>
  <c r="H52" i="3"/>
  <c r="G52" i="3"/>
  <c r="F52" i="3"/>
  <c r="E52" i="3"/>
  <c r="D52" i="3"/>
  <c r="B52" i="3"/>
  <c r="A52" i="3"/>
  <c r="J51" i="3"/>
  <c r="I51" i="3"/>
  <c r="H51" i="3"/>
  <c r="G51" i="3"/>
  <c r="F51" i="3"/>
  <c r="E51" i="3"/>
  <c r="D51" i="3"/>
  <c r="C51" i="3"/>
  <c r="B51" i="3"/>
  <c r="A51" i="3"/>
  <c r="J50" i="3"/>
  <c r="I50" i="3"/>
  <c r="H50" i="3"/>
  <c r="G50" i="3"/>
  <c r="F50" i="3"/>
  <c r="E50" i="3"/>
  <c r="D50" i="3"/>
  <c r="B50" i="3"/>
  <c r="A50" i="3"/>
  <c r="J49" i="3"/>
  <c r="I49" i="3"/>
  <c r="H49" i="3"/>
  <c r="H48" i="3" s="1"/>
  <c r="G49" i="3"/>
  <c r="G48" i="3" s="1"/>
  <c r="F49" i="3"/>
  <c r="E49" i="3"/>
  <c r="D49" i="3"/>
  <c r="D48" i="3" s="1"/>
  <c r="C49" i="3"/>
  <c r="B49" i="3"/>
  <c r="A49" i="3"/>
  <c r="J48" i="3"/>
  <c r="I48" i="3"/>
  <c r="F48" i="3"/>
  <c r="E48" i="3"/>
  <c r="B48" i="3"/>
  <c r="A48" i="3"/>
  <c r="J47" i="3"/>
  <c r="I47" i="3"/>
  <c r="H47" i="3"/>
  <c r="G47" i="3"/>
  <c r="F47" i="3"/>
  <c r="E47" i="3"/>
  <c r="D47" i="3"/>
  <c r="C47" i="3"/>
  <c r="B47" i="3"/>
  <c r="A47" i="3"/>
  <c r="J46" i="3"/>
  <c r="I46" i="3"/>
  <c r="H46" i="3"/>
  <c r="G46" i="3"/>
  <c r="F46" i="3"/>
  <c r="E46" i="3"/>
  <c r="D46" i="3"/>
  <c r="C46" i="3"/>
  <c r="B46" i="3"/>
  <c r="A46" i="3"/>
  <c r="J45" i="3"/>
  <c r="H45" i="3"/>
  <c r="G45" i="3"/>
  <c r="F45" i="3"/>
  <c r="D45" i="3"/>
  <c r="D44" i="3" s="1"/>
  <c r="C45" i="3"/>
  <c r="B45" i="3"/>
  <c r="A45" i="3"/>
  <c r="J44" i="3"/>
  <c r="I44" i="3"/>
  <c r="H44" i="3"/>
  <c r="G44" i="3"/>
  <c r="F44" i="3"/>
  <c r="E44" i="3"/>
  <c r="C44" i="3"/>
  <c r="B44" i="3"/>
  <c r="A44" i="3"/>
  <c r="J43" i="3"/>
  <c r="I43" i="3"/>
  <c r="H43" i="3"/>
  <c r="G43" i="3"/>
  <c r="F43" i="3"/>
  <c r="E43" i="3"/>
  <c r="D43" i="3"/>
  <c r="C43" i="3"/>
  <c r="B43" i="3"/>
  <c r="A43" i="3"/>
  <c r="J41" i="3"/>
  <c r="I41" i="3"/>
  <c r="G41" i="3"/>
  <c r="F41" i="3"/>
  <c r="D41" i="3"/>
  <c r="C41" i="3"/>
  <c r="B41" i="3"/>
  <c r="A41" i="3"/>
  <c r="J40" i="3"/>
  <c r="I40" i="3"/>
  <c r="G40" i="3"/>
  <c r="C40" i="3"/>
  <c r="B40" i="3"/>
  <c r="A40" i="3"/>
  <c r="J39" i="3"/>
  <c r="H39" i="3"/>
  <c r="G39" i="3"/>
  <c r="F39" i="3"/>
  <c r="D39" i="3"/>
  <c r="C39" i="3"/>
  <c r="B39" i="3"/>
  <c r="A39" i="3"/>
  <c r="J38" i="3"/>
  <c r="I38" i="3"/>
  <c r="H38" i="3"/>
  <c r="G38" i="3"/>
  <c r="F38" i="3"/>
  <c r="E38" i="3"/>
  <c r="D38" i="3"/>
  <c r="B38" i="3"/>
  <c r="A38" i="3"/>
  <c r="J37" i="3"/>
  <c r="I37" i="3"/>
  <c r="I36" i="3" s="1"/>
  <c r="H37" i="3"/>
  <c r="H36" i="3" s="1"/>
  <c r="G37" i="3"/>
  <c r="F37" i="3"/>
  <c r="E37" i="3"/>
  <c r="E36" i="3" s="1"/>
  <c r="D37" i="3"/>
  <c r="D36" i="3" s="1"/>
  <c r="C37" i="3"/>
  <c r="B37" i="3"/>
  <c r="J36" i="3"/>
  <c r="G36" i="3"/>
  <c r="F36" i="3"/>
  <c r="F35" i="3" s="1"/>
  <c r="C36" i="3"/>
  <c r="B36" i="3"/>
  <c r="A36" i="3"/>
  <c r="C35" i="3"/>
  <c r="B35" i="3"/>
  <c r="B34" i="3"/>
  <c r="A34" i="3"/>
  <c r="C27" i="3"/>
  <c r="B27" i="3"/>
  <c r="J23" i="3"/>
  <c r="I23" i="3"/>
  <c r="H23" i="3"/>
  <c r="H22" i="3" s="1"/>
  <c r="H21" i="3" s="1"/>
  <c r="H20" i="3" s="1"/>
  <c r="H19" i="3" s="1"/>
  <c r="H27" i="3" s="1"/>
  <c r="G23" i="3"/>
  <c r="F23" i="3"/>
  <c r="E23" i="3"/>
  <c r="D23" i="3"/>
  <c r="D22" i="3" s="1"/>
  <c r="D21" i="3" s="1"/>
  <c r="D20" i="3" s="1"/>
  <c r="D19" i="3" s="1"/>
  <c r="D27" i="3" s="1"/>
  <c r="B23" i="3"/>
  <c r="A23" i="3"/>
  <c r="J22" i="3"/>
  <c r="I22" i="3"/>
  <c r="I21" i="3" s="1"/>
  <c r="I20" i="3" s="1"/>
  <c r="I19" i="3" s="1"/>
  <c r="I27" i="3" s="1"/>
  <c r="G22" i="3"/>
  <c r="F22" i="3"/>
  <c r="E22" i="3"/>
  <c r="E21" i="3" s="1"/>
  <c r="E20" i="3" s="1"/>
  <c r="E19" i="3" s="1"/>
  <c r="E27" i="3" s="1"/>
  <c r="B22" i="3"/>
  <c r="A22" i="3"/>
  <c r="J21" i="3"/>
  <c r="J20" i="3" s="1"/>
  <c r="J19" i="3" s="1"/>
  <c r="J27" i="3" s="1"/>
  <c r="G21" i="3"/>
  <c r="F21" i="3"/>
  <c r="F20" i="3" s="1"/>
  <c r="F19" i="3" s="1"/>
  <c r="F27" i="3" s="1"/>
  <c r="C21" i="3"/>
  <c r="B21" i="3"/>
  <c r="G20" i="3"/>
  <c r="G19" i="3" s="1"/>
  <c r="G27" i="3" s="1"/>
  <c r="C20" i="3"/>
  <c r="B20" i="3"/>
  <c r="A20" i="3"/>
  <c r="C19" i="3"/>
  <c r="B19" i="3"/>
  <c r="A19" i="3"/>
  <c r="B18" i="3"/>
  <c r="A18" i="3"/>
  <c r="I17" i="3"/>
  <c r="E17" i="3"/>
  <c r="C17" i="3"/>
  <c r="B17" i="3"/>
  <c r="J14" i="3"/>
  <c r="I14" i="3"/>
  <c r="H14" i="3"/>
  <c r="G14" i="3"/>
  <c r="F14" i="3"/>
  <c r="E14" i="3"/>
  <c r="D14" i="3"/>
  <c r="B14" i="3"/>
  <c r="A14" i="3"/>
  <c r="J13" i="3"/>
  <c r="I13" i="3"/>
  <c r="G13" i="3"/>
  <c r="F13" i="3"/>
  <c r="F10" i="3" s="1"/>
  <c r="D13" i="3"/>
  <c r="B13" i="3"/>
  <c r="A13" i="3"/>
  <c r="J12" i="3"/>
  <c r="I12" i="3"/>
  <c r="G12" i="3"/>
  <c r="F12" i="3"/>
  <c r="D12" i="3"/>
  <c r="D10" i="3" s="1"/>
  <c r="B12" i="3"/>
  <c r="A12" i="3"/>
  <c r="J11" i="3"/>
  <c r="I11" i="3"/>
  <c r="G11" i="3"/>
  <c r="F11" i="3"/>
  <c r="D11" i="3"/>
  <c r="B11" i="3"/>
  <c r="A11" i="3"/>
  <c r="C10" i="3"/>
  <c r="B10" i="3"/>
  <c r="A10" i="3"/>
  <c r="J9" i="3"/>
  <c r="I9" i="3"/>
  <c r="H9" i="3"/>
  <c r="G9" i="3"/>
  <c r="F9" i="3"/>
  <c r="D9" i="3"/>
  <c r="B9" i="3"/>
  <c r="J8" i="3"/>
  <c r="J17" i="3" s="1"/>
  <c r="I8" i="3"/>
  <c r="H8" i="3"/>
  <c r="H17" i="3" s="1"/>
  <c r="G8" i="3"/>
  <c r="G17" i="3" s="1"/>
  <c r="F8" i="3"/>
  <c r="F17" i="3" s="1"/>
  <c r="E8" i="3"/>
  <c r="D8" i="3"/>
  <c r="D17" i="3" s="1"/>
  <c r="C8" i="3"/>
  <c r="B8" i="3"/>
  <c r="A8" i="3"/>
  <c r="J7" i="3"/>
  <c r="I7" i="3"/>
  <c r="G7" i="3"/>
  <c r="F7" i="3"/>
  <c r="D7" i="3"/>
  <c r="D6" i="3" s="1"/>
  <c r="C7" i="3"/>
  <c r="B7" i="3"/>
  <c r="A7" i="3"/>
  <c r="J6" i="3"/>
  <c r="I6" i="3"/>
  <c r="H6" i="3"/>
  <c r="G6" i="3"/>
  <c r="F6" i="3"/>
  <c r="E6" i="3"/>
  <c r="B6" i="3"/>
  <c r="A6" i="3"/>
  <c r="A2" i="3"/>
  <c r="A1" i="3"/>
  <c r="J26" i="5"/>
  <c r="I25" i="5"/>
  <c r="J25" i="5" s="1"/>
  <c r="J23" i="5"/>
  <c r="I23" i="5"/>
  <c r="J22" i="5"/>
  <c r="I22" i="5"/>
  <c r="K22" i="5" s="1"/>
  <c r="L22" i="5" s="1"/>
  <c r="H22" i="5"/>
  <c r="K21" i="5"/>
  <c r="L21" i="5" s="1"/>
  <c r="J21" i="5"/>
  <c r="I21" i="5"/>
  <c r="H21" i="5"/>
  <c r="K20" i="5"/>
  <c r="I20" i="5"/>
  <c r="J20" i="5" s="1"/>
  <c r="H20" i="5"/>
  <c r="L20" i="5" s="1"/>
  <c r="L19" i="5"/>
  <c r="K19" i="5"/>
  <c r="I19" i="5"/>
  <c r="J19" i="5" s="1"/>
  <c r="H19" i="5"/>
  <c r="F18" i="5"/>
  <c r="K17" i="5"/>
  <c r="L17" i="5" s="1"/>
  <c r="J17" i="5"/>
  <c r="I17" i="5"/>
  <c r="H17" i="5"/>
  <c r="K16" i="5"/>
  <c r="I16" i="5"/>
  <c r="H16" i="5"/>
  <c r="J16" i="5" s="1"/>
  <c r="K15" i="5"/>
  <c r="I15" i="5"/>
  <c r="J15" i="5" s="1"/>
  <c r="H15" i="5"/>
  <c r="L15" i="5" s="1"/>
  <c r="I14" i="5"/>
  <c r="J14" i="5" s="1"/>
  <c r="H14" i="5"/>
  <c r="F13" i="5"/>
  <c r="J12" i="5"/>
  <c r="I12" i="5"/>
  <c r="L12" i="5" s="1"/>
  <c r="H12" i="5"/>
  <c r="K11" i="5"/>
  <c r="L11" i="5" s="1"/>
  <c r="J11" i="5"/>
  <c r="I11" i="5"/>
  <c r="H11" i="5"/>
  <c r="K10" i="5"/>
  <c r="I10" i="5"/>
  <c r="J10" i="5" s="1"/>
  <c r="H10" i="5"/>
  <c r="L10" i="5" s="1"/>
  <c r="L9" i="5"/>
  <c r="K9" i="5"/>
  <c r="I9" i="5"/>
  <c r="J9" i="5" s="1"/>
  <c r="H9" i="5"/>
  <c r="F8" i="5"/>
  <c r="C5" i="5"/>
  <c r="H7" i="2" l="1"/>
  <c r="H6" i="2" s="1"/>
  <c r="H5" i="2" s="1"/>
  <c r="H42" i="2"/>
  <c r="H41" i="2" s="1"/>
  <c r="G19" i="2"/>
  <c r="G350" i="2" s="1"/>
  <c r="E20" i="2"/>
  <c r="H26" i="2"/>
  <c r="H25" i="2" s="1"/>
  <c r="H329" i="2"/>
  <c r="E7" i="2"/>
  <c r="E6" i="2" s="1"/>
  <c r="E5" i="2" s="1"/>
  <c r="F20" i="2"/>
  <c r="H22" i="2"/>
  <c r="H21" i="2" s="1"/>
  <c r="D42" i="2"/>
  <c r="D41" i="2" s="1"/>
  <c r="H60" i="2"/>
  <c r="H72" i="2"/>
  <c r="H107" i="2"/>
  <c r="H106" i="2" s="1"/>
  <c r="H105" i="2" s="1"/>
  <c r="H116" i="2"/>
  <c r="D122" i="2"/>
  <c r="D121" i="2" s="1"/>
  <c r="D68" i="2" s="1"/>
  <c r="H123" i="2"/>
  <c r="F122" i="2"/>
  <c r="F121" i="2" s="1"/>
  <c r="H214" i="2"/>
  <c r="H213" i="2" s="1"/>
  <c r="D26" i="2"/>
  <c r="D25" i="2" s="1"/>
  <c r="D20" i="2" s="1"/>
  <c r="G68" i="2"/>
  <c r="H70" i="2"/>
  <c r="H69" i="2" s="1"/>
  <c r="H78" i="2"/>
  <c r="H77" i="2" s="1"/>
  <c r="H76" i="2" s="1"/>
  <c r="H82" i="2"/>
  <c r="F88" i="2"/>
  <c r="F87" i="2" s="1"/>
  <c r="F68" i="2" s="1"/>
  <c r="H91" i="2"/>
  <c r="H95" i="2"/>
  <c r="H88" i="2" s="1"/>
  <c r="H87" i="2" s="1"/>
  <c r="H100" i="2"/>
  <c r="H99" i="2" s="1"/>
  <c r="H98" i="2" s="1"/>
  <c r="H127" i="2"/>
  <c r="H141" i="2"/>
  <c r="H140" i="2" s="1"/>
  <c r="H139" i="2" s="1"/>
  <c r="E174" i="2"/>
  <c r="D328" i="2"/>
  <c r="D326" i="2" s="1"/>
  <c r="D325" i="2" s="1"/>
  <c r="D327" i="2"/>
  <c r="H62" i="2"/>
  <c r="H61" i="2" s="1"/>
  <c r="D65" i="2"/>
  <c r="H86" i="2"/>
  <c r="H85" i="2" s="1"/>
  <c r="H84" i="2" s="1"/>
  <c r="E327" i="2"/>
  <c r="E334" i="2"/>
  <c r="E326" i="2" s="1"/>
  <c r="E325" i="2" s="1"/>
  <c r="E70" i="2"/>
  <c r="E69" i="2" s="1"/>
  <c r="E68" i="2" s="1"/>
  <c r="H81" i="2"/>
  <c r="H90" i="2"/>
  <c r="H94" i="2"/>
  <c r="H118" i="2"/>
  <c r="H126" i="2"/>
  <c r="H136" i="2"/>
  <c r="H158" i="2"/>
  <c r="H157" i="2" s="1"/>
  <c r="H156" i="2" s="1"/>
  <c r="H155" i="2" s="1"/>
  <c r="F165" i="2"/>
  <c r="H177" i="2"/>
  <c r="H175" i="2" s="1"/>
  <c r="H176" i="2"/>
  <c r="H204" i="2"/>
  <c r="H225" i="2"/>
  <c r="F224" i="2"/>
  <c r="F223" i="2" s="1"/>
  <c r="F199" i="2" s="1"/>
  <c r="H247" i="2"/>
  <c r="H248" i="2"/>
  <c r="H267" i="2"/>
  <c r="H266" i="2" s="1"/>
  <c r="H265" i="2" s="1"/>
  <c r="H272" i="2"/>
  <c r="H271" i="2" s="1"/>
  <c r="H270" i="2" s="1"/>
  <c r="H294" i="2"/>
  <c r="H299" i="2"/>
  <c r="H298" i="2" s="1"/>
  <c r="H297" i="2" s="1"/>
  <c r="H312" i="2"/>
  <c r="H311" i="2" s="1"/>
  <c r="H310" i="2" s="1"/>
  <c r="H309" i="2" s="1"/>
  <c r="H308" i="2" s="1"/>
  <c r="F311" i="2"/>
  <c r="F310" i="2" s="1"/>
  <c r="F309" i="2" s="1"/>
  <c r="F308" i="2" s="1"/>
  <c r="G326" i="2"/>
  <c r="G325" i="2" s="1"/>
  <c r="H345" i="2"/>
  <c r="H59" i="2"/>
  <c r="H58" i="2" s="1"/>
  <c r="E182" i="2"/>
  <c r="E181" i="2" s="1"/>
  <c r="E180" i="2" s="1"/>
  <c r="H194" i="2"/>
  <c r="H192" i="2" s="1"/>
  <c r="G188" i="2"/>
  <c r="H197" i="2"/>
  <c r="H196" i="2" s="1"/>
  <c r="H195" i="2" s="1"/>
  <c r="E199" i="2"/>
  <c r="E188" i="2" s="1"/>
  <c r="H203" i="2"/>
  <c r="H217" i="2"/>
  <c r="H228" i="2"/>
  <c r="H235" i="2"/>
  <c r="H236" i="2"/>
  <c r="H237" i="2"/>
  <c r="H252" i="2"/>
  <c r="H251" i="2" s="1"/>
  <c r="H250" i="2" s="1"/>
  <c r="H293" i="2"/>
  <c r="H290" i="2" s="1"/>
  <c r="H289" i="2" s="1"/>
  <c r="H307" i="2"/>
  <c r="F326" i="2"/>
  <c r="F325" i="2" s="1"/>
  <c r="H340" i="2"/>
  <c r="H344" i="2"/>
  <c r="H168" i="2"/>
  <c r="H167" i="2" s="1"/>
  <c r="H166" i="2" s="1"/>
  <c r="H185" i="2"/>
  <c r="H182" i="2" s="1"/>
  <c r="H181" i="2" s="1"/>
  <c r="H180" i="2" s="1"/>
  <c r="F190" i="2"/>
  <c r="F191" i="2"/>
  <c r="F189" i="2" s="1"/>
  <c r="F188" i="2" s="1"/>
  <c r="D199" i="2"/>
  <c r="D188" i="2" s="1"/>
  <c r="H205" i="2"/>
  <c r="H201" i="2" s="1"/>
  <c r="H200" i="2" s="1"/>
  <c r="H212" i="2"/>
  <c r="H211" i="2" s="1"/>
  <c r="H210" i="2" s="1"/>
  <c r="H216" i="2"/>
  <c r="H221" i="2"/>
  <c r="H220" i="2" s="1"/>
  <c r="H219" i="2" s="1"/>
  <c r="H241" i="2"/>
  <c r="H269" i="2"/>
  <c r="H315" i="2"/>
  <c r="H337" i="2"/>
  <c r="H335" i="2" s="1"/>
  <c r="H334" i="2" s="1"/>
  <c r="H343" i="2"/>
  <c r="D311" i="2"/>
  <c r="D310" i="2" s="1"/>
  <c r="D309" i="2" s="1"/>
  <c r="D308" i="2" s="1"/>
  <c r="H173" i="2"/>
  <c r="H172" i="2" s="1"/>
  <c r="H171" i="2" s="1"/>
  <c r="F327" i="2"/>
  <c r="D64" i="1"/>
  <c r="D52" i="1"/>
  <c r="D51" i="1" s="1"/>
  <c r="D50" i="1" s="1"/>
  <c r="F53" i="1"/>
  <c r="J66" i="1"/>
  <c r="E28" i="1"/>
  <c r="F30" i="1"/>
  <c r="J30" i="1" s="1"/>
  <c r="J28" i="1" s="1"/>
  <c r="F78" i="1"/>
  <c r="J78" i="1" s="1"/>
  <c r="J75" i="1" s="1"/>
  <c r="D75" i="1"/>
  <c r="J82" i="1"/>
  <c r="J86" i="1"/>
  <c r="J90" i="1"/>
  <c r="I95" i="1"/>
  <c r="I94" i="1" s="1"/>
  <c r="I93" i="1" s="1"/>
  <c r="J101" i="1"/>
  <c r="F12" i="1"/>
  <c r="J14" i="1"/>
  <c r="C12" i="1"/>
  <c r="H28" i="1"/>
  <c r="H27" i="1" s="1"/>
  <c r="F40" i="1"/>
  <c r="E39" i="1"/>
  <c r="J42" i="1"/>
  <c r="J44" i="1"/>
  <c r="J46" i="1"/>
  <c r="J48" i="1"/>
  <c r="J56" i="1"/>
  <c r="J63" i="1"/>
  <c r="J67" i="1"/>
  <c r="F75" i="1"/>
  <c r="F64" i="1" s="1"/>
  <c r="F95" i="1"/>
  <c r="J96" i="1"/>
  <c r="F97" i="1"/>
  <c r="J97" i="1" s="1"/>
  <c r="D95" i="1"/>
  <c r="D94" i="1" s="1"/>
  <c r="D93" i="1" s="1"/>
  <c r="J98" i="1"/>
  <c r="H11" i="1"/>
  <c r="H10" i="1" s="1"/>
  <c r="H9" i="1" s="1"/>
  <c r="D12" i="1"/>
  <c r="D11" i="1" s="1"/>
  <c r="D10" i="1" s="1"/>
  <c r="D9" i="1" s="1"/>
  <c r="G12" i="1"/>
  <c r="G11" i="1" s="1"/>
  <c r="G10" i="1" s="1"/>
  <c r="G9" i="1" s="1"/>
  <c r="J18" i="1"/>
  <c r="J20" i="1"/>
  <c r="J21" i="1"/>
  <c r="J33" i="1"/>
  <c r="I52" i="1"/>
  <c r="I51" i="1" s="1"/>
  <c r="I50" i="1" s="1"/>
  <c r="I49" i="1" s="1"/>
  <c r="I8" i="1" s="1"/>
  <c r="I121" i="1" s="1"/>
  <c r="H52" i="1"/>
  <c r="H51" i="1" s="1"/>
  <c r="H50" i="1" s="1"/>
  <c r="H49" i="1" s="1"/>
  <c r="H8" i="1" s="1"/>
  <c r="H121" i="1" s="1"/>
  <c r="J61" i="1"/>
  <c r="J73" i="1"/>
  <c r="J92" i="1"/>
  <c r="J106" i="1"/>
  <c r="J115" i="1"/>
  <c r="J114" i="1" s="1"/>
  <c r="F107" i="1"/>
  <c r="J107" i="1" s="1"/>
  <c r="F116" i="1"/>
  <c r="J116" i="1" s="1"/>
  <c r="E75" i="1"/>
  <c r="E64" i="1" s="1"/>
  <c r="E51" i="1" s="1"/>
  <c r="E50" i="1" s="1"/>
  <c r="E49" i="1" s="1"/>
  <c r="E8" i="1" s="1"/>
  <c r="E121" i="1" s="1"/>
  <c r="E8" i="4"/>
  <c r="E49" i="4"/>
  <c r="F10" i="4"/>
  <c r="F9" i="4" s="1"/>
  <c r="G10" i="4"/>
  <c r="G9" i="4" s="1"/>
  <c r="G7" i="4"/>
  <c r="F49" i="4"/>
  <c r="F8" i="4"/>
  <c r="D10" i="4"/>
  <c r="D9" i="4" s="1"/>
  <c r="D6" i="4" s="1"/>
  <c r="E10" i="4"/>
  <c r="E9" i="4" s="1"/>
  <c r="J36" i="4"/>
  <c r="J35" i="4" s="1"/>
  <c r="J42" i="4"/>
  <c r="J41" i="4" s="1"/>
  <c r="J23" i="4"/>
  <c r="J33" i="4"/>
  <c r="J32" i="4" s="1"/>
  <c r="J40" i="4"/>
  <c r="J60" i="4"/>
  <c r="J62" i="4"/>
  <c r="J69" i="4"/>
  <c r="J68" i="4" s="1"/>
  <c r="G94" i="4"/>
  <c r="G93" i="4" s="1"/>
  <c r="G92" i="4" s="1"/>
  <c r="G91" i="4" s="1"/>
  <c r="G90" i="4" s="1"/>
  <c r="J96" i="4"/>
  <c r="G100" i="4"/>
  <c r="J18" i="4"/>
  <c r="D34" i="4"/>
  <c r="D28" i="4" s="1"/>
  <c r="D27" i="4" s="1"/>
  <c r="D26" i="4" s="1"/>
  <c r="J80" i="4"/>
  <c r="J79" i="4" s="1"/>
  <c r="J78" i="4" s="1"/>
  <c r="J77" i="4" s="1"/>
  <c r="I100" i="4"/>
  <c r="I98" i="4"/>
  <c r="J16" i="4"/>
  <c r="J12" i="4" s="1"/>
  <c r="J11" i="4" s="1"/>
  <c r="E29" i="4"/>
  <c r="E28" i="4" s="1"/>
  <c r="E27" i="4" s="1"/>
  <c r="E26" i="4" s="1"/>
  <c r="J31" i="4"/>
  <c r="J30" i="4" s="1"/>
  <c r="J29" i="4" s="1"/>
  <c r="H50" i="4"/>
  <c r="G51" i="4"/>
  <c r="G50" i="4" s="1"/>
  <c r="J75" i="4"/>
  <c r="J74" i="4" s="1"/>
  <c r="J85" i="4"/>
  <c r="J84" i="4" s="1"/>
  <c r="J83" i="4" s="1"/>
  <c r="J82" i="4" s="1"/>
  <c r="J95" i="4"/>
  <c r="J94" i="4" s="1"/>
  <c r="J93" i="4" s="1"/>
  <c r="J92" i="4" s="1"/>
  <c r="J91" i="4" s="1"/>
  <c r="J90" i="4" s="1"/>
  <c r="J133" i="4"/>
  <c r="J132" i="4" s="1"/>
  <c r="J72" i="4"/>
  <c r="J71" i="4" s="1"/>
  <c r="H7" i="4"/>
  <c r="D8" i="4"/>
  <c r="D219" i="4" s="1"/>
  <c r="J21" i="4"/>
  <c r="J25" i="4"/>
  <c r="F29" i="4"/>
  <c r="F28" i="4" s="1"/>
  <c r="F27" i="4" s="1"/>
  <c r="I34" i="4"/>
  <c r="I28" i="4" s="1"/>
  <c r="J39" i="4"/>
  <c r="J38" i="4" s="1"/>
  <c r="J45" i="4"/>
  <c r="J44" i="4" s="1"/>
  <c r="J52" i="4"/>
  <c r="J54" i="4"/>
  <c r="H107" i="4"/>
  <c r="H101" i="4" s="1"/>
  <c r="J113" i="4"/>
  <c r="I99" i="4"/>
  <c r="I219" i="4" s="1"/>
  <c r="G142" i="4"/>
  <c r="G141" i="4" s="1"/>
  <c r="J193" i="4"/>
  <c r="J103" i="4"/>
  <c r="J102" i="4" s="1"/>
  <c r="D107" i="4"/>
  <c r="D101" i="4" s="1"/>
  <c r="J111" i="4"/>
  <c r="J110" i="4" s="1"/>
  <c r="J107" i="4" s="1"/>
  <c r="G115" i="4"/>
  <c r="G114" i="4" s="1"/>
  <c r="I124" i="4"/>
  <c r="J131" i="4"/>
  <c r="F99" i="4"/>
  <c r="F219" i="4" s="1"/>
  <c r="J136" i="4"/>
  <c r="J135" i="4" s="1"/>
  <c r="J134" i="4" s="1"/>
  <c r="J143" i="4"/>
  <c r="E143" i="4"/>
  <c r="E142" i="4" s="1"/>
  <c r="E141" i="4" s="1"/>
  <c r="E99" i="4" s="1"/>
  <c r="E219" i="4" s="1"/>
  <c r="J162" i="4"/>
  <c r="J166" i="4"/>
  <c r="J170" i="4"/>
  <c r="J174" i="4"/>
  <c r="F206" i="4"/>
  <c r="F204" i="4" s="1"/>
  <c r="F203" i="4" s="1"/>
  <c r="F202" i="4" s="1"/>
  <c r="F201" i="4" s="1"/>
  <c r="J209" i="4"/>
  <c r="J213" i="4"/>
  <c r="J217" i="4"/>
  <c r="F101" i="4"/>
  <c r="E110" i="4"/>
  <c r="E107" i="4" s="1"/>
  <c r="E101" i="4" s="1"/>
  <c r="J117" i="4"/>
  <c r="J116" i="4" s="1"/>
  <c r="D116" i="4"/>
  <c r="D115" i="4" s="1"/>
  <c r="D114" i="4" s="1"/>
  <c r="D126" i="4"/>
  <c r="D125" i="4" s="1"/>
  <c r="D124" i="4" s="1"/>
  <c r="J130" i="4"/>
  <c r="J129" i="4" s="1"/>
  <c r="J126" i="4" s="1"/>
  <c r="J125" i="4" s="1"/>
  <c r="J124" i="4" s="1"/>
  <c r="G99" i="4"/>
  <c r="J161" i="4"/>
  <c r="J165" i="4"/>
  <c r="J169" i="4"/>
  <c r="J173" i="4"/>
  <c r="J176" i="4"/>
  <c r="J195" i="4"/>
  <c r="J200" i="4"/>
  <c r="J199" i="4" s="1"/>
  <c r="J198" i="4" s="1"/>
  <c r="J197" i="4" s="1"/>
  <c r="J208" i="4"/>
  <c r="J212" i="4"/>
  <c r="J216" i="4"/>
  <c r="J123" i="4"/>
  <c r="J122" i="4" s="1"/>
  <c r="J121" i="4" s="1"/>
  <c r="J168" i="4"/>
  <c r="J167" i="4" s="1"/>
  <c r="J207" i="4"/>
  <c r="G113" i="3"/>
  <c r="D113" i="3"/>
  <c r="D114" i="3" s="1"/>
  <c r="H113" i="3"/>
  <c r="H114" i="3" s="1"/>
  <c r="D35" i="3"/>
  <c r="H35" i="3"/>
  <c r="J59" i="3"/>
  <c r="J58" i="3" s="1"/>
  <c r="J74" i="3" s="1"/>
  <c r="E113" i="3"/>
  <c r="E114" i="3" s="1"/>
  <c r="I113" i="3"/>
  <c r="I114" i="3" s="1"/>
  <c r="F114" i="3"/>
  <c r="J35" i="3"/>
  <c r="E35" i="3"/>
  <c r="I35" i="3"/>
  <c r="F113" i="3"/>
  <c r="J113" i="3"/>
  <c r="J114" i="3" s="1"/>
  <c r="G114" i="3"/>
  <c r="L16" i="5"/>
  <c r="K12" i="5"/>
  <c r="H115" i="2" l="1"/>
  <c r="H114" i="2" s="1"/>
  <c r="H68" i="2" s="1"/>
  <c r="H20" i="2"/>
  <c r="H328" i="2"/>
  <c r="H326" i="2" s="1"/>
  <c r="H325" i="2" s="1"/>
  <c r="E19" i="2"/>
  <c r="H339" i="2"/>
  <c r="H338" i="2" s="1"/>
  <c r="H224" i="2"/>
  <c r="H223" i="2" s="1"/>
  <c r="H199" i="2" s="1"/>
  <c r="D64" i="2"/>
  <c r="D54" i="2" s="1"/>
  <c r="D19" i="2" s="1"/>
  <c r="D350" i="2" s="1"/>
  <c r="G351" i="2" s="1"/>
  <c r="H65" i="2"/>
  <c r="H64" i="2" s="1"/>
  <c r="H54" i="2" s="1"/>
  <c r="H165" i="2"/>
  <c r="H190" i="2"/>
  <c r="H191" i="2"/>
  <c r="H189" i="2" s="1"/>
  <c r="F19" i="2"/>
  <c r="F350" i="2" s="1"/>
  <c r="H174" i="2"/>
  <c r="H122" i="2"/>
  <c r="H121" i="2" s="1"/>
  <c r="E350" i="2"/>
  <c r="F50" i="1"/>
  <c r="D49" i="1"/>
  <c r="J105" i="1"/>
  <c r="J104" i="1" s="1"/>
  <c r="J12" i="1"/>
  <c r="F28" i="1"/>
  <c r="F27" i="1" s="1"/>
  <c r="E27" i="1"/>
  <c r="E11" i="1"/>
  <c r="F114" i="1"/>
  <c r="F39" i="1"/>
  <c r="J40" i="1"/>
  <c r="J39" i="1" s="1"/>
  <c r="J27" i="1" s="1"/>
  <c r="J65" i="1"/>
  <c r="J64" i="1" s="1"/>
  <c r="F105" i="1"/>
  <c r="F104" i="1" s="1"/>
  <c r="F94" i="1" s="1"/>
  <c r="F93" i="1" s="1"/>
  <c r="J95" i="1"/>
  <c r="J53" i="1"/>
  <c r="J52" i="1" s="1"/>
  <c r="J51" i="1" s="1"/>
  <c r="J50" i="1" s="1"/>
  <c r="F52" i="1"/>
  <c r="F51" i="1" s="1"/>
  <c r="E100" i="4"/>
  <c r="E98" i="4"/>
  <c r="E97" i="4" s="1"/>
  <c r="E89" i="4" s="1"/>
  <c r="J10" i="4"/>
  <c r="J9" i="4" s="1"/>
  <c r="I27" i="4"/>
  <c r="I26" i="4" s="1"/>
  <c r="I6" i="4" s="1"/>
  <c r="I7" i="4"/>
  <c r="I218" i="4" s="1"/>
  <c r="I220" i="4" s="1"/>
  <c r="F6" i="4"/>
  <c r="J51" i="4"/>
  <c r="J50" i="4" s="1"/>
  <c r="F26" i="4"/>
  <c r="H218" i="4"/>
  <c r="H220" i="4" s="1"/>
  <c r="H221" i="4" s="1"/>
  <c r="H49" i="4"/>
  <c r="H26" i="4" s="1"/>
  <c r="H6" i="4" s="1"/>
  <c r="H8" i="4"/>
  <c r="H219" i="4" s="1"/>
  <c r="D7" i="4"/>
  <c r="J101" i="4"/>
  <c r="G49" i="4"/>
  <c r="G26" i="4" s="1"/>
  <c r="G8" i="4"/>
  <c r="G219" i="4" s="1"/>
  <c r="E6" i="4"/>
  <c r="J206" i="4"/>
  <c r="J204" i="4" s="1"/>
  <c r="J203" i="4" s="1"/>
  <c r="J202" i="4" s="1"/>
  <c r="J201" i="4" s="1"/>
  <c r="F100" i="4"/>
  <c r="F98" i="4"/>
  <c r="F97" i="4" s="1"/>
  <c r="F89" i="4" s="1"/>
  <c r="J28" i="4"/>
  <c r="J27" i="4" s="1"/>
  <c r="I97" i="4"/>
  <c r="I89" i="4" s="1"/>
  <c r="G6" i="4"/>
  <c r="J142" i="4"/>
  <c r="J141" i="4" s="1"/>
  <c r="J99" i="4" s="1"/>
  <c r="J115" i="4"/>
  <c r="J114" i="4" s="1"/>
  <c r="D100" i="4"/>
  <c r="D98" i="4"/>
  <c r="D97" i="4" s="1"/>
  <c r="D89" i="4" s="1"/>
  <c r="H98" i="4"/>
  <c r="H97" i="4" s="1"/>
  <c r="H89" i="4" s="1"/>
  <c r="H100" i="4"/>
  <c r="J19" i="4"/>
  <c r="G98" i="4"/>
  <c r="G97" i="4" s="1"/>
  <c r="G89" i="4" s="1"/>
  <c r="J34" i="4"/>
  <c r="E7" i="4"/>
  <c r="E218" i="4" s="1"/>
  <c r="E220" i="4" s="1"/>
  <c r="F7" i="4"/>
  <c r="F218" i="4" s="1"/>
  <c r="F220" i="4" s="1"/>
  <c r="E115" i="3"/>
  <c r="E116" i="3"/>
  <c r="H116" i="3"/>
  <c r="H115" i="3"/>
  <c r="H19" i="2" l="1"/>
  <c r="E351" i="2"/>
  <c r="H188" i="2"/>
  <c r="H327" i="2"/>
  <c r="J11" i="1"/>
  <c r="E10" i="1"/>
  <c r="F10" i="1" s="1"/>
  <c r="E9" i="1"/>
  <c r="F9" i="1" s="1"/>
  <c r="F11" i="1"/>
  <c r="J94" i="1"/>
  <c r="J93" i="1" s="1"/>
  <c r="J49" i="1" s="1"/>
  <c r="J8" i="1" s="1"/>
  <c r="J121" i="1" s="1"/>
  <c r="J122" i="1" s="1"/>
  <c r="F49" i="1"/>
  <c r="F8" i="1" s="1"/>
  <c r="F121" i="1" s="1"/>
  <c r="D8" i="1"/>
  <c r="D121" i="1" s="1"/>
  <c r="D218" i="4"/>
  <c r="D220" i="4" s="1"/>
  <c r="D223" i="4" s="1"/>
  <c r="E221" i="4"/>
  <c r="I221" i="4"/>
  <c r="G218" i="4"/>
  <c r="G220" i="4" s="1"/>
  <c r="G221" i="4" s="1"/>
  <c r="J7" i="4"/>
  <c r="J218" i="4" s="1"/>
  <c r="J100" i="4"/>
  <c r="J98" i="4"/>
  <c r="J97" i="4" s="1"/>
  <c r="J89" i="4" s="1"/>
  <c r="J49" i="4"/>
  <c r="J26" i="4" s="1"/>
  <c r="J6" i="4" s="1"/>
  <c r="J8" i="4"/>
  <c r="J219" i="4" s="1"/>
  <c r="D116" i="3"/>
  <c r="H350" i="2" l="1"/>
  <c r="H351" i="2" s="1"/>
  <c r="D351" i="2" s="1"/>
  <c r="G122" i="1"/>
  <c r="I122" i="1"/>
  <c r="J9" i="1"/>
  <c r="J10" i="1"/>
  <c r="J220" i="4"/>
  <c r="J221" i="4" s="1"/>
  <c r="D221" i="4"/>
  <c r="F221" i="4"/>
  <c r="F122" i="1" l="1"/>
  <c r="M34" i="1"/>
  <c r="T33" i="1"/>
  <c r="O33" i="1"/>
  <c r="N33" i="1" l="1"/>
  <c r="U33" i="1"/>
  <c r="V33" i="1" s="1"/>
  <c r="P33" i="1"/>
  <c r="M33" i="1"/>
  <c r="Q33" i="1" l="1"/>
  <c r="U12" i="1"/>
  <c r="T12" i="1"/>
  <c r="V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</authors>
  <commentList>
    <comment ref="A68" authorId="0" shapeId="0" xr:uid="{6F3D6822-F35B-4044-8777-C7A8A257D797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1" authorId="0" shapeId="0" xr:uid="{EDDB06F7-2ACC-4B98-968B-72E678586B61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4" authorId="0" shapeId="0" xr:uid="{05013E08-1E7B-4DE3-8E85-067A0C6A296F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<sst xmlns="http://schemas.openxmlformats.org/spreadsheetml/2006/main" count="463" uniqueCount="236">
  <si>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</si>
  <si>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>(รายละเอียด 2)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</si>
  <si>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</si>
  <si>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</si>
  <si>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</si>
  <si>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</si>
  <si>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</si>
  <si>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</si>
  <si>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</si>
  <si>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</si>
  <si>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</si>
  <si>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</si>
  <si>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</si>
  <si>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</si>
  <si>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</si>
  <si>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</si>
  <si>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</si>
  <si>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</si>
  <si>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</si>
  <si>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</si>
  <si>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</si>
  <si>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</si>
  <si>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                        </t>
  </si>
  <si>
    <t xml:space="preserve">              (นางพัชรี  เรืองรุ่ง)</t>
  </si>
  <si>
    <t xml:space="preserve">    ผู้อำนวยการสำนักงานเขตพื้นที่การศึกษาประถมศึกษาปทุมธานี เขต 2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</si>
  <si>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</si>
  <si>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</si>
  <si>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</si>
  <si>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</si>
  <si>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</si>
  <si>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</si>
  <si>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</si>
  <si>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</si>
  <si>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</si>
  <si>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</si>
  <si>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</si>
  <si>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</si>
  <si>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</si>
  <si>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</si>
  <si>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</si>
  <si>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(นางกชพรรณ  บุญงามสม)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</si>
  <si>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</si>
  <si>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</si>
  <si>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</si>
  <si>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</si>
  <si>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 xml:space="preserve"> 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</si>
  <si>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</si>
  <si>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</si>
  <si>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</si>
  <si>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</si>
  <si>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สำนักงานเขตพื้นที่การศึกษาประถมศึกษาปทุมธานี เขต 2</t>
  </si>
  <si>
    <t>1.1.1.1</t>
  </si>
  <si>
    <t>2.1.1.1</t>
  </si>
  <si>
    <t>ร.ร.ชุมชนบึงบา</t>
  </si>
  <si>
    <t>ค่าครุภัณฑ์</t>
  </si>
  <si>
    <t>การอนุมัติเงินงวด</t>
  </si>
  <si>
    <t>ปัญหาอุปสรรค</t>
  </si>
  <si>
    <t xml:space="preserve">ครั้งที่ 201 </t>
  </si>
  <si>
    <t>28 พ.ย.2559</t>
  </si>
  <si>
    <t>2.1.2.1</t>
  </si>
  <si>
    <t>2.2.1</t>
  </si>
  <si>
    <t>2.2.1.1</t>
  </si>
  <si>
    <t>2.2.2</t>
  </si>
  <si>
    <t>2.2.3</t>
  </si>
  <si>
    <t>ลงชื่อ                                  เลขานุการคณะกรรมการติดตามเร่งรัดการใช้จ่ายเงินฯ</t>
  </si>
  <si>
    <t xml:space="preserve">  (รายละเอียด 1)</t>
  </si>
  <si>
    <t>งบประมาณ</t>
  </si>
  <si>
    <t>ผลการใช้จ่ายเงินงบประมาณ</t>
  </si>
  <si>
    <t>สรุปผลการเบิกจ่าย</t>
  </si>
  <si>
    <t>บาท</t>
  </si>
  <si>
    <t>%</t>
  </si>
  <si>
    <t>1.</t>
  </si>
  <si>
    <t>การเบิกจ่ายในภาพรวม(ทั้งปี)</t>
  </si>
  <si>
    <t>1.1</t>
  </si>
  <si>
    <t>1.2</t>
  </si>
  <si>
    <t>1.3</t>
  </si>
  <si>
    <t>1.4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</si>
  <si>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</si>
  <si>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</si>
  <si>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</si>
  <si>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</si>
  <si>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</si>
  <si>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</si>
  <si>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</si>
  <si>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</si>
  <si>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</si>
  <si>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</si>
  <si>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</si>
  <si>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</si>
  <si>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</si>
  <si>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</si>
  <si>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</si>
  <si>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</si>
  <si>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>(นางพัชรี  เรืองรุ่ง)</t>
  </si>
  <si>
    <t>(รายละเอียด 3)</t>
  </si>
  <si>
    <t>กลุ่มนิเทศติดตามและประเมินผลการจัดการศึกษา</t>
  </si>
  <si>
    <t xml:space="preserve">โครงการเสริมสร้างศักยภาพทรัพยากรมนุษย์ในศตวรรษที่ 21  </t>
  </si>
  <si>
    <t xml:space="preserve">        ประธานคณะกรรมการเร่งรัดติดตามฯ</t>
  </si>
  <si>
    <t>(รายละเอียด 4)</t>
  </si>
  <si>
    <t>ประธานคณะกรรมการติดตามเร่งรัดการใช้จ่ายเงินฯ</t>
  </si>
  <si>
    <t>สิ่งก่อสร้าง</t>
  </si>
  <si>
    <t>ปี65</t>
  </si>
  <si>
    <t>รองผู้อำนวยการสำนักงานเขตพื้นที่การศึกษา รักษาราชการแทน</t>
  </si>
  <si>
    <t xml:space="preserve"> ผู้อำนวยการสำนักงานเขตพื้นที่การศึกษาประถมศึกษาปทุมธานี เขต 2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</si>
  <si>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</si>
  <si>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</si>
  <si>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</si>
  <si>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</si>
  <si>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</si>
  <si>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ร.ร.วัดธัญญะผล</t>
  </si>
  <si>
    <t>2.3.2</t>
  </si>
  <si>
    <t>2.3.3</t>
  </si>
  <si>
    <t>2.4.1</t>
  </si>
  <si>
    <t>พิไลภรณ์</t>
  </si>
  <si>
    <t>ตรวจสอบแล้วถูกต้อง</t>
  </si>
  <si>
    <t xml:space="preserve">ค่าสาธารณูปโภค </t>
  </si>
  <si>
    <t>กลุ่มบริหารงานบุคค</t>
  </si>
  <si>
    <t xml:space="preserve">                </t>
  </si>
  <si>
    <t>3.2.1</t>
  </si>
  <si>
    <t>5.2</t>
  </si>
  <si>
    <t>5.2.1</t>
  </si>
  <si>
    <t>1.1.1.2</t>
  </si>
  <si>
    <t>1.1.1.3</t>
  </si>
  <si>
    <t>1.1.1.4</t>
  </si>
  <si>
    <t>2.3.1</t>
  </si>
  <si>
    <t>2.3.4</t>
  </si>
  <si>
    <t>2.5.1</t>
  </si>
  <si>
    <t xml:space="preserve">กลุ่มนิเทศติดตามและประเมินผล/วัดเขียนเขต 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</si>
  <si>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</si>
  <si>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</si>
  <si>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</si>
  <si>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</si>
  <si>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</si>
  <si>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 xml:space="preserve">        ตรวจแล้วถูกต้อง</t>
  </si>
  <si>
    <t>ระบบ NEW GFMIS</t>
  </si>
  <si>
    <t xml:space="preserve">                       ลงชื่อ                                ผู้จัดทำ</t>
  </si>
  <si>
    <t xml:space="preserve">  นักวิชาการเงินและบัญชีชำนาญการพิเศษ</t>
  </si>
  <si>
    <t xml:space="preserve">        (นายคำโพธิ์  บุญสิงห์)</t>
  </si>
  <si>
    <t>(นายคำโพธิ์  บุญสิงห์)</t>
  </si>
  <si>
    <t>รายงานผลการเบิกจ่ายเงินงบประมาณ งบลงทุน   ประจำปีงบประมาณ พ.ศ. 2566</t>
  </si>
  <si>
    <t>งบลงทุน ค่าครุภัณฑ์   6611310</t>
  </si>
  <si>
    <t>งบลงทุน  ค่าที่ดินสิ่งก่อสร้าง 6611320</t>
  </si>
  <si>
    <t>1.1.1.5</t>
  </si>
  <si>
    <t>1.2.1</t>
  </si>
  <si>
    <t>1.2.2</t>
  </si>
  <si>
    <t>1.2.3</t>
  </si>
  <si>
    <t>1.3.1</t>
  </si>
  <si>
    <t>1.4.1</t>
  </si>
  <si>
    <t>งบลงทุน  ค่าครุภัณฑ์  6611310</t>
  </si>
  <si>
    <t>งบลงทุน  ค่าที่ดินและสิ่งก่อสร้า  6611320</t>
  </si>
  <si>
    <t>2.1.1.2</t>
  </si>
  <si>
    <t>2.1.1.3</t>
  </si>
  <si>
    <t>2.31.1</t>
  </si>
  <si>
    <t>ผลการติดตามเร่งรัดการใช้จ่ายเงินงบประมาณรายจ่าย ประจำปีงบประมาณ พ.ศ. 2566</t>
  </si>
  <si>
    <t>ตามมมาตรการเร่งรัดการเบิกจ่ายเงินงบประมาณและการใช้จ่ายภาครัฐ ประจำปีงบประมาณ  พ.ศ. 2566</t>
  </si>
  <si>
    <t>ตามหนังสือสำนักเลขาธิการคณะรัฐมนตรี ด่วนที่สุด ที่ นร 0505/ว 427  ลงวันที่ 28  กันยายน  2565</t>
  </si>
  <si>
    <t>เป้าหมายตามมติ ครม.(%)</t>
  </si>
  <si>
    <t>ใช้จ่าย</t>
  </si>
  <si>
    <t>ไตรมาสที่ 1    ต.ค.65 - ธ.ค.65</t>
  </si>
  <si>
    <t>ไตรมาสที่ 2    ม.ค.66 - มี.ค.66</t>
  </si>
  <si>
    <t>ไตรมาสที่ 3    เม.ย.66 - มิ.ย.66</t>
  </si>
  <si>
    <t>ไตรมาสที่ 4    ก.ค.66 - ก.ย.66</t>
  </si>
  <si>
    <t>ประจำปีงบประมาณ พ.ศ. 2566</t>
  </si>
  <si>
    <t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ประจำปีงบประมาณ พ.ศ. 2566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</si>
  <si>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</si>
  <si>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</si>
  <si>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>กลุ่มส่งเสรริมการจัดการรศึกษา</t>
  </si>
  <si>
    <t xml:space="preserve">นางสาวเหมือนฝัน  จันทร์ประสิทธิ์ </t>
  </si>
  <si>
    <t>ตรวจแล้วถูกต้อง</t>
  </si>
  <si>
    <t>ผลการเบิกจ่ายเงินงบประมาณ</t>
  </si>
  <si>
    <t>ส่งเสริม/นิเทศ/ร่วมใจประสิทธิ์/ร่วมจิตประสาท/รวมราษฎร์สามัคคี/รเจริญดีวิทยา</t>
  </si>
  <si>
    <t xml:space="preserve">โรงเรียนชุมชนประชาธิปัตย์วิทยาคาร </t>
  </si>
  <si>
    <t>กลุ่ม ICT</t>
  </si>
  <si>
    <t>ทำสัญญา 7 กพ 66 ครบ 9 มีค 66</t>
  </si>
  <si>
    <t>บริหารสัญญา</t>
  </si>
  <si>
    <t>ร.ร.ร่วมจิตประสาท</t>
  </si>
  <si>
    <t>กลุ่มนิเทศ/จัดสรรให้ร.ร. ๆละ 4,000 บาท</t>
  </si>
  <si>
    <t>นิเทศ/รอแจ้งจัดสรรให้ร.ร. 10,000 บาท</t>
  </si>
  <si>
    <t>รอบุคคลแจ้ง</t>
  </si>
  <si>
    <t>ผลการเบิกจ่ายและใช้จ่ายเป็นไปตามมติครม.</t>
  </si>
  <si>
    <t xml:space="preserve">ผลการเบิกจ่ายและใช้จ่ายเป็นไปตามมติครม.  </t>
  </si>
  <si>
    <t>ผลการเบิกจ่ายและใช้จ่ายไม่เป็นไปตามมติครม.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</si>
  <si>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</si>
  <si>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กลุ่มบริหารงานบุคค/กค 66</t>
  </si>
  <si>
    <t>กลุ่มนิเทศติดตามและประเมินผลการจัดการศึกษา/ร.ร.ร่วมจิตประสาท</t>
  </si>
  <si>
    <t>กลุ่มส่งเสริมการจัดการศึกษา/วัดโปรยฝน</t>
  </si>
  <si>
    <t>วัดเขียนเขต/สุวรรณี/ชิตพงษ์/ธณัฐ</t>
  </si>
  <si>
    <t>ร.ร.วัดลาดสนุ่น</t>
  </si>
  <si>
    <t>กลุ่มนิเทศติดตามและประเมินผลการจัดการศึกษา ดำเนินการเอง</t>
  </si>
  <si>
    <t>1.1.2</t>
  </si>
  <si>
    <t>ศน.จิราภรณ์/ธัญญสิทธิศิลป์</t>
  </si>
  <si>
    <t>กลุ่มบริหารงานการเงินและสินทรัพย์/ร่วมจิตประสาทแจ้งไม่เบิก</t>
  </si>
  <si>
    <t>ร.ร.วัดนิเทศน์</t>
  </si>
  <si>
    <t>ร่วมจิตประสาท</t>
  </si>
  <si>
    <t>รอบุคคลและรอศน.แจ้งรายชื่อผู้เข้ารับการอบรม</t>
  </si>
  <si>
    <t>ร.ร.วัดเขียนเขต</t>
  </si>
  <si>
    <t>กลุ่มอำนวยการ/อนุชา</t>
  </si>
  <si>
    <t>กลุ่มนิเทศติดตามและประเมินผลฯ/ศน.กานต์ระวี</t>
  </si>
  <si>
    <t>ค</t>
  </si>
  <si>
    <t>แผนงานยุทธศาสตร์ : สร้างความเสมอภาคทางการศึกษา</t>
  </si>
  <si>
    <t>ตรวจถูกต้องแล้ว</t>
  </si>
  <si>
    <t>ผลการเบิกจ่ายไม่เป็นไปตามมติครม. ผลการ       ใช้จ่ายเป็นไปตามมติครม.</t>
  </si>
  <si>
    <t xml:space="preserve">ผลการเบิกจ่ายและผลการใช้จ่ายเป็นไปตามมติครม. </t>
  </si>
  <si>
    <t>เลขานุการคณะกรรมการติดตามเร่งรัดการใช้จ่ายเงินฯ</t>
  </si>
  <si>
    <t xml:space="preserve">   นักวิชาการเงินและบัญชีชำนาญการพิเศษ</t>
  </si>
  <si>
    <t xml:space="preserve">      ประธานคณะกรรมการติดตามเร่งรัดการใช้จ่ายเงินฯ</t>
  </si>
  <si>
    <t>(นายวิรุฬห์  แสงงาม)</t>
  </si>
  <si>
    <t>เลขานุการคณะกรรมการ</t>
  </si>
  <si>
    <t xml:space="preserve">     (นางพัชรี  เรืองรุ่ง)</t>
  </si>
  <si>
    <t>ติดตามเร่งรัดการใช้จ่ายเงินฯ</t>
  </si>
  <si>
    <t xml:space="preserve">                   ประธานคณะกรรมการ</t>
  </si>
  <si>
    <t xml:space="preserve">                         (นายคำโพธิ์  บุญสิงห์)     ติดตามเร่งรัดการใช้จ่ายเงินฯ</t>
  </si>
  <si>
    <t>ผลการเบิกจ่ายเป็นไปตามมติครม.</t>
  </si>
  <si>
    <t xml:space="preserve">ผลการเบิกจ่ายเป็นไปตามมติครม. </t>
  </si>
  <si>
    <t>ข้อมูลประจำเดือน กันยายน 2566</t>
  </si>
  <si>
    <t>(พับ)</t>
  </si>
  <si>
    <t xml:space="preserve">                       ลงชื่อ                                   เลขานุการคณะกรรมการ</t>
  </si>
  <si>
    <t xml:space="preserve">                                 (นางพัชรี  เรืองรุ่ง)        ติดตามเร่งรัดการใช้จ่ายเงินฯ</t>
  </si>
  <si>
    <t>ประธานคณะกรมการ</t>
  </si>
  <si>
    <t xml:space="preserve">               นักวิชาการเงินและบัญชีชำนาญการพิเศษ</t>
  </si>
  <si>
    <t>ครั้งที่ 202</t>
  </si>
  <si>
    <t>ครั้งที่ 203</t>
  </si>
  <si>
    <t>รอแก้ไข</t>
  </si>
  <si>
    <t>ทำสัญญา 25 กค 66     ครบกำหนด 8 กย 66</t>
  </si>
  <si>
    <t xml:space="preserve">     ประจำเดือน กันยายน 2566</t>
  </si>
  <si>
    <t>โรงเรียนวัดสอนดีศรีเจริญ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</si>
  <si>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</si>
  <si>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</si>
  <si>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รองสุพิชสิริ</t>
  </si>
  <si>
    <t>กลุ่มนิเทศติดตามและประเมินผล วัดเขียนเขต</t>
  </si>
  <si>
    <t>ร.ร.</t>
  </si>
  <si>
    <t>บุคคล</t>
  </si>
  <si>
    <t>กลุ่มนืเทศติดตามและประเมินผลการจัดการศึกษา</t>
  </si>
  <si>
    <t>นางสายชล จั่นทองคำ</t>
  </si>
  <si>
    <t>ร.ร.วัดเขียนเขต/กลุ่มนิเทศติดตามและประเมินผลการจัดการศึกษา</t>
  </si>
  <si>
    <t>วัดเกตุประภา 3500/กลุ่มอำนวยการ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</si>
</sst>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</numFmts>
  <fonts count="3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sz val="12"/>
      <color theme="1"/>
      <name val="TH SarabunPSK"/>
      <family val="2"/>
      <charset val="222"/>
    </font>
    <font>
      <b/>
      <sz val="12"/>
      <color theme="1"/>
      <name val="TH SarabunPSK"/>
      <family val="2"/>
      <charset val="222"/>
    </font>
    <font>
      <sz val="12"/>
      <name val="TH SarabunIT๙"/>
      <family val="2"/>
      <charset val="222"/>
    </font>
    <font>
      <sz val="14"/>
      <color theme="0"/>
      <name val="TH SarabunPSK"/>
      <family val="2"/>
    </font>
    <font>
      <sz val="14"/>
      <name val="Cordia New"/>
      <family val="2"/>
    </font>
    <font>
      <b/>
      <sz val="12"/>
      <color rgb="FFFF0000"/>
      <name val="TH SarabunPSK"/>
      <family val="2"/>
    </font>
    <font>
      <sz val="12"/>
      <color rgb="FFFF0000"/>
      <name val="TH SarabunPSK"/>
      <family val="2"/>
      <charset val="222"/>
    </font>
    <font>
      <sz val="10"/>
      <name val="TH SarabunPSK"/>
      <family val="2"/>
    </font>
    <font>
      <sz val="10"/>
      <color theme="1"/>
      <name val="TH SarabunPSK"/>
      <family val="2"/>
    </font>
    <font>
      <sz val="12"/>
      <color theme="0"/>
      <name val="TH SarabunPSK"/>
      <family val="2"/>
      <charset val="222"/>
    </font>
    <font>
      <sz val="12"/>
      <name val="TH SarabunIT๙"/>
      <family val="2"/>
    </font>
    <font>
      <sz val="10"/>
      <color theme="1"/>
      <name val="TH SarabunPSK"/>
      <family val="2"/>
      <charset val="222"/>
    </font>
    <font>
      <b/>
      <sz val="12"/>
      <color theme="0"/>
      <name val="TH SarabunPSK"/>
      <family val="2"/>
    </font>
    <font>
      <sz val="12"/>
      <color theme="0"/>
      <name val="TH SarabunPSK"/>
      <family val="2"/>
    </font>
    <font>
      <sz val="10"/>
      <name val="TH SarabunIT๙"/>
      <family val="2"/>
    </font>
    <font>
      <sz val="12"/>
      <color rgb="FFFF0000"/>
      <name val="TH SarabunPSK"/>
      <family val="2"/>
    </font>
    <font>
      <sz val="16"/>
      <name val="TH SarabunIT๙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261">
    <xf numFmtId="0" fontId="0" fillId="0" borderId="0" xfId="0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3" fillId="0" borderId="0" xfId="0" applyFont="1"/>
    <xf numFmtId="187" fontId="3" fillId="0" borderId="0" xfId="1" applyFont="1"/>
    <xf numFmtId="0" fontId="3" fillId="0" borderId="0" xfId="0" applyFont="1" applyAlignment="1">
      <alignment horizontal="center"/>
    </xf>
    <xf numFmtId="187" fontId="3" fillId="0" borderId="0" xfId="1" applyFont="1" applyBorder="1"/>
    <xf numFmtId="43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3" fillId="6" borderId="6" xfId="0" applyFont="1" applyFill="1" applyBorder="1"/>
    <xf numFmtId="2" fontId="3" fillId="6" borderId="0" xfId="0" applyNumberFormat="1" applyFont="1" applyFill="1"/>
    <xf numFmtId="0" fontId="2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6" borderId="0" xfId="0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2" fontId="8" fillId="6" borderId="0" xfId="0" applyNumberFormat="1" applyFont="1" applyFill="1" applyAlignment="1">
      <alignment horizontal="center"/>
    </xf>
    <xf numFmtId="43" fontId="9" fillId="6" borderId="0" xfId="0" applyNumberFormat="1" applyFont="1" applyFill="1" applyAlignment="1">
      <alignment horizontal="center"/>
    </xf>
    <xf numFmtId="2" fontId="6" fillId="0" borderId="0" xfId="0" applyNumberFormat="1" applyFont="1"/>
    <xf numFmtId="2" fontId="8" fillId="0" borderId="0" xfId="0" applyNumberFormat="1" applyFont="1"/>
    <xf numFmtId="43" fontId="10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/>
    <xf numFmtId="49" fontId="2" fillId="22" borderId="6" xfId="0" applyNumberFormat="1" applyFont="1" applyFill="1" applyBorder="1" applyAlignment="1">
      <alignment horizontal="left" vertical="center"/>
    </xf>
    <xf numFmtId="0" fontId="2" fillId="22" borderId="6" xfId="0" applyFont="1" applyFill="1" applyBorder="1" applyAlignment="1">
      <alignment horizontal="left" vertical="center"/>
    </xf>
    <xf numFmtId="0" fontId="3" fillId="9" borderId="6" xfId="0" applyFont="1" applyFill="1" applyBorder="1"/>
    <xf numFmtId="0" fontId="3" fillId="7" borderId="6" xfId="0" applyFont="1" applyFill="1" applyBorder="1" applyAlignment="1">
      <alignment horizontal="center"/>
    </xf>
    <xf numFmtId="0" fontId="3" fillId="7" borderId="6" xfId="0" applyFont="1" applyFill="1" applyBorder="1"/>
    <xf numFmtId="0" fontId="3" fillId="12" borderId="6" xfId="0" applyFont="1" applyFill="1" applyBorder="1" applyAlignment="1">
      <alignment vertical="top"/>
    </xf>
    <xf numFmtId="187" fontId="3" fillId="6" borderId="6" xfId="0" applyNumberFormat="1" applyFont="1" applyFill="1" applyBorder="1" applyAlignment="1">
      <alignment horizontal="left"/>
    </xf>
    <xf numFmtId="190" fontId="3" fillId="9" borderId="5" xfId="0" applyNumberFormat="1" applyFont="1" applyFill="1" applyBorder="1" applyAlignment="1">
      <alignment horizontal="center" vertical="top"/>
    </xf>
    <xf numFmtId="0" fontId="3" fillId="9" borderId="6" xfId="0" applyFont="1" applyFill="1" applyBorder="1" applyAlignment="1">
      <alignment horizontal="left" vertical="top"/>
    </xf>
    <xf numFmtId="2" fontId="2" fillId="7" borderId="5" xfId="0" applyNumberFormat="1" applyFont="1" applyFill="1" applyBorder="1" applyAlignment="1">
      <alignment horizontal="left"/>
    </xf>
    <xf numFmtId="43" fontId="2" fillId="7" borderId="6" xfId="0" applyNumberFormat="1" applyFont="1" applyFill="1" applyBorder="1" applyAlignment="1">
      <alignment horizontal="center"/>
    </xf>
    <xf numFmtId="0" fontId="3" fillId="7" borderId="2" xfId="0" applyFont="1" applyFill="1" applyBorder="1"/>
    <xf numFmtId="2" fontId="2" fillId="7" borderId="2" xfId="0" applyNumberFormat="1" applyFont="1" applyFill="1" applyBorder="1" applyAlignment="1">
      <alignment horizontal="left"/>
    </xf>
    <xf numFmtId="3" fontId="3" fillId="12" borderId="6" xfId="0" applyNumberFormat="1" applyFont="1" applyFill="1" applyBorder="1" applyAlignment="1">
      <alignment vertical="top"/>
    </xf>
    <xf numFmtId="0" fontId="2" fillId="7" borderId="13" xfId="0" applyFont="1" applyFill="1" applyBorder="1"/>
    <xf numFmtId="2" fontId="2" fillId="7" borderId="13" xfId="0" applyNumberFormat="1" applyFont="1" applyFill="1" applyBorder="1"/>
    <xf numFmtId="3" fontId="3" fillId="0" borderId="6" xfId="0" applyNumberFormat="1" applyFont="1" applyBorder="1"/>
    <xf numFmtId="2" fontId="3" fillId="12" borderId="2" xfId="0" applyNumberFormat="1" applyFont="1" applyFill="1" applyBorder="1" applyAlignment="1">
      <alignment vertical="top"/>
    </xf>
    <xf numFmtId="3" fontId="3" fillId="6" borderId="6" xfId="0" applyNumberFormat="1" applyFont="1" applyFill="1" applyBorder="1"/>
    <xf numFmtId="0" fontId="3" fillId="24" borderId="6" xfId="0" applyFont="1" applyFill="1" applyBorder="1" applyAlignment="1">
      <alignment vertical="top"/>
    </xf>
    <xf numFmtId="0" fontId="3" fillId="24" borderId="6" xfId="0" applyFont="1" applyFill="1" applyBorder="1" applyAlignment="1">
      <alignment vertical="top" wrapText="1"/>
    </xf>
    <xf numFmtId="3" fontId="3" fillId="24" borderId="6" xfId="0" applyNumberFormat="1" applyFont="1" applyFill="1" applyBorder="1" applyAlignment="1">
      <alignment vertical="top"/>
    </xf>
    <xf numFmtId="0" fontId="3" fillId="6" borderId="5" xfId="0" applyFont="1" applyFill="1" applyBorder="1"/>
    <xf numFmtId="187" fontId="3" fillId="6" borderId="5" xfId="0" applyNumberFormat="1" applyFont="1" applyFill="1" applyBorder="1" applyAlignment="1">
      <alignment horizontal="left"/>
    </xf>
    <xf numFmtId="0" fontId="3" fillId="19" borderId="14" xfId="0" applyFont="1" applyFill="1" applyBorder="1"/>
    <xf numFmtId="3" fontId="3" fillId="19" borderId="6" xfId="0" applyNumberFormat="1" applyFont="1" applyFill="1" applyBorder="1"/>
    <xf numFmtId="2" fontId="2" fillId="11" borderId="6" xfId="0" applyNumberFormat="1" applyFont="1" applyFill="1" applyBorder="1" applyAlignment="1">
      <alignment vertical="top" wrapText="1"/>
    </xf>
    <xf numFmtId="2" fontId="3" fillId="7" borderId="6" xfId="0" applyNumberFormat="1" applyFont="1" applyFill="1" applyBorder="1"/>
    <xf numFmtId="2" fontId="2" fillId="7" borderId="6" xfId="0" applyNumberFormat="1" applyFont="1" applyFill="1" applyBorder="1"/>
    <xf numFmtId="2" fontId="3" fillId="6" borderId="19" xfId="0" applyNumberFormat="1" applyFont="1" applyFill="1" applyBorder="1"/>
    <xf numFmtId="2" fontId="2" fillId="9" borderId="6" xfId="0" applyNumberFormat="1" applyFont="1" applyFill="1" applyBorder="1" applyAlignment="1">
      <alignment horizontal="left"/>
    </xf>
    <xf numFmtId="0" fontId="3" fillId="6" borderId="6" xfId="0" applyFont="1" applyFill="1" applyBorder="1" applyAlignment="1">
      <alignment vertical="top"/>
    </xf>
    <xf numFmtId="0" fontId="3" fillId="6" borderId="6" xfId="0" applyFont="1" applyFill="1" applyBorder="1" applyAlignment="1">
      <alignment vertical="top" wrapText="1"/>
    </xf>
    <xf numFmtId="0" fontId="2" fillId="25" borderId="2" xfId="0" applyFont="1" applyFill="1" applyBorder="1"/>
    <xf numFmtId="0" fontId="3" fillId="16" borderId="6" xfId="0" applyFont="1" applyFill="1" applyBorder="1"/>
    <xf numFmtId="0" fontId="2" fillId="16" borderId="6" xfId="0" applyFont="1" applyFill="1" applyBorder="1" applyAlignment="1">
      <alignment horizontal="center"/>
    </xf>
    <xf numFmtId="187" fontId="3" fillId="0" borderId="0" xfId="1" applyFont="1" applyAlignment="1">
      <alignment horizontal="right"/>
    </xf>
    <xf numFmtId="0" fontId="3" fillId="0" borderId="3" xfId="0" applyFont="1" applyBorder="1"/>
    <xf numFmtId="0" fontId="0" fillId="0" borderId="0" xfId="0" applyAlignment="1">
      <alignment vertical="top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2" fontId="15" fillId="0" borderId="0" xfId="0" applyNumberFormat="1" applyFont="1"/>
    <xf numFmtId="0" fontId="15" fillId="0" borderId="0" xfId="0" applyFont="1"/>
    <xf numFmtId="187" fontId="15" fillId="0" borderId="0" xfId="1" applyFont="1"/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187" fontId="15" fillId="0" borderId="0" xfId="1" applyFont="1" applyBorder="1"/>
    <xf numFmtId="49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/>
    </xf>
    <xf numFmtId="0" fontId="15" fillId="6" borderId="0" xfId="0" applyFont="1" applyFill="1" applyAlignment="1">
      <alignment horizontal="left"/>
    </xf>
    <xf numFmtId="49" fontId="15" fillId="6" borderId="0" xfId="0" applyNumberFormat="1" applyFont="1" applyFill="1" applyAlignment="1">
      <alignment horizontal="center"/>
    </xf>
    <xf numFmtId="2" fontId="15" fillId="6" borderId="0" xfId="0" applyNumberFormat="1" applyFont="1" applyFill="1" applyAlignment="1">
      <alignment horizontal="center"/>
    </xf>
    <xf numFmtId="0" fontId="15" fillId="6" borderId="0" xfId="0" applyFont="1" applyFill="1" applyAlignment="1">
      <alignment horizontal="center" vertical="center"/>
    </xf>
    <xf numFmtId="43" fontId="15" fillId="6" borderId="0" xfId="0" applyNumberFormat="1" applyFont="1" applyFill="1" applyAlignment="1">
      <alignment horizontal="center"/>
    </xf>
    <xf numFmtId="43" fontId="15" fillId="6" borderId="0" xfId="0" applyNumberFormat="1" applyFont="1" applyFill="1" applyAlignment="1">
      <alignment horizontal="left"/>
    </xf>
    <xf numFmtId="187" fontId="15" fillId="6" borderId="0" xfId="1" applyFont="1" applyFill="1" applyBorder="1"/>
    <xf numFmtId="187" fontId="15" fillId="6" borderId="0" xfId="1" applyFont="1" applyFill="1"/>
    <xf numFmtId="0" fontId="15" fillId="6" borderId="0" xfId="0" applyFont="1" applyFill="1"/>
    <xf numFmtId="0" fontId="15" fillId="4" borderId="0" xfId="0" applyFont="1" applyFill="1" applyAlignment="1">
      <alignment horizontal="center"/>
    </xf>
    <xf numFmtId="43" fontId="15" fillId="4" borderId="0" xfId="0" applyNumberFormat="1" applyFont="1" applyFill="1" applyAlignment="1">
      <alignment horizontal="center"/>
    </xf>
    <xf numFmtId="43" fontId="15" fillId="4" borderId="0" xfId="0" applyNumberFormat="1" applyFont="1" applyFill="1" applyAlignment="1">
      <alignment horizontal="left"/>
    </xf>
    <xf numFmtId="0" fontId="15" fillId="4" borderId="0" xfId="0" applyFont="1" applyFill="1" applyAlignment="1">
      <alignment horizontal="left"/>
    </xf>
    <xf numFmtId="49" fontId="15" fillId="4" borderId="0" xfId="0" applyNumberFormat="1" applyFont="1" applyFill="1" applyAlignment="1">
      <alignment horizontal="center"/>
    </xf>
    <xf numFmtId="2" fontId="15" fillId="4" borderId="0" xfId="0" applyNumberFormat="1" applyFont="1" applyFill="1" applyAlignment="1">
      <alignment horizontal="center"/>
    </xf>
    <xf numFmtId="0" fontId="15" fillId="4" borderId="0" xfId="0" applyFont="1" applyFill="1" applyAlignment="1">
      <alignment horizontal="center" vertical="center"/>
    </xf>
    <xf numFmtId="187" fontId="15" fillId="6" borderId="0" xfId="0" applyNumberFormat="1" applyFont="1" applyFill="1" applyAlignment="1">
      <alignment horizontal="center"/>
    </xf>
    <xf numFmtId="188" fontId="15" fillId="0" borderId="0" xfId="1" applyNumberFormat="1" applyFont="1" applyAlignment="1">
      <alignment horizontal="right"/>
    </xf>
    <xf numFmtId="0" fontId="15" fillId="2" borderId="0" xfId="0" applyFont="1" applyFill="1" applyAlignment="1">
      <alignment horizontal="center"/>
    </xf>
    <xf numFmtId="0" fontId="7" fillId="0" borderId="0" xfId="0" applyFont="1" applyAlignment="1">
      <alignment wrapText="1"/>
    </xf>
    <xf numFmtId="0" fontId="8" fillId="6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6" borderId="6" xfId="0" applyFont="1" applyFill="1" applyBorder="1" applyAlignment="1">
      <alignment horizontal="center" vertical="center" wrapText="1"/>
    </xf>
    <xf numFmtId="2" fontId="8" fillId="6" borderId="6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top"/>
    </xf>
    <xf numFmtId="2" fontId="11" fillId="11" borderId="11" xfId="0" applyNumberFormat="1" applyFont="1" applyFill="1" applyBorder="1" applyAlignment="1">
      <alignment vertical="top"/>
    </xf>
    <xf numFmtId="43" fontId="18" fillId="11" borderId="6" xfId="0" applyNumberFormat="1" applyFont="1" applyFill="1" applyBorder="1" applyAlignment="1">
      <alignment horizontal="center" vertical="top"/>
    </xf>
    <xf numFmtId="0" fontId="16" fillId="11" borderId="6" xfId="0" applyFont="1" applyFill="1" applyBorder="1" applyAlignment="1">
      <alignment horizontal="center" vertical="top"/>
    </xf>
    <xf numFmtId="2" fontId="17" fillId="9" borderId="6" xfId="0" applyNumberFormat="1" applyFont="1" applyFill="1" applyBorder="1" applyAlignment="1">
      <alignment horizontal="justify" vertical="top"/>
    </xf>
    <xf numFmtId="2" fontId="18" fillId="6" borderId="6" xfId="0" applyNumberFormat="1" applyFont="1" applyFill="1" applyBorder="1" applyAlignment="1">
      <alignment vertical="top" wrapText="1"/>
    </xf>
    <xf numFmtId="2" fontId="17" fillId="6" borderId="6" xfId="0" applyNumberFormat="1" applyFont="1" applyFill="1" applyBorder="1" applyAlignment="1">
      <alignment vertical="top" wrapText="1"/>
    </xf>
    <xf numFmtId="0" fontId="20" fillId="9" borderId="6" xfId="0" applyFont="1" applyFill="1" applyBorder="1" applyAlignment="1">
      <alignment vertical="top"/>
    </xf>
    <xf numFmtId="0" fontId="17" fillId="9" borderId="6" xfId="0" applyFont="1" applyFill="1" applyBorder="1" applyAlignment="1">
      <alignment horizontal="justify" vertical="top"/>
    </xf>
    <xf numFmtId="43" fontId="17" fillId="6" borderId="6" xfId="0" applyNumberFormat="1" applyFont="1" applyFill="1" applyBorder="1" applyAlignment="1">
      <alignment vertical="top"/>
    </xf>
    <xf numFmtId="49" fontId="17" fillId="7" borderId="6" xfId="0" applyNumberFormat="1" applyFont="1" applyFill="1" applyBorder="1" applyAlignment="1">
      <alignment vertical="top"/>
    </xf>
    <xf numFmtId="49" fontId="18" fillId="6" borderId="6" xfId="0" applyNumberFormat="1" applyFont="1" applyFill="1" applyBorder="1" applyAlignment="1">
      <alignment vertical="top" wrapText="1"/>
    </xf>
    <xf numFmtId="0" fontId="11" fillId="15" borderId="6" xfId="0" applyFont="1" applyFill="1" applyBorder="1" applyAlignment="1">
      <alignment horizontal="center" vertical="top"/>
    </xf>
    <xf numFmtId="2" fontId="11" fillId="15" borderId="11" xfId="0" applyNumberFormat="1" applyFont="1" applyFill="1" applyBorder="1" applyAlignment="1">
      <alignment vertical="top" wrapText="1"/>
    </xf>
    <xf numFmtId="43" fontId="18" fillId="15" borderId="6" xfId="0" applyNumberFormat="1" applyFont="1" applyFill="1" applyBorder="1" applyAlignment="1">
      <alignment horizontal="center" vertical="top"/>
    </xf>
    <xf numFmtId="0" fontId="17" fillId="15" borderId="6" xfId="0" applyFont="1" applyFill="1" applyBorder="1" applyAlignment="1">
      <alignment vertical="top"/>
    </xf>
    <xf numFmtId="0" fontId="18" fillId="16" borderId="6" xfId="0" applyFont="1" applyFill="1" applyBorder="1" applyAlignment="1">
      <alignment horizontal="center" vertical="top"/>
    </xf>
    <xf numFmtId="2" fontId="18" fillId="16" borderId="11" xfId="0" applyNumberFormat="1" applyFont="1" applyFill="1" applyBorder="1" applyAlignment="1">
      <alignment vertical="top" wrapText="1"/>
    </xf>
    <xf numFmtId="2" fontId="18" fillId="16" borderId="11" xfId="0" applyNumberFormat="1" applyFont="1" applyFill="1" applyBorder="1" applyAlignment="1">
      <alignment vertical="top"/>
    </xf>
    <xf numFmtId="43" fontId="18" fillId="16" borderId="6" xfId="0" applyNumberFormat="1" applyFont="1" applyFill="1" applyBorder="1" applyAlignment="1">
      <alignment horizontal="center" vertical="top"/>
    </xf>
    <xf numFmtId="43" fontId="17" fillId="16" borderId="6" xfId="0" applyNumberFormat="1" applyFont="1" applyFill="1" applyBorder="1" applyAlignment="1">
      <alignment vertical="top"/>
    </xf>
    <xf numFmtId="0" fontId="18" fillId="7" borderId="2" xfId="0" applyFont="1" applyFill="1" applyBorder="1" applyAlignment="1">
      <alignment horizontal="center" vertical="top"/>
    </xf>
    <xf numFmtId="2" fontId="18" fillId="7" borderId="8" xfId="0" applyNumberFormat="1" applyFont="1" applyFill="1" applyBorder="1" applyAlignment="1">
      <alignment vertical="top"/>
    </xf>
    <xf numFmtId="43" fontId="18" fillId="7" borderId="2" xfId="0" applyNumberFormat="1" applyFont="1" applyFill="1" applyBorder="1" applyAlignment="1">
      <alignment horizontal="center" vertical="top"/>
    </xf>
    <xf numFmtId="0" fontId="17" fillId="7" borderId="2" xfId="0" applyFont="1" applyFill="1" applyBorder="1" applyAlignment="1">
      <alignment horizontal="left" vertical="top"/>
    </xf>
    <xf numFmtId="0" fontId="18" fillId="6" borderId="6" xfId="0" applyFont="1" applyFill="1" applyBorder="1" applyAlignment="1">
      <alignment horizontal="center" vertical="top"/>
    </xf>
    <xf numFmtId="2" fontId="18" fillId="0" borderId="11" xfId="0" applyNumberFormat="1" applyFont="1" applyBorder="1" applyAlignment="1">
      <alignment vertical="top" wrapText="1"/>
    </xf>
    <xf numFmtId="43" fontId="18" fillId="6" borderId="6" xfId="0" applyNumberFormat="1" applyFont="1" applyFill="1" applyBorder="1" applyAlignment="1">
      <alignment horizontal="center" vertical="top"/>
    </xf>
    <xf numFmtId="43" fontId="17" fillId="6" borderId="6" xfId="0" applyNumberFormat="1" applyFont="1" applyFill="1" applyBorder="1" applyAlignment="1">
      <alignment horizontal="center" vertical="top"/>
    </xf>
    <xf numFmtId="0" fontId="17" fillId="6" borderId="6" xfId="0" applyFont="1" applyFill="1" applyBorder="1" applyAlignment="1">
      <alignment horizontal="left" vertical="top" wrapText="1"/>
    </xf>
    <xf numFmtId="2" fontId="11" fillId="11" borderId="11" xfId="0" applyNumberFormat="1" applyFont="1" applyFill="1" applyBorder="1" applyAlignment="1">
      <alignment vertical="top" wrapText="1"/>
    </xf>
    <xf numFmtId="2" fontId="18" fillId="11" borderId="11" xfId="0" applyNumberFormat="1" applyFont="1" applyFill="1" applyBorder="1" applyAlignment="1">
      <alignment vertical="top" wrapText="1"/>
    </xf>
    <xf numFmtId="0" fontId="17" fillId="11" borderId="6" xfId="0" applyFont="1" applyFill="1" applyBorder="1" applyAlignment="1">
      <alignment horizontal="left" vertical="top"/>
    </xf>
    <xf numFmtId="2" fontId="11" fillId="15" borderId="11" xfId="0" applyNumberFormat="1" applyFont="1" applyFill="1" applyBorder="1" applyAlignment="1">
      <alignment vertical="top"/>
    </xf>
    <xf numFmtId="43" fontId="17" fillId="15" borderId="6" xfId="0" applyNumberFormat="1" applyFont="1" applyFill="1" applyBorder="1" applyAlignment="1">
      <alignment horizontal="center" vertical="top"/>
    </xf>
    <xf numFmtId="0" fontId="17" fillId="15" borderId="6" xfId="0" applyFont="1" applyFill="1" applyBorder="1" applyAlignment="1">
      <alignment horizontal="left" vertical="top"/>
    </xf>
    <xf numFmtId="43" fontId="17" fillId="16" borderId="6" xfId="0" applyNumberFormat="1" applyFont="1" applyFill="1" applyBorder="1" applyAlignment="1">
      <alignment horizontal="center" vertical="top"/>
    </xf>
    <xf numFmtId="0" fontId="17" fillId="16" borderId="6" xfId="0" applyFont="1" applyFill="1" applyBorder="1" applyAlignment="1">
      <alignment horizontal="left" vertical="top"/>
    </xf>
    <xf numFmtId="0" fontId="18" fillId="7" borderId="6" xfId="0" applyFont="1" applyFill="1" applyBorder="1" applyAlignment="1">
      <alignment horizontal="center" vertical="top"/>
    </xf>
    <xf numFmtId="2" fontId="18" fillId="7" borderId="11" xfId="0" applyNumberFormat="1" applyFont="1" applyFill="1" applyBorder="1" applyAlignment="1">
      <alignment vertical="top"/>
    </xf>
    <xf numFmtId="43" fontId="18" fillId="7" borderId="6" xfId="0" applyNumberFormat="1" applyFont="1" applyFill="1" applyBorder="1" applyAlignment="1">
      <alignment horizontal="center" vertical="top"/>
    </xf>
    <xf numFmtId="43" fontId="17" fillId="7" borderId="6" xfId="0" applyNumberFormat="1" applyFont="1" applyFill="1" applyBorder="1" applyAlignment="1">
      <alignment horizontal="center" vertical="top"/>
    </xf>
    <xf numFmtId="0" fontId="17" fillId="7" borderId="6" xfId="0" applyFont="1" applyFill="1" applyBorder="1" applyAlignment="1">
      <alignment vertical="top"/>
    </xf>
    <xf numFmtId="43" fontId="18" fillId="6" borderId="5" xfId="0" applyNumberFormat="1" applyFont="1" applyFill="1" applyBorder="1" applyAlignment="1">
      <alignment horizontal="center" vertical="top"/>
    </xf>
    <xf numFmtId="43" fontId="17" fillId="6" borderId="5" xfId="0" applyNumberFormat="1" applyFont="1" applyFill="1" applyBorder="1" applyAlignment="1">
      <alignment horizontal="center" vertical="top"/>
    </xf>
    <xf numFmtId="0" fontId="20" fillId="0" borderId="6" xfId="0" applyFont="1" applyBorder="1" applyAlignment="1">
      <alignment vertical="top" wrapText="1"/>
    </xf>
    <xf numFmtId="0" fontId="18" fillId="6" borderId="2" xfId="0" applyFont="1" applyFill="1" applyBorder="1" applyAlignment="1">
      <alignment horizontal="center" vertical="top"/>
    </xf>
    <xf numFmtId="0" fontId="17" fillId="0" borderId="6" xfId="0" applyFont="1" applyBorder="1" applyAlignment="1">
      <alignment vertical="top"/>
    </xf>
    <xf numFmtId="0" fontId="17" fillId="0" borderId="5" xfId="0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0" fontId="17" fillId="0" borderId="6" xfId="0" applyFont="1" applyBorder="1" applyAlignment="1">
      <alignment horizontal="left" vertical="top"/>
    </xf>
    <xf numFmtId="190" fontId="18" fillId="16" borderId="6" xfId="0" applyNumberFormat="1" applyFont="1" applyFill="1" applyBorder="1" applyAlignment="1">
      <alignment horizontal="center" vertical="top"/>
    </xf>
    <xf numFmtId="2" fontId="18" fillId="0" borderId="6" xfId="0" applyNumberFormat="1" applyFont="1" applyBorder="1" applyAlignment="1">
      <alignment vertical="top"/>
    </xf>
    <xf numFmtId="2" fontId="11" fillId="11" borderId="6" xfId="0" applyNumberFormat="1" applyFont="1" applyFill="1" applyBorder="1" applyAlignment="1">
      <alignment vertical="top"/>
    </xf>
    <xf numFmtId="0" fontId="17" fillId="11" borderId="6" xfId="0" applyFont="1" applyFill="1" applyBorder="1" applyAlignment="1">
      <alignment vertical="top"/>
    </xf>
    <xf numFmtId="0" fontId="11" fillId="8" borderId="5" xfId="0" applyFont="1" applyFill="1" applyBorder="1" applyAlignment="1">
      <alignment horizontal="center" vertical="top"/>
    </xf>
    <xf numFmtId="2" fontId="11" fillId="8" borderId="12" xfId="0" applyNumberFormat="1" applyFont="1" applyFill="1" applyBorder="1" applyAlignment="1">
      <alignment vertical="top"/>
    </xf>
    <xf numFmtId="43" fontId="18" fillId="8" borderId="5" xfId="0" applyNumberFormat="1" applyFont="1" applyFill="1" applyBorder="1" applyAlignment="1">
      <alignment horizontal="center" vertical="top"/>
    </xf>
    <xf numFmtId="0" fontId="17" fillId="8" borderId="5" xfId="0" applyFont="1" applyFill="1" applyBorder="1" applyAlignment="1">
      <alignment vertical="top"/>
    </xf>
    <xf numFmtId="0" fontId="18" fillId="9" borderId="6" xfId="0" applyFont="1" applyFill="1" applyBorder="1" applyAlignment="1">
      <alignment horizontal="center" vertical="top"/>
    </xf>
    <xf numFmtId="43" fontId="18" fillId="9" borderId="6" xfId="0" applyNumberFormat="1" applyFont="1" applyFill="1" applyBorder="1" applyAlignment="1">
      <alignment horizontal="center" vertical="top"/>
    </xf>
    <xf numFmtId="0" fontId="17" fillId="9" borderId="6" xfId="0" applyFont="1" applyFill="1" applyBorder="1" applyAlignment="1">
      <alignment vertical="top"/>
    </xf>
    <xf numFmtId="2" fontId="18" fillId="0" borderId="6" xfId="0" applyNumberFormat="1" applyFont="1" applyBorder="1" applyAlignment="1">
      <alignment vertical="top" wrapText="1"/>
    </xf>
    <xf numFmtId="43" fontId="18" fillId="0" borderId="6" xfId="0" applyNumberFormat="1" applyFont="1" applyBorder="1" applyAlignment="1">
      <alignment horizontal="center" vertical="top"/>
    </xf>
    <xf numFmtId="43" fontId="17" fillId="0" borderId="6" xfId="0" applyNumberFormat="1" applyFont="1" applyBorder="1" applyAlignment="1">
      <alignment horizontal="center" vertical="top"/>
    </xf>
    <xf numFmtId="0" fontId="17" fillId="0" borderId="6" xfId="0" applyFont="1" applyBorder="1" applyAlignment="1">
      <alignment vertical="top" wrapText="1"/>
    </xf>
    <xf numFmtId="2" fontId="18" fillId="0" borderId="6" xfId="0" applyNumberFormat="1" applyFont="1" applyBorder="1" applyAlignment="1">
      <alignment horizontal="center" vertical="top"/>
    </xf>
    <xf numFmtId="2" fontId="17" fillId="0" borderId="6" xfId="0" applyNumberFormat="1" applyFont="1" applyBorder="1" applyAlignment="1">
      <alignment horizontal="center" vertical="top"/>
    </xf>
    <xf numFmtId="0" fontId="17" fillId="3" borderId="6" xfId="0" applyFont="1" applyFill="1" applyBorder="1"/>
    <xf numFmtId="0" fontId="4" fillId="6" borderId="0" xfId="0" applyFont="1" applyFill="1" applyAlignment="1">
      <alignment horizontal="center"/>
    </xf>
    <xf numFmtId="2" fontId="4" fillId="6" borderId="0" xfId="0" applyNumberFormat="1" applyFont="1" applyFill="1" applyAlignment="1">
      <alignment horizontal="center"/>
    </xf>
    <xf numFmtId="2" fontId="4" fillId="6" borderId="18" xfId="0" applyNumberFormat="1" applyFont="1" applyFill="1" applyBorder="1" applyAlignment="1">
      <alignment horizontal="center"/>
    </xf>
    <xf numFmtId="2" fontId="2" fillId="6" borderId="18" xfId="0" applyNumberFormat="1" applyFont="1" applyFill="1" applyBorder="1"/>
    <xf numFmtId="0" fontId="17" fillId="6" borderId="18" xfId="0" applyFont="1" applyFill="1" applyBorder="1"/>
    <xf numFmtId="0" fontId="17" fillId="0" borderId="0" xfId="0" applyFont="1"/>
    <xf numFmtId="2" fontId="5" fillId="11" borderId="10" xfId="0" applyNumberFormat="1" applyFont="1" applyFill="1" applyBorder="1" applyAlignment="1">
      <alignment horizontal="left" vertical="top" wrapText="1"/>
    </xf>
    <xf numFmtId="0" fontId="5" fillId="12" borderId="5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top"/>
    </xf>
    <xf numFmtId="0" fontId="7" fillId="6" borderId="13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left"/>
    </xf>
    <xf numFmtId="0" fontId="7" fillId="6" borderId="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13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/>
    <xf numFmtId="0" fontId="7" fillId="0" borderId="6" xfId="0" applyFont="1" applyBorder="1" applyAlignment="1">
      <alignment vertical="top"/>
    </xf>
    <xf numFmtId="0" fontId="7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left" vertical="center"/>
    </xf>
    <xf numFmtId="2" fontId="6" fillId="13" borderId="5" xfId="0" applyNumberFormat="1" applyFont="1" applyFill="1" applyBorder="1" applyAlignment="1">
      <alignment horizontal="left" vertical="center"/>
    </xf>
    <xf numFmtId="0" fontId="5" fillId="13" borderId="5" xfId="0" applyFont="1" applyFill="1" applyBorder="1" applyAlignment="1">
      <alignment horizontal="left" vertical="center"/>
    </xf>
    <xf numFmtId="2" fontId="6" fillId="6" borderId="5" xfId="0" applyNumberFormat="1" applyFont="1" applyFill="1" applyBorder="1" applyAlignment="1">
      <alignment horizontal="left" vertical="center"/>
    </xf>
    <xf numFmtId="2" fontId="6" fillId="6" borderId="5" xfId="0" applyNumberFormat="1" applyFont="1" applyFill="1" applyBorder="1" applyAlignment="1">
      <alignment horizontal="left" vertical="top" wrapText="1"/>
    </xf>
    <xf numFmtId="188" fontId="7" fillId="6" borderId="6" xfId="0" applyNumberFormat="1" applyFont="1" applyFill="1" applyBorder="1"/>
    <xf numFmtId="2" fontId="5" fillId="6" borderId="6" xfId="0" applyNumberFormat="1" applyFont="1" applyFill="1" applyBorder="1" applyAlignment="1">
      <alignment horizontal="center"/>
    </xf>
    <xf numFmtId="0" fontId="3" fillId="6" borderId="17" xfId="0" applyFont="1" applyFill="1" applyBorder="1"/>
    <xf numFmtId="0" fontId="3" fillId="6" borderId="17" xfId="0" applyFont="1" applyFill="1" applyBorder="1" applyAlignment="1">
      <alignment horizontal="left"/>
    </xf>
    <xf numFmtId="187" fontId="3" fillId="6" borderId="20" xfId="0" applyNumberFormat="1" applyFont="1" applyFill="1" applyBorder="1" applyAlignment="1">
      <alignment horizontal="left"/>
    </xf>
    <xf numFmtId="2" fontId="2" fillId="26" borderId="5" xfId="0" applyNumberFormat="1" applyFont="1" applyFill="1" applyBorder="1" applyAlignment="1">
      <alignment horizontal="left" vertical="top" wrapText="1"/>
    </xf>
    <xf numFmtId="2" fontId="3" fillId="24" borderId="19" xfId="0" applyNumberFormat="1" applyFont="1" applyFill="1" applyBorder="1" applyAlignment="1">
      <alignment vertical="center"/>
    </xf>
    <xf numFmtId="2" fontId="3" fillId="24" borderId="6" xfId="0" applyNumberFormat="1" applyFont="1" applyFill="1" applyBorder="1" applyAlignment="1">
      <alignment vertical="center"/>
    </xf>
    <xf numFmtId="2" fontId="3" fillId="9" borderId="6" xfId="0" applyNumberFormat="1" applyFont="1" applyFill="1" applyBorder="1"/>
    <xf numFmtId="0" fontId="3" fillId="6" borderId="2" xfId="0" applyFont="1" applyFill="1" applyBorder="1"/>
    <xf numFmtId="0" fontId="3" fillId="8" borderId="6" xfId="0" applyFont="1" applyFill="1" applyBorder="1" applyAlignment="1">
      <alignment horizontal="center" vertical="top"/>
    </xf>
    <xf numFmtId="0" fontId="3" fillId="8" borderId="6" xfId="0" applyFont="1" applyFill="1" applyBorder="1"/>
    <xf numFmtId="0" fontId="2" fillId="25" borderId="4" xfId="0" applyFont="1" applyFill="1" applyBorder="1" applyAlignment="1">
      <alignment horizontal="center"/>
    </xf>
    <xf numFmtId="43" fontId="3" fillId="25" borderId="4" xfId="0" applyNumberFormat="1" applyFont="1" applyFill="1" applyBorder="1" applyAlignment="1">
      <alignment horizontal="left"/>
    </xf>
    <xf numFmtId="0" fontId="3" fillId="12" borderId="13" xfId="0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/>
    </xf>
    <xf numFmtId="3" fontId="3" fillId="12" borderId="13" xfId="0" applyNumberFormat="1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 wrapText="1"/>
    </xf>
    <xf numFmtId="3" fontId="3" fillId="24" borderId="13" xfId="0" applyNumberFormat="1" applyFont="1" applyFill="1" applyBorder="1" applyAlignment="1">
      <alignment vertical="top"/>
    </xf>
    <xf numFmtId="190" fontId="3" fillId="9" borderId="6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 vertical="top"/>
    </xf>
    <xf numFmtId="0" fontId="18" fillId="6" borderId="13" xfId="0" applyFont="1" applyFill="1" applyBorder="1" applyAlignment="1">
      <alignment horizontal="center" vertical="top"/>
    </xf>
    <xf numFmtId="2" fontId="18" fillId="0" borderId="22" xfId="0" applyNumberFormat="1" applyFont="1" applyBorder="1" applyAlignment="1">
      <alignment vertical="top" wrapText="1"/>
    </xf>
    <xf numFmtId="43" fontId="18" fillId="6" borderId="13" xfId="0" applyNumberFormat="1" applyFont="1" applyFill="1" applyBorder="1" applyAlignment="1">
      <alignment horizontal="center" vertical="top"/>
    </xf>
    <xf numFmtId="43" fontId="17" fillId="6" borderId="13" xfId="0" applyNumberFormat="1" applyFont="1" applyFill="1" applyBorder="1" applyAlignment="1">
      <alignment horizontal="center" vertical="top"/>
    </xf>
    <xf numFmtId="0" fontId="17" fillId="0" borderId="13" xfId="0" applyFont="1" applyBorder="1" applyAlignment="1">
      <alignment vertical="top"/>
    </xf>
    <xf numFmtId="0" fontId="18" fillId="6" borderId="14" xfId="0" applyFont="1" applyFill="1" applyBorder="1" applyAlignment="1">
      <alignment horizontal="center" vertical="top"/>
    </xf>
    <xf numFmtId="2" fontId="18" fillId="0" borderId="23" xfId="0" applyNumberFormat="1" applyFont="1" applyBorder="1" applyAlignment="1">
      <alignment vertical="top" wrapText="1"/>
    </xf>
    <xf numFmtId="43" fontId="18" fillId="6" borderId="14" xfId="0" applyNumberFormat="1" applyFont="1" applyFill="1" applyBorder="1" applyAlignment="1">
      <alignment horizontal="center" vertical="top"/>
    </xf>
    <xf numFmtId="43" fontId="17" fillId="6" borderId="14" xfId="0" applyNumberFormat="1" applyFont="1" applyFill="1" applyBorder="1" applyAlignment="1">
      <alignment horizontal="center" vertical="top"/>
    </xf>
    <xf numFmtId="0" fontId="17" fillId="0" borderId="14" xfId="0" applyFont="1" applyBorder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43" fontId="18" fillId="0" borderId="13" xfId="0" applyNumberFormat="1" applyFont="1" applyBorder="1" applyAlignment="1">
      <alignment horizontal="center" vertical="top"/>
    </xf>
    <xf numFmtId="43" fontId="17" fillId="0" borderId="13" xfId="0" applyNumberFormat="1" applyFont="1" applyBorder="1" applyAlignment="1">
      <alignment horizontal="center" vertical="top"/>
    </xf>
    <xf numFmtId="0" fontId="17" fillId="0" borderId="13" xfId="0" applyFont="1" applyBorder="1" applyAlignment="1">
      <alignment vertical="top" wrapText="1"/>
    </xf>
    <xf numFmtId="2" fontId="18" fillId="0" borderId="14" xfId="0" applyNumberFormat="1" applyFont="1" applyBorder="1" applyAlignment="1">
      <alignment vertical="top"/>
    </xf>
    <xf numFmtId="2" fontId="18" fillId="6" borderId="14" xfId="0" applyNumberFormat="1" applyFont="1" applyFill="1" applyBorder="1" applyAlignment="1">
      <alignment horizontal="center" vertical="top"/>
    </xf>
    <xf numFmtId="2" fontId="17" fillId="6" borderId="14" xfId="0" applyNumberFormat="1" applyFont="1" applyFill="1" applyBorder="1" applyAlignment="1">
      <alignment horizontal="center" vertical="top"/>
    </xf>
    <xf numFmtId="2" fontId="18" fillId="0" borderId="14" xfId="0" applyNumberFormat="1" applyFont="1" applyBorder="1" applyAlignment="1">
      <alignment vertical="top" wrapText="1"/>
    </xf>
    <xf numFmtId="43" fontId="18" fillId="0" borderId="14" xfId="0" applyNumberFormat="1" applyFont="1" applyBorder="1" applyAlignment="1">
      <alignment horizontal="center" vertical="top"/>
    </xf>
    <xf numFmtId="43" fontId="17" fillId="0" borderId="14" xfId="0" applyNumberFormat="1" applyFont="1" applyBorder="1" applyAlignment="1">
      <alignment horizontal="center" vertical="top"/>
    </xf>
    <xf numFmtId="189" fontId="2" fillId="22" borderId="6" xfId="3" applyNumberFormat="1" applyFont="1" applyFill="1" applyBorder="1" applyAlignment="1">
      <alignment horizontal="right" vertical="center"/>
    </xf>
    <xf numFmtId="43" fontId="2" fillId="22" borderId="6" xfId="3" applyFont="1" applyFill="1" applyBorder="1" applyAlignment="1">
      <alignment horizontal="center" vertical="center"/>
    </xf>
    <xf numFmtId="0" fontId="3" fillId="23" borderId="5" xfId="0" applyFont="1" applyFill="1" applyBorder="1" applyAlignment="1">
      <alignment horizontal="center" vertical="top"/>
    </xf>
    <xf numFmtId="49" fontId="2" fillId="23" borderId="5" xfId="0" applyNumberFormat="1" applyFont="1" applyFill="1" applyBorder="1" applyAlignment="1">
      <alignment horizontal="left" vertical="top"/>
    </xf>
    <xf numFmtId="43" fontId="3" fillId="23" borderId="5" xfId="3" applyFont="1" applyFill="1" applyBorder="1" applyAlignment="1">
      <alignment horizontal="right" vertical="top"/>
    </xf>
    <xf numFmtId="0" fontId="3" fillId="23" borderId="6" xfId="0" applyFont="1" applyFill="1" applyBorder="1" applyAlignment="1">
      <alignment vertical="top"/>
    </xf>
    <xf numFmtId="43" fontId="3" fillId="7" borderId="6" xfId="3" applyFont="1" applyFill="1" applyBorder="1" applyAlignment="1">
      <alignment horizontal="right"/>
    </xf>
    <xf numFmtId="43" fontId="3" fillId="12" borderId="6" xfId="3" applyFont="1" applyFill="1" applyBorder="1" applyAlignment="1">
      <alignment horizontal="right" vertical="top"/>
    </xf>
    <xf numFmtId="43" fontId="3" fillId="6" borderId="17" xfId="3" applyFont="1" applyFill="1" applyBorder="1" applyAlignment="1">
      <alignment horizontal="right"/>
    </xf>
    <xf numFmtId="43" fontId="3" fillId="6" borderId="17" xfId="3" applyFont="1" applyFill="1" applyBorder="1" applyAlignment="1">
      <alignment horizontal="center"/>
    </xf>
    <xf numFmtId="43" fontId="3" fillId="6" borderId="17" xfId="3" applyFont="1" applyFill="1" applyBorder="1"/>
    <xf numFmtId="43" fontId="3" fillId="9" borderId="5" xfId="3" applyFont="1" applyFill="1" applyBorder="1" applyAlignment="1">
      <alignment horizontal="right" vertical="top"/>
    </xf>
    <xf numFmtId="43" fontId="2" fillId="7" borderId="6" xfId="3" applyFont="1" applyFill="1" applyBorder="1" applyAlignment="1">
      <alignment horizontal="right"/>
    </xf>
    <xf numFmtId="43" fontId="3" fillId="7" borderId="13" xfId="3" applyFont="1" applyFill="1" applyBorder="1" applyAlignment="1">
      <alignment horizontal="right"/>
    </xf>
    <xf numFmtId="43" fontId="2" fillId="7" borderId="6" xfId="3" applyFont="1" applyFill="1" applyBorder="1"/>
    <xf numFmtId="43" fontId="3" fillId="12" borderId="13" xfId="3" applyFont="1" applyFill="1" applyBorder="1" applyAlignment="1">
      <alignment horizontal="right" vertical="top"/>
    </xf>
    <xf numFmtId="0" fontId="3" fillId="6" borderId="14" xfId="0" applyFont="1" applyFill="1" applyBorder="1" applyAlignment="1">
      <alignment vertical="top"/>
    </xf>
    <xf numFmtId="2" fontId="3" fillId="6" borderId="14" xfId="0" applyNumberFormat="1" applyFont="1" applyFill="1" applyBorder="1" applyAlignment="1">
      <alignment vertical="top"/>
    </xf>
    <xf numFmtId="43" fontId="3" fillId="6" borderId="14" xfId="3" applyFont="1" applyFill="1" applyBorder="1" applyAlignment="1">
      <alignment horizontal="right" vertical="top"/>
    </xf>
    <xf numFmtId="43" fontId="3" fillId="6" borderId="14" xfId="3" applyFont="1" applyFill="1" applyBorder="1" applyAlignment="1">
      <alignment horizontal="center" vertical="top"/>
    </xf>
    <xf numFmtId="43" fontId="3" fillId="6" borderId="14" xfId="3" applyFont="1" applyFill="1" applyBorder="1" applyAlignment="1">
      <alignment horizontal="left" vertical="top"/>
    </xf>
    <xf numFmtId="14" fontId="3" fillId="6" borderId="14" xfId="0" quotePrefix="1" applyNumberFormat="1" applyFont="1" applyFill="1" applyBorder="1" applyAlignment="1">
      <alignment horizontal="left" vertical="top"/>
    </xf>
    <xf numFmtId="187" fontId="3" fillId="6" borderId="21" xfId="0" applyNumberFormat="1" applyFont="1" applyFill="1" applyBorder="1" applyAlignment="1">
      <alignment horizontal="left" vertical="top"/>
    </xf>
    <xf numFmtId="3" fontId="3" fillId="6" borderId="14" xfId="0" applyNumberFormat="1" applyFont="1" applyFill="1" applyBorder="1" applyAlignment="1">
      <alignment horizontal="left" vertical="top"/>
    </xf>
    <xf numFmtId="2" fontId="3" fillId="12" borderId="6" xfId="0" applyNumberFormat="1" applyFont="1" applyFill="1" applyBorder="1" applyAlignment="1">
      <alignment vertical="top" wrapText="1"/>
    </xf>
    <xf numFmtId="0" fontId="3" fillId="6" borderId="5" xfId="0" applyFont="1" applyFill="1" applyBorder="1" applyAlignment="1">
      <alignment vertical="top"/>
    </xf>
    <xf numFmtId="43" fontId="3" fillId="6" borderId="5" xfId="3" applyFont="1" applyFill="1" applyBorder="1" applyAlignment="1">
      <alignment horizontal="right" vertical="top"/>
    </xf>
    <xf numFmtId="43" fontId="3" fillId="6" borderId="5" xfId="3" applyFont="1" applyFill="1" applyBorder="1" applyAlignment="1">
      <alignment horizontal="center" vertical="top"/>
    </xf>
    <xf numFmtId="43" fontId="2" fillId="7" borderId="13" xfId="3" applyFont="1" applyFill="1" applyBorder="1" applyAlignment="1">
      <alignment horizontal="right"/>
    </xf>
    <xf numFmtId="43" fontId="3" fillId="12" borderId="2" xfId="3" applyFont="1" applyFill="1" applyBorder="1" applyAlignment="1">
      <alignment horizontal="right" vertical="top"/>
    </xf>
    <xf numFmtId="43" fontId="3" fillId="6" borderId="6" xfId="3" applyFont="1" applyFill="1" applyBorder="1" applyAlignment="1">
      <alignment horizontal="right" vertical="top"/>
    </xf>
    <xf numFmtId="43" fontId="3" fillId="6" borderId="6" xfId="3" applyFont="1" applyFill="1" applyBorder="1" applyAlignment="1">
      <alignment horizontal="center" vertical="top"/>
    </xf>
    <xf numFmtId="187" fontId="3" fillId="6" borderId="6" xfId="0" applyNumberFormat="1" applyFont="1" applyFill="1" applyBorder="1" applyAlignment="1">
      <alignment horizontal="left" vertical="top"/>
    </xf>
    <xf numFmtId="3" fontId="3" fillId="6" borderId="6" xfId="0" applyNumberFormat="1" applyFont="1" applyFill="1" applyBorder="1" applyAlignment="1">
      <alignment vertical="top"/>
    </xf>
    <xf numFmtId="43" fontId="3" fillId="6" borderId="6" xfId="3" applyFont="1" applyFill="1" applyBorder="1" applyAlignment="1">
      <alignment horizontal="center"/>
    </xf>
    <xf numFmtId="43" fontId="3" fillId="6" borderId="6" xfId="3" applyFont="1" applyFill="1" applyBorder="1" applyAlignment="1">
      <alignment horizontal="right"/>
    </xf>
    <xf numFmtId="43" fontId="3" fillId="0" borderId="6" xfId="3" applyFont="1" applyBorder="1"/>
    <xf numFmtId="43" fontId="3" fillId="24" borderId="6" xfId="3" applyFont="1" applyFill="1" applyBorder="1" applyAlignment="1">
      <alignment horizontal="right" vertical="top"/>
    </xf>
    <xf numFmtId="43" fontId="3" fillId="0" borderId="6" xfId="3" applyFont="1" applyBorder="1" applyAlignment="1">
      <alignment vertical="top"/>
    </xf>
    <xf numFmtId="0" fontId="3" fillId="19" borderId="14" xfId="0" applyFont="1" applyFill="1" applyBorder="1" applyAlignment="1">
      <alignment vertical="top"/>
    </xf>
    <xf numFmtId="43" fontId="3" fillId="19" borderId="14" xfId="3" applyFont="1" applyFill="1" applyBorder="1" applyAlignment="1">
      <alignment horizontal="right" vertical="top"/>
    </xf>
    <xf numFmtId="3" fontId="3" fillId="19" borderId="14" xfId="0" applyNumberFormat="1" applyFont="1" applyFill="1" applyBorder="1" applyAlignment="1">
      <alignment vertical="top"/>
    </xf>
    <xf numFmtId="3" fontId="3" fillId="19" borderId="6" xfId="0" applyNumberFormat="1" applyFont="1" applyFill="1" applyBorder="1" applyAlignment="1">
      <alignment vertical="top"/>
    </xf>
    <xf numFmtId="0" fontId="3" fillId="19" borderId="6" xfId="0" applyFont="1" applyFill="1" applyBorder="1" applyAlignment="1">
      <alignment vertical="top"/>
    </xf>
    <xf numFmtId="43" fontId="3" fillId="19" borderId="6" xfId="3" applyFont="1" applyFill="1" applyBorder="1" applyAlignment="1">
      <alignment horizontal="right" vertical="top"/>
    </xf>
    <xf numFmtId="43" fontId="3" fillId="19" borderId="14" xfId="3" applyFont="1" applyFill="1" applyBorder="1" applyAlignment="1">
      <alignment horizontal="right"/>
    </xf>
    <xf numFmtId="43" fontId="3" fillId="6" borderId="5" xfId="3" applyFont="1" applyFill="1" applyBorder="1" applyAlignment="1">
      <alignment horizontal="right"/>
    </xf>
    <xf numFmtId="43" fontId="3" fillId="6" borderId="5" xfId="3" applyFont="1" applyFill="1" applyBorder="1" applyAlignment="1">
      <alignment horizontal="center"/>
    </xf>
    <xf numFmtId="43" fontId="8" fillId="11" borderId="6" xfId="3" applyFont="1" applyFill="1" applyBorder="1"/>
    <xf numFmtId="49" fontId="4" fillId="15" borderId="6" xfId="3" applyNumberFormat="1" applyFont="1" applyFill="1" applyBorder="1" applyAlignment="1">
      <alignment horizontal="center" vertical="top" wrapText="1"/>
    </xf>
    <xf numFmtId="49" fontId="4" fillId="15" borderId="6" xfId="3" applyNumberFormat="1" applyFont="1" applyFill="1" applyBorder="1" applyAlignment="1">
      <alignment horizontal="left" vertical="top" wrapText="1"/>
    </xf>
    <xf numFmtId="43" fontId="8" fillId="15" borderId="6" xfId="3" applyFont="1" applyFill="1" applyBorder="1" applyAlignment="1">
      <alignment vertical="top"/>
    </xf>
    <xf numFmtId="188" fontId="8" fillId="9" borderId="10" xfId="3" applyNumberFormat="1" applyFont="1" applyFill="1" applyBorder="1" applyAlignment="1">
      <alignment vertical="top"/>
    </xf>
    <xf numFmtId="49" fontId="4" fillId="9" borderId="6" xfId="3" applyNumberFormat="1" applyFont="1" applyFill="1" applyBorder="1" applyAlignment="1">
      <alignment vertical="top" wrapText="1"/>
    </xf>
    <xf numFmtId="43" fontId="8" fillId="9" borderId="6" xfId="3" applyFont="1" applyFill="1" applyBorder="1" applyAlignment="1">
      <alignment vertical="top"/>
    </xf>
    <xf numFmtId="43" fontId="3" fillId="24" borderId="6" xfId="3" applyFont="1" applyFill="1" applyBorder="1" applyAlignment="1">
      <alignment horizontal="right" vertical="center"/>
    </xf>
    <xf numFmtId="43" fontId="3" fillId="19" borderId="5" xfId="3" applyFont="1" applyFill="1" applyBorder="1" applyAlignment="1">
      <alignment horizontal="right"/>
    </xf>
    <xf numFmtId="43" fontId="3" fillId="0" borderId="5" xfId="3" applyFont="1" applyBorder="1"/>
    <xf numFmtId="1" fontId="2" fillId="24" borderId="6" xfId="0" applyNumberFormat="1" applyFont="1" applyFill="1" applyBorder="1" applyAlignment="1">
      <alignment horizontal="center" vertical="top"/>
    </xf>
    <xf numFmtId="2" fontId="2" fillId="24" borderId="6" xfId="0" applyNumberFormat="1" applyFont="1" applyFill="1" applyBorder="1" applyAlignment="1">
      <alignment vertical="top"/>
    </xf>
    <xf numFmtId="43" fontId="8" fillId="9" borderId="6" xfId="3" applyFont="1" applyFill="1" applyBorder="1"/>
    <xf numFmtId="189" fontId="8" fillId="7" borderId="6" xfId="3" applyNumberFormat="1" applyFont="1" applyFill="1" applyBorder="1"/>
    <xf numFmtId="49" fontId="4" fillId="7" borderId="6" xfId="3" applyNumberFormat="1" applyFont="1" applyFill="1" applyBorder="1" applyAlignment="1">
      <alignment horizontal="left"/>
    </xf>
    <xf numFmtId="187" fontId="8" fillId="7" borderId="6" xfId="3" applyNumberFormat="1" applyFont="1" applyFill="1" applyBorder="1"/>
    <xf numFmtId="43" fontId="8" fillId="7" borderId="6" xfId="3" applyFont="1" applyFill="1" applyBorder="1"/>
    <xf numFmtId="43" fontId="2" fillId="9" borderId="6" xfId="3" applyFont="1" applyFill="1" applyBorder="1" applyAlignment="1">
      <alignment horizontal="right"/>
    </xf>
    <xf numFmtId="43" fontId="3" fillId="0" borderId="5" xfId="3" applyFont="1" applyBorder="1" applyAlignment="1">
      <alignment vertical="top"/>
    </xf>
    <xf numFmtId="0" fontId="4" fillId="9" borderId="5" xfId="3" applyNumberFormat="1" applyFont="1" applyFill="1" applyBorder="1" applyAlignment="1">
      <alignment vertical="top"/>
    </xf>
    <xf numFmtId="0" fontId="4" fillId="9" borderId="5" xfId="3" applyNumberFormat="1" applyFont="1" applyFill="1" applyBorder="1" applyAlignment="1">
      <alignment vertical="top" wrapText="1"/>
    </xf>
    <xf numFmtId="43" fontId="8" fillId="9" borderId="5" xfId="3" applyFont="1" applyFill="1" applyBorder="1" applyAlignment="1">
      <alignment vertical="top"/>
    </xf>
    <xf numFmtId="43" fontId="2" fillId="7" borderId="1" xfId="3" applyFont="1" applyFill="1" applyBorder="1" applyAlignment="1">
      <alignment horizontal="left"/>
    </xf>
    <xf numFmtId="43" fontId="4" fillId="7" borderId="6" xfId="3" applyFont="1" applyFill="1" applyBorder="1"/>
    <xf numFmtId="188" fontId="8" fillId="15" borderId="6" xfId="3" applyNumberFormat="1" applyFont="1" applyFill="1" applyBorder="1" applyAlignment="1">
      <alignment horizontal="right" vertical="top"/>
    </xf>
    <xf numFmtId="188" fontId="8" fillId="15" borderId="6" xfId="3" applyNumberFormat="1" applyFont="1" applyFill="1" applyBorder="1" applyAlignment="1">
      <alignment horizontal="left" vertical="top" wrapText="1"/>
    </xf>
    <xf numFmtId="43" fontId="3" fillId="10" borderId="6" xfId="3" applyFont="1" applyFill="1" applyBorder="1" applyAlignment="1">
      <alignment horizontal="right" vertical="top"/>
    </xf>
    <xf numFmtId="43" fontId="2" fillId="6" borderId="6" xfId="3" applyFont="1" applyFill="1" applyBorder="1" applyAlignment="1">
      <alignment horizontal="center"/>
    </xf>
    <xf numFmtId="43" fontId="2" fillId="6" borderId="6" xfId="3" applyFont="1" applyFill="1" applyBorder="1" applyAlignment="1">
      <alignment horizontal="right"/>
    </xf>
    <xf numFmtId="43" fontId="3" fillId="6" borderId="6" xfId="3" applyFont="1" applyFill="1" applyBorder="1"/>
    <xf numFmtId="43" fontId="2" fillId="8" borderId="6" xfId="3" applyFont="1" applyFill="1" applyBorder="1" applyAlignment="1">
      <alignment horizontal="right"/>
    </xf>
    <xf numFmtId="43" fontId="3" fillId="25" borderId="4" xfId="3" applyFont="1" applyFill="1" applyBorder="1" applyAlignment="1">
      <alignment horizontal="right"/>
    </xf>
    <xf numFmtId="43" fontId="3" fillId="16" borderId="6" xfId="3" applyFont="1" applyFill="1" applyBorder="1"/>
    <xf numFmtId="43" fontId="3" fillId="16" borderId="6" xfId="3" applyFont="1" applyFill="1" applyBorder="1" applyAlignment="1">
      <alignment horizontal="right"/>
    </xf>
    <xf numFmtId="43" fontId="8" fillId="16" borderId="6" xfId="3" applyFont="1" applyFill="1" applyBorder="1" applyAlignment="1">
      <alignment horizontal="right"/>
    </xf>
    <xf numFmtId="43" fontId="3" fillId="16" borderId="6" xfId="3" applyFont="1" applyFill="1" applyBorder="1" applyAlignment="1">
      <alignment horizontal="left"/>
    </xf>
    <xf numFmtId="43" fontId="3" fillId="6" borderId="0" xfId="3" applyFont="1" applyFill="1" applyBorder="1" applyAlignment="1">
      <alignment horizontal="right"/>
    </xf>
    <xf numFmtId="43" fontId="3" fillId="6" borderId="0" xfId="3" applyFont="1" applyFill="1" applyBorder="1"/>
    <xf numFmtId="0" fontId="3" fillId="6" borderId="18" xfId="0" applyFont="1" applyFill="1" applyBorder="1"/>
    <xf numFmtId="43" fontId="3" fillId="0" borderId="0" xfId="3" applyFont="1" applyBorder="1" applyAlignment="1"/>
    <xf numFmtId="43" fontId="2" fillId="6" borderId="0" xfId="3" applyFont="1" applyFill="1" applyBorder="1" applyAlignment="1">
      <alignment horizontal="center"/>
    </xf>
    <xf numFmtId="43" fontId="3" fillId="6" borderId="0" xfId="3" applyFont="1" applyFill="1"/>
    <xf numFmtId="43" fontId="3" fillId="6" borderId="0" xfId="3" applyFont="1" applyFill="1" applyAlignment="1">
      <alignment horizontal="right"/>
    </xf>
    <xf numFmtId="43" fontId="3" fillId="0" borderId="0" xfId="3" applyFont="1" applyAlignment="1">
      <alignment horizontal="right"/>
    </xf>
    <xf numFmtId="2" fontId="3" fillId="0" borderId="0" xfId="3" applyNumberFormat="1" applyFont="1" applyBorder="1" applyAlignment="1">
      <alignment horizontal="left"/>
    </xf>
    <xf numFmtId="43" fontId="3" fillId="0" borderId="0" xfId="3" applyFont="1" applyBorder="1" applyAlignment="1">
      <alignment horizontal="left"/>
    </xf>
    <xf numFmtId="43" fontId="3" fillId="0" borderId="0" xfId="3" applyFont="1" applyBorder="1" applyAlignment="1">
      <alignment horizontal="right"/>
    </xf>
    <xf numFmtId="43" fontId="3" fillId="0" borderId="0" xfId="3" applyFont="1" applyAlignment="1">
      <alignment horizontal="left"/>
    </xf>
    <xf numFmtId="189" fontId="3" fillId="6" borderId="0" xfId="3" applyNumberFormat="1" applyFont="1" applyFill="1" applyBorder="1"/>
    <xf numFmtId="43" fontId="18" fillId="11" borderId="11" xfId="3" applyFont="1" applyFill="1" applyBorder="1" applyAlignment="1">
      <alignment vertical="top"/>
    </xf>
    <xf numFmtId="189" fontId="18" fillId="15" borderId="10" xfId="3" applyNumberFormat="1" applyFont="1" applyFill="1" applyBorder="1" applyAlignment="1">
      <alignment vertical="top"/>
    </xf>
    <xf numFmtId="2" fontId="19" fillId="15" borderId="6" xfId="3" applyNumberFormat="1" applyFont="1" applyFill="1" applyBorder="1" applyAlignment="1">
      <alignment horizontal="left" vertical="top" wrapText="1"/>
    </xf>
    <xf numFmtId="2" fontId="17" fillId="15" borderId="6" xfId="0" applyNumberFormat="1" applyFont="1" applyFill="1" applyBorder="1" applyAlignment="1">
      <alignment vertical="top" wrapText="1"/>
    </xf>
    <xf numFmtId="43" fontId="18" fillId="15" borderId="6" xfId="3" applyFont="1" applyFill="1" applyBorder="1" applyAlignment="1">
      <alignment vertical="top"/>
    </xf>
    <xf numFmtId="2" fontId="18" fillId="15" borderId="6" xfId="3" applyNumberFormat="1" applyFont="1" applyFill="1" applyBorder="1" applyAlignment="1">
      <alignment vertical="top"/>
    </xf>
    <xf numFmtId="188" fontId="19" fillId="9" borderId="5" xfId="3" applyNumberFormat="1" applyFont="1" applyFill="1" applyBorder="1" applyAlignment="1">
      <alignment vertical="top"/>
    </xf>
    <xf numFmtId="43" fontId="18" fillId="9" borderId="5" xfId="3" applyFont="1" applyFill="1" applyBorder="1" applyAlignment="1">
      <alignment vertical="top"/>
    </xf>
    <xf numFmtId="189" fontId="18" fillId="7" borderId="6" xfId="3" applyNumberFormat="1" applyFont="1" applyFill="1" applyBorder="1" applyAlignment="1">
      <alignment vertical="top"/>
    </xf>
    <xf numFmtId="2" fontId="16" fillId="7" borderId="1" xfId="3" applyNumberFormat="1" applyFont="1" applyFill="1" applyBorder="1" applyAlignment="1">
      <alignment horizontal="left" vertical="top"/>
    </xf>
    <xf numFmtId="2" fontId="17" fillId="7" borderId="6" xfId="0" applyNumberFormat="1" applyFont="1" applyFill="1" applyBorder="1" applyAlignment="1">
      <alignment vertical="top" wrapText="1"/>
    </xf>
    <xf numFmtId="43" fontId="19" fillId="7" borderId="6" xfId="3" applyFont="1" applyFill="1" applyBorder="1" applyAlignment="1">
      <alignment vertical="top"/>
    </xf>
    <xf numFmtId="2" fontId="19" fillId="7" borderId="6" xfId="3" applyNumberFormat="1" applyFont="1" applyFill="1" applyBorder="1" applyAlignment="1">
      <alignment vertical="top"/>
    </xf>
    <xf numFmtId="188" fontId="6" fillId="6" borderId="6" xfId="3" applyNumberFormat="1" applyFont="1" applyFill="1" applyBorder="1" applyAlignment="1">
      <alignment vertical="top"/>
    </xf>
    <xf numFmtId="43" fontId="18" fillId="6" borderId="6" xfId="3" applyFont="1" applyFill="1" applyBorder="1" applyAlignment="1">
      <alignment vertical="top"/>
    </xf>
    <xf numFmtId="43" fontId="17" fillId="6" borderId="6" xfId="3" applyFont="1" applyFill="1" applyBorder="1" applyAlignment="1">
      <alignment vertical="top"/>
    </xf>
    <xf numFmtId="188" fontId="6" fillId="6" borderId="5" xfId="3" applyNumberFormat="1" applyFont="1" applyFill="1" applyBorder="1" applyAlignment="1">
      <alignment vertical="top"/>
    </xf>
    <xf numFmtId="43" fontId="18" fillId="6" borderId="5" xfId="3" applyFont="1" applyFill="1" applyBorder="1" applyAlignment="1">
      <alignment vertical="top"/>
    </xf>
    <xf numFmtId="43" fontId="16" fillId="7" borderId="1" xfId="3" applyFont="1" applyFill="1" applyBorder="1" applyAlignment="1">
      <alignment horizontal="left" vertical="top"/>
    </xf>
    <xf numFmtId="189" fontId="11" fillId="15" borderId="10" xfId="3" applyNumberFormat="1" applyFont="1" applyFill="1" applyBorder="1" applyAlignment="1">
      <alignment vertical="top"/>
    </xf>
    <xf numFmtId="49" fontId="19" fillId="15" borderId="6" xfId="3" applyNumberFormat="1" applyFont="1" applyFill="1" applyBorder="1" applyAlignment="1">
      <alignment horizontal="left" vertical="top" wrapText="1"/>
    </xf>
    <xf numFmtId="188" fontId="6" fillId="9" borderId="5" xfId="3" applyNumberFormat="1" applyFont="1" applyFill="1" applyBorder="1" applyAlignment="1">
      <alignment vertical="top"/>
    </xf>
    <xf numFmtId="1" fontId="18" fillId="15" borderId="11" xfId="0" applyNumberFormat="1" applyFont="1" applyFill="1" applyBorder="1" applyAlignment="1">
      <alignment horizontal="left" vertical="top" wrapText="1"/>
    </xf>
    <xf numFmtId="2" fontId="18" fillId="7" borderId="8" xfId="0" applyNumberFormat="1" applyFont="1" applyFill="1" applyBorder="1" applyAlignment="1">
      <alignment vertical="top" wrapText="1"/>
    </xf>
    <xf numFmtId="2" fontId="18" fillId="15" borderId="11" xfId="0" applyNumberFormat="1" applyFont="1" applyFill="1" applyBorder="1" applyAlignment="1">
      <alignment vertical="top" wrapText="1"/>
    </xf>
    <xf numFmtId="0" fontId="18" fillId="6" borderId="24" xfId="0" applyFont="1" applyFill="1" applyBorder="1" applyAlignment="1">
      <alignment horizontal="center" vertical="top"/>
    </xf>
    <xf numFmtId="2" fontId="18" fillId="0" borderId="25" xfId="0" applyNumberFormat="1" applyFont="1" applyBorder="1" applyAlignment="1">
      <alignment vertical="top" wrapText="1"/>
    </xf>
    <xf numFmtId="43" fontId="17" fillId="6" borderId="24" xfId="0" applyNumberFormat="1" applyFont="1" applyFill="1" applyBorder="1" applyAlignment="1">
      <alignment horizontal="center" vertical="top"/>
    </xf>
    <xf numFmtId="0" fontId="17" fillId="0" borderId="24" xfId="0" applyFont="1" applyBorder="1" applyAlignment="1">
      <alignment vertical="top"/>
    </xf>
    <xf numFmtId="43" fontId="18" fillId="6" borderId="6" xfId="3" applyFont="1" applyFill="1" applyBorder="1" applyAlignment="1">
      <alignment horizontal="center" vertical="top"/>
    </xf>
    <xf numFmtId="2" fontId="18" fillId="6" borderId="11" xfId="0" applyNumberFormat="1" applyFont="1" applyFill="1" applyBorder="1" applyAlignment="1">
      <alignment vertical="top" wrapText="1"/>
    </xf>
    <xf numFmtId="0" fontId="18" fillId="0" borderId="11" xfId="3" applyNumberFormat="1" applyFont="1" applyBorder="1" applyAlignment="1">
      <alignment vertical="top" wrapText="1"/>
    </xf>
    <xf numFmtId="43" fontId="18" fillId="0" borderId="6" xfId="3" applyFont="1" applyBorder="1" applyAlignment="1">
      <alignment vertical="top" wrapText="1"/>
    </xf>
    <xf numFmtId="43" fontId="17" fillId="6" borderId="6" xfId="3" applyFont="1" applyFill="1" applyBorder="1" applyAlignment="1">
      <alignment horizontal="center" vertical="top"/>
    </xf>
    <xf numFmtId="43" fontId="17" fillId="6" borderId="5" xfId="3" applyFont="1" applyFill="1" applyBorder="1" applyAlignment="1">
      <alignment horizontal="center" vertical="top"/>
    </xf>
    <xf numFmtId="2" fontId="18" fillId="8" borderId="12" xfId="0" applyNumberFormat="1" applyFont="1" applyFill="1" applyBorder="1" applyAlignment="1">
      <alignment vertical="top" wrapText="1"/>
    </xf>
    <xf numFmtId="43" fontId="4" fillId="6" borderId="18" xfId="3" applyFont="1" applyFill="1" applyBorder="1" applyAlignment="1">
      <alignment horizontal="center"/>
    </xf>
    <xf numFmtId="43" fontId="2" fillId="6" borderId="18" xfId="3" applyFont="1" applyFill="1" applyBorder="1" applyAlignment="1">
      <alignment horizontal="center"/>
    </xf>
    <xf numFmtId="43" fontId="17" fillId="6" borderId="0" xfId="3" applyFont="1" applyFill="1" applyBorder="1" applyAlignment="1">
      <alignment horizontal="left"/>
    </xf>
    <xf numFmtId="43" fontId="8" fillId="0" borderId="0" xfId="3" applyFont="1" applyBorder="1" applyAlignment="1">
      <alignment horizontal="left"/>
    </xf>
    <xf numFmtId="189" fontId="5" fillId="11" borderId="5" xfId="3" applyNumberFormat="1" applyFont="1" applyFill="1" applyBorder="1" applyAlignment="1">
      <alignment horizontal="right" vertical="top"/>
    </xf>
    <xf numFmtId="43" fontId="7" fillId="11" borderId="6" xfId="3" applyFont="1" applyFill="1" applyBorder="1" applyAlignment="1">
      <alignment vertical="top"/>
    </xf>
    <xf numFmtId="43" fontId="7" fillId="12" borderId="6" xfId="3" applyFont="1" applyFill="1" applyBorder="1" applyAlignment="1">
      <alignment horizontal="center" vertical="center"/>
    </xf>
    <xf numFmtId="188" fontId="7" fillId="9" borderId="9" xfId="3" applyNumberFormat="1" applyFont="1" applyFill="1" applyBorder="1" applyAlignment="1">
      <alignment horizontal="right" vertical="center"/>
    </xf>
    <xf numFmtId="43" fontId="7" fillId="9" borderId="6" xfId="3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left"/>
    </xf>
    <xf numFmtId="188" fontId="7" fillId="7" borderId="5" xfId="3" applyNumberFormat="1" applyFont="1" applyFill="1" applyBorder="1" applyAlignment="1">
      <alignment horizontal="right" vertical="center"/>
    </xf>
    <xf numFmtId="43" fontId="7" fillId="7" borderId="6" xfId="3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/>
    </xf>
    <xf numFmtId="188" fontId="7" fillId="6" borderId="5" xfId="3" applyNumberFormat="1" applyFont="1" applyFill="1" applyBorder="1" applyAlignment="1">
      <alignment horizontal="right" vertical="top"/>
    </xf>
    <xf numFmtId="43" fontId="7" fillId="6" borderId="5" xfId="3" applyFont="1" applyFill="1" applyBorder="1" applyAlignment="1">
      <alignment horizontal="center" vertical="top"/>
    </xf>
    <xf numFmtId="188" fontId="7" fillId="6" borderId="13" xfId="3" applyNumberFormat="1" applyFont="1" applyFill="1" applyBorder="1" applyAlignment="1">
      <alignment horizontal="right" vertical="center"/>
    </xf>
    <xf numFmtId="43" fontId="7" fillId="6" borderId="13" xfId="3" applyFont="1" applyFill="1" applyBorder="1" applyAlignment="1">
      <alignment horizontal="center" vertical="center"/>
    </xf>
    <xf numFmtId="188" fontId="7" fillId="6" borderId="14" xfId="3" applyNumberFormat="1" applyFont="1" applyFill="1" applyBorder="1" applyAlignment="1">
      <alignment horizontal="right" vertical="center"/>
    </xf>
    <xf numFmtId="43" fontId="7" fillId="6" borderId="14" xfId="3" applyFont="1" applyFill="1" applyBorder="1" applyAlignment="1">
      <alignment horizontal="center" vertical="center"/>
    </xf>
    <xf numFmtId="43" fontId="7" fillId="6" borderId="6" xfId="3" applyFont="1" applyFill="1" applyBorder="1" applyAlignment="1">
      <alignment horizontal="center" vertical="center"/>
    </xf>
    <xf numFmtId="43" fontId="5" fillId="6" borderId="6" xfId="3" applyFont="1" applyFill="1" applyBorder="1" applyAlignment="1">
      <alignment horizontal="center" vertical="center"/>
    </xf>
    <xf numFmtId="188" fontId="7" fillId="6" borderId="13" xfId="3" applyNumberFormat="1" applyFont="1" applyFill="1" applyBorder="1" applyAlignment="1">
      <alignment horizontal="right" vertical="top"/>
    </xf>
    <xf numFmtId="43" fontId="7" fillId="6" borderId="13" xfId="3" applyFont="1" applyFill="1" applyBorder="1" applyAlignment="1">
      <alignment horizontal="center" vertical="top"/>
    </xf>
    <xf numFmtId="43" fontId="7" fillId="6" borderId="6" xfId="3" applyFont="1" applyFill="1" applyBorder="1" applyAlignment="1">
      <alignment horizontal="center" vertical="top"/>
    </xf>
    <xf numFmtId="188" fontId="7" fillId="6" borderId="2" xfId="3" applyNumberFormat="1" applyFont="1" applyFill="1" applyBorder="1" applyAlignment="1">
      <alignment horizontal="right" vertical="top"/>
    </xf>
    <xf numFmtId="43" fontId="7" fillId="6" borderId="7" xfId="3" applyFont="1" applyFill="1" applyBorder="1" applyAlignment="1">
      <alignment vertical="top"/>
    </xf>
    <xf numFmtId="43" fontId="7" fillId="6" borderId="2" xfId="3" applyFont="1" applyFill="1" applyBorder="1" applyAlignment="1">
      <alignment horizontal="center" vertical="top"/>
    </xf>
    <xf numFmtId="189" fontId="5" fillId="14" borderId="6" xfId="3" applyNumberFormat="1" applyFont="1" applyFill="1" applyBorder="1" applyAlignment="1">
      <alignment horizontal="right" vertical="center"/>
    </xf>
    <xf numFmtId="43" fontId="7" fillId="14" borderId="2" xfId="3" applyFont="1" applyFill="1" applyBorder="1" applyAlignment="1">
      <alignment horizontal="center" vertical="center"/>
    </xf>
    <xf numFmtId="188" fontId="7" fillId="13" borderId="6" xfId="3" applyNumberFormat="1" applyFont="1" applyFill="1" applyBorder="1" applyAlignment="1">
      <alignment horizontal="right" vertical="center"/>
    </xf>
    <xf numFmtId="43" fontId="7" fillId="13" borderId="6" xfId="3" applyFont="1" applyFill="1" applyBorder="1" applyAlignment="1">
      <alignment horizontal="center" vertical="center"/>
    </xf>
    <xf numFmtId="188" fontId="7" fillId="0" borderId="6" xfId="3" applyNumberFormat="1" applyFont="1" applyBorder="1" applyAlignment="1">
      <alignment horizontal="right" vertical="center"/>
    </xf>
    <xf numFmtId="43" fontId="7" fillId="0" borderId="6" xfId="3" applyFont="1" applyBorder="1" applyAlignment="1">
      <alignment horizontal="center" vertical="center"/>
    </xf>
    <xf numFmtId="188" fontId="7" fillId="0" borderId="6" xfId="3" applyNumberFormat="1" applyFont="1" applyBorder="1" applyAlignment="1">
      <alignment horizontal="right" vertical="top"/>
    </xf>
    <xf numFmtId="43" fontId="7" fillId="0" borderId="6" xfId="3" applyFont="1" applyBorder="1" applyAlignment="1">
      <alignment horizontal="center" vertical="top"/>
    </xf>
    <xf numFmtId="188" fontId="7" fillId="14" borderId="9" xfId="3" applyNumberFormat="1" applyFont="1" applyFill="1" applyBorder="1" applyAlignment="1">
      <alignment horizontal="right" vertical="center"/>
    </xf>
    <xf numFmtId="43" fontId="7" fillId="13" borderId="5" xfId="3" applyFont="1" applyFill="1" applyBorder="1" applyAlignment="1">
      <alignment horizontal="center" vertical="center"/>
    </xf>
    <xf numFmtId="188" fontId="7" fillId="6" borderId="9" xfId="3" applyNumberFormat="1" applyFont="1" applyFill="1" applyBorder="1" applyAlignment="1">
      <alignment horizontal="right" vertical="center"/>
    </xf>
    <xf numFmtId="43" fontId="7" fillId="6" borderId="5" xfId="3" applyFont="1" applyFill="1" applyBorder="1" applyAlignment="1">
      <alignment horizontal="center" vertical="center"/>
    </xf>
    <xf numFmtId="188" fontId="7" fillId="6" borderId="9" xfId="3" applyNumberFormat="1" applyFont="1" applyFill="1" applyBorder="1" applyAlignment="1">
      <alignment horizontal="right" vertical="top"/>
    </xf>
    <xf numFmtId="0" fontId="7" fillId="6" borderId="5" xfId="0" applyFont="1" applyFill="1" applyBorder="1" applyAlignment="1">
      <alignment horizontal="left" vertical="top" wrapText="1"/>
    </xf>
    <xf numFmtId="0" fontId="7" fillId="6" borderId="6" xfId="0" applyFont="1" applyFill="1" applyBorder="1" applyAlignment="1">
      <alignment horizontal="left" vertical="top" wrapText="1"/>
    </xf>
    <xf numFmtId="43" fontId="3" fillId="23" borderId="5" xfId="3" applyFont="1" applyFill="1" applyBorder="1" applyAlignment="1">
      <alignment horizontal="left" wrapText="1"/>
    </xf>
    <xf numFmtId="189" fontId="3" fillId="12" borderId="5" xfId="3" applyNumberFormat="1" applyFont="1" applyFill="1" applyBorder="1" applyAlignment="1">
      <alignment horizontal="center"/>
    </xf>
    <xf numFmtId="2" fontId="2" fillId="12" borderId="5" xfId="0" applyNumberFormat="1" applyFont="1" applyFill="1" applyBorder="1" applyAlignment="1">
      <alignment horizontal="left"/>
    </xf>
    <xf numFmtId="2" fontId="3" fillId="12" borderId="5" xfId="3" applyNumberFormat="1" applyFont="1" applyFill="1" applyBorder="1" applyAlignment="1">
      <alignment horizontal="left"/>
    </xf>
    <xf numFmtId="43" fontId="3" fillId="12" borderId="5" xfId="3" applyFont="1" applyFill="1" applyBorder="1" applyAlignment="1">
      <alignment horizontal="right"/>
    </xf>
    <xf numFmtId="0" fontId="3" fillId="12" borderId="5" xfId="0" applyFont="1" applyFill="1" applyBorder="1" applyAlignment="1">
      <alignment horizontal="left"/>
    </xf>
    <xf numFmtId="2" fontId="3" fillId="9" borderId="5" xfId="3" applyNumberFormat="1" applyFont="1" applyFill="1" applyBorder="1" applyAlignment="1">
      <alignment horizontal="left" vertical="top"/>
    </xf>
    <xf numFmtId="43" fontId="2" fillId="7" borderId="6" xfId="3" applyFont="1" applyFill="1" applyBorder="1" applyAlignment="1">
      <alignment horizontal="left"/>
    </xf>
    <xf numFmtId="43" fontId="3" fillId="7" borderId="13" xfId="3" applyFont="1" applyFill="1" applyBorder="1" applyAlignment="1">
      <alignment horizontal="left"/>
    </xf>
    <xf numFmtId="43" fontId="3" fillId="12" borderId="13" xfId="3" applyFont="1" applyFill="1" applyBorder="1" applyAlignment="1">
      <alignment horizontal="left" vertical="top" wrapText="1"/>
    </xf>
    <xf numFmtId="43" fontId="3" fillId="6" borderId="14" xfId="3" applyFont="1" applyFill="1" applyBorder="1" applyAlignment="1">
      <alignment horizontal="left" wrapText="1"/>
    </xf>
    <xf numFmtId="2" fontId="3" fillId="6" borderId="5" xfId="0" applyNumberFormat="1" applyFont="1" applyFill="1" applyBorder="1"/>
    <xf numFmtId="43" fontId="3" fillId="6" borderId="5" xfId="3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3" fontId="3" fillId="6" borderId="5" xfId="0" applyNumberFormat="1" applyFont="1" applyFill="1" applyBorder="1" applyAlignment="1">
      <alignment horizontal="left"/>
    </xf>
    <xf numFmtId="43" fontId="3" fillId="12" borderId="2" xfId="3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vertical="top" wrapText="1"/>
    </xf>
    <xf numFmtId="0" fontId="3" fillId="19" borderId="14" xfId="0" applyFont="1" applyFill="1" applyBorder="1" applyAlignment="1">
      <alignment vertical="top" wrapText="1"/>
    </xf>
    <xf numFmtId="0" fontId="3" fillId="19" borderId="6" xfId="0" applyFont="1" applyFill="1" applyBorder="1" applyAlignment="1">
      <alignment vertical="top" wrapText="1"/>
    </xf>
    <xf numFmtId="49" fontId="3" fillId="24" borderId="6" xfId="0" applyNumberFormat="1" applyFont="1" applyFill="1" applyBorder="1" applyAlignment="1">
      <alignment vertical="top" wrapText="1"/>
    </xf>
    <xf numFmtId="49" fontId="3" fillId="19" borderId="14" xfId="0" applyNumberFormat="1" applyFont="1" applyFill="1" applyBorder="1" applyAlignment="1">
      <alignment wrapText="1"/>
    </xf>
    <xf numFmtId="49" fontId="8" fillId="11" borderId="6" xfId="3" applyNumberFormat="1" applyFont="1" applyFill="1" applyBorder="1" applyAlignment="1">
      <alignment horizontal="left"/>
    </xf>
    <xf numFmtId="2" fontId="3" fillId="7" borderId="6" xfId="3" applyNumberFormat="1" applyFont="1" applyFill="1" applyBorder="1" applyAlignment="1">
      <alignment horizontal="right"/>
    </xf>
    <xf numFmtId="2" fontId="3" fillId="24" borderId="19" xfId="0" applyNumberFormat="1" applyFont="1" applyFill="1" applyBorder="1" applyAlignment="1">
      <alignment vertical="center" wrapText="1"/>
    </xf>
    <xf numFmtId="2" fontId="3" fillId="24" borderId="6" xfId="0" applyNumberFormat="1" applyFont="1" applyFill="1" applyBorder="1" applyAlignment="1">
      <alignment vertical="top" wrapText="1"/>
    </xf>
    <xf numFmtId="49" fontId="8" fillId="7" borderId="6" xfId="0" applyNumberFormat="1" applyFont="1" applyFill="1" applyBorder="1"/>
    <xf numFmtId="43" fontId="3" fillId="6" borderId="5" xfId="3" applyFont="1" applyFill="1" applyBorder="1" applyAlignment="1">
      <alignment horizontal="right" vertical="top" wrapText="1"/>
    </xf>
    <xf numFmtId="0" fontId="8" fillId="11" borderId="6" xfId="0" applyFont="1" applyFill="1" applyBorder="1"/>
    <xf numFmtId="2" fontId="3" fillId="10" borderId="6" xfId="0" applyNumberFormat="1" applyFont="1" applyFill="1" applyBorder="1" applyAlignment="1">
      <alignment vertical="top" wrapText="1"/>
    </xf>
    <xf numFmtId="2" fontId="3" fillId="6" borderId="6" xfId="0" applyNumberFormat="1" applyFont="1" applyFill="1" applyBorder="1" applyAlignment="1">
      <alignment vertical="top" wrapText="1"/>
    </xf>
    <xf numFmtId="189" fontId="2" fillId="8" borderId="6" xfId="3" applyNumberFormat="1" applyFont="1" applyFill="1" applyBorder="1" applyAlignment="1">
      <alignment horizontal="right"/>
    </xf>
    <xf numFmtId="43" fontId="2" fillId="6" borderId="0" xfId="3" applyFont="1" applyFill="1" applyBorder="1" applyAlignment="1">
      <alignment horizontal="right"/>
    </xf>
    <xf numFmtId="189" fontId="5" fillId="13" borderId="5" xfId="3" applyNumberFormat="1" applyFont="1" applyFill="1" applyBorder="1" applyAlignment="1">
      <alignment horizontal="right" vertical="center"/>
    </xf>
    <xf numFmtId="43" fontId="7" fillId="13" borderId="10" xfId="3" applyFont="1" applyFill="1" applyBorder="1" applyAlignment="1">
      <alignment vertical="center"/>
    </xf>
    <xf numFmtId="0" fontId="7" fillId="13" borderId="5" xfId="0" applyFont="1" applyFill="1" applyBorder="1" applyAlignment="1">
      <alignment horizontal="center" wrapText="1"/>
    </xf>
    <xf numFmtId="2" fontId="20" fillId="9" borderId="6" xfId="0" applyNumberFormat="1" applyFont="1" applyFill="1" applyBorder="1" applyAlignment="1">
      <alignment vertical="top" wrapText="1"/>
    </xf>
    <xf numFmtId="2" fontId="17" fillId="7" borderId="6" xfId="0" applyNumberFormat="1" applyFont="1" applyFill="1" applyBorder="1" applyAlignment="1">
      <alignment vertical="top"/>
    </xf>
    <xf numFmtId="43" fontId="17" fillId="6" borderId="6" xfId="0" applyNumberFormat="1" applyFont="1" applyFill="1" applyBorder="1" applyAlignment="1">
      <alignment vertical="top" wrapText="1"/>
    </xf>
    <xf numFmtId="2" fontId="18" fillId="7" borderId="8" xfId="0" applyNumberFormat="1" applyFont="1" applyFill="1" applyBorder="1" applyAlignment="1">
      <alignment horizontal="center" vertical="top"/>
    </xf>
    <xf numFmtId="1" fontId="11" fillId="15" borderId="6" xfId="0" applyNumberFormat="1" applyFont="1" applyFill="1" applyBorder="1" applyAlignment="1">
      <alignment horizontal="center" vertical="top"/>
    </xf>
    <xf numFmtId="2" fontId="18" fillId="15" borderId="11" xfId="0" applyNumberFormat="1" applyFont="1" applyFill="1" applyBorder="1" applyAlignment="1">
      <alignment vertical="top"/>
    </xf>
    <xf numFmtId="0" fontId="11" fillId="3" borderId="6" xfId="0" applyFont="1" applyFill="1" applyBorder="1" applyAlignment="1">
      <alignment horizontal="center"/>
    </xf>
    <xf numFmtId="2" fontId="11" fillId="3" borderId="6" xfId="0" applyNumberFormat="1" applyFont="1" applyFill="1" applyBorder="1" applyAlignment="1">
      <alignment horizontal="center"/>
    </xf>
    <xf numFmtId="43" fontId="11" fillId="3" borderId="6" xfId="0" applyNumberFormat="1" applyFont="1" applyFill="1" applyBorder="1" applyAlignment="1">
      <alignment horizontal="center"/>
    </xf>
    <xf numFmtId="2" fontId="5" fillId="3" borderId="6" xfId="0" applyNumberFormat="1" applyFont="1" applyFill="1" applyBorder="1"/>
    <xf numFmtId="43" fontId="11" fillId="3" borderId="6" xfId="3" applyFont="1" applyFill="1" applyBorder="1" applyAlignment="1">
      <alignment horizontal="center"/>
    </xf>
    <xf numFmtId="43" fontId="23" fillId="3" borderId="6" xfId="3" applyFont="1" applyFill="1" applyBorder="1" applyAlignment="1">
      <alignment horizontal="center"/>
    </xf>
    <xf numFmtId="43" fontId="5" fillId="3" borderId="6" xfId="3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vertical="top"/>
    </xf>
    <xf numFmtId="43" fontId="3" fillId="9" borderId="6" xfId="3" applyFont="1" applyFill="1" applyBorder="1" applyAlignment="1">
      <alignment horizontal="right" vertical="top"/>
    </xf>
    <xf numFmtId="0" fontId="3" fillId="9" borderId="6" xfId="0" applyFont="1" applyFill="1" applyBorder="1" applyAlignment="1">
      <alignment vertical="top"/>
    </xf>
    <xf numFmtId="0" fontId="7" fillId="6" borderId="6" xfId="0" applyFont="1" applyFill="1" applyBorder="1" applyAlignment="1">
      <alignment horizontal="left" vertical="top"/>
    </xf>
    <xf numFmtId="0" fontId="7" fillId="9" borderId="6" xfId="0" applyFont="1" applyFill="1" applyBorder="1" applyAlignment="1">
      <alignment horizontal="left" vertical="top" wrapText="1"/>
    </xf>
    <xf numFmtId="2" fontId="18" fillId="9" borderId="6" xfId="0" applyNumberFormat="1" applyFont="1" applyFill="1" applyBorder="1" applyAlignment="1">
      <alignment vertical="top" wrapText="1"/>
    </xf>
    <xf numFmtId="43" fontId="18" fillId="9" borderId="6" xfId="3" applyFont="1" applyFill="1" applyBorder="1" applyAlignment="1">
      <alignment vertical="top"/>
    </xf>
    <xf numFmtId="43" fontId="17" fillId="9" borderId="6" xfId="3" applyFont="1" applyFill="1" applyBorder="1" applyAlignment="1">
      <alignment vertical="top"/>
    </xf>
    <xf numFmtId="2" fontId="17" fillId="9" borderId="6" xfId="0" applyNumberFormat="1" applyFont="1" applyFill="1" applyBorder="1" applyAlignment="1">
      <alignment vertical="top" wrapText="1"/>
    </xf>
    <xf numFmtId="188" fontId="6" fillId="9" borderId="6" xfId="3" applyNumberFormat="1" applyFont="1" applyFill="1" applyBorder="1" applyAlignment="1">
      <alignment vertical="top"/>
    </xf>
    <xf numFmtId="43" fontId="17" fillId="9" borderId="6" xfId="0" applyNumberFormat="1" applyFont="1" applyFill="1" applyBorder="1" applyAlignment="1">
      <alignment vertical="top"/>
    </xf>
    <xf numFmtId="188" fontId="11" fillId="7" borderId="6" xfId="3" applyNumberFormat="1" applyFont="1" applyFill="1" applyBorder="1" applyAlignment="1">
      <alignment vertical="top"/>
    </xf>
    <xf numFmtId="0" fontId="5" fillId="7" borderId="6" xfId="0" applyFont="1" applyFill="1" applyBorder="1" applyAlignment="1">
      <alignment horizontal="left" vertical="top" wrapText="1"/>
    </xf>
    <xf numFmtId="2" fontId="11" fillId="7" borderId="6" xfId="0" applyNumberFormat="1" applyFont="1" applyFill="1" applyBorder="1" applyAlignment="1">
      <alignment vertical="top" wrapText="1"/>
    </xf>
    <xf numFmtId="43" fontId="11" fillId="7" borderId="6" xfId="3" applyFont="1" applyFill="1" applyBorder="1" applyAlignment="1">
      <alignment vertical="top"/>
    </xf>
    <xf numFmtId="43" fontId="5" fillId="7" borderId="6" xfId="0" applyNumberFormat="1" applyFont="1" applyFill="1" applyBorder="1" applyAlignment="1">
      <alignment vertical="top"/>
    </xf>
    <xf numFmtId="2" fontId="6" fillId="6" borderId="6" xfId="0" applyNumberFormat="1" applyFont="1" applyFill="1" applyBorder="1" applyAlignment="1">
      <alignment vertical="top" wrapText="1"/>
    </xf>
    <xf numFmtId="43" fontId="6" fillId="6" borderId="6" xfId="3" applyFont="1" applyFill="1" applyBorder="1" applyAlignment="1">
      <alignment vertical="top"/>
    </xf>
    <xf numFmtId="43" fontId="7" fillId="6" borderId="6" xfId="3" applyFont="1" applyFill="1" applyBorder="1" applyAlignment="1">
      <alignment vertical="top"/>
    </xf>
    <xf numFmtId="43" fontId="7" fillId="6" borderId="6" xfId="0" applyNumberFormat="1" applyFont="1" applyFill="1" applyBorder="1" applyAlignment="1">
      <alignment vertical="top" wrapText="1"/>
    </xf>
    <xf numFmtId="188" fontId="6" fillId="7" borderId="6" xfId="3" applyNumberFormat="1" applyFont="1" applyFill="1" applyBorder="1" applyAlignment="1">
      <alignment vertical="top"/>
    </xf>
    <xf numFmtId="0" fontId="7" fillId="7" borderId="6" xfId="0" applyFont="1" applyFill="1" applyBorder="1" applyAlignment="1">
      <alignment horizontal="left" vertical="top" wrapText="1"/>
    </xf>
    <xf numFmtId="43" fontId="18" fillId="7" borderId="6" xfId="3" applyFont="1" applyFill="1" applyBorder="1" applyAlignment="1">
      <alignment vertical="top"/>
    </xf>
    <xf numFmtId="43" fontId="17" fillId="7" borderId="6" xfId="0" applyNumberFormat="1" applyFont="1" applyFill="1" applyBorder="1" applyAlignment="1">
      <alignment vertical="top"/>
    </xf>
    <xf numFmtId="2" fontId="18" fillId="6" borderId="8" xfId="0" applyNumberFormat="1" applyFont="1" applyFill="1" applyBorder="1" applyAlignment="1">
      <alignment vertical="top" wrapText="1"/>
    </xf>
    <xf numFmtId="43" fontId="18" fillId="6" borderId="2" xfId="0" applyNumberFormat="1" applyFont="1" applyFill="1" applyBorder="1" applyAlignment="1">
      <alignment horizontal="center" vertical="top"/>
    </xf>
    <xf numFmtId="0" fontId="17" fillId="6" borderId="2" xfId="0" applyFont="1" applyFill="1" applyBorder="1" applyAlignment="1">
      <alignment horizontal="left" vertical="top"/>
    </xf>
    <xf numFmtId="2" fontId="18" fillId="0" borderId="11" xfId="3" applyNumberFormat="1" applyFont="1" applyBorder="1" applyAlignment="1">
      <alignment vertical="top" wrapText="1"/>
    </xf>
    <xf numFmtId="43" fontId="17" fillId="0" borderId="6" xfId="3" applyFont="1" applyBorder="1" applyAlignment="1">
      <alignment vertical="top" wrapText="1"/>
    </xf>
    <xf numFmtId="0" fontId="11" fillId="11" borderId="5" xfId="0" applyFont="1" applyFill="1" applyBorder="1" applyAlignment="1">
      <alignment horizontal="center" vertical="top"/>
    </xf>
    <xf numFmtId="2" fontId="11" fillId="11" borderId="12" xfId="0" applyNumberFormat="1" applyFont="1" applyFill="1" applyBorder="1" applyAlignment="1">
      <alignment vertical="top"/>
    </xf>
    <xf numFmtId="2" fontId="18" fillId="11" borderId="12" xfId="0" applyNumberFormat="1" applyFont="1" applyFill="1" applyBorder="1" applyAlignment="1">
      <alignment vertical="top" wrapText="1"/>
    </xf>
    <xf numFmtId="43" fontId="18" fillId="11" borderId="5" xfId="0" applyNumberFormat="1" applyFont="1" applyFill="1" applyBorder="1" applyAlignment="1">
      <alignment horizontal="center" vertical="top"/>
    </xf>
    <xf numFmtId="0" fontId="17" fillId="11" borderId="5" xfId="0" applyFont="1" applyFill="1" applyBorder="1" applyAlignment="1">
      <alignment vertical="top"/>
    </xf>
    <xf numFmtId="0" fontId="11" fillId="8" borderId="6" xfId="0" applyFont="1" applyFill="1" applyBorder="1" applyAlignment="1">
      <alignment horizontal="center" vertical="top"/>
    </xf>
    <xf numFmtId="2" fontId="18" fillId="11" borderId="6" xfId="0" applyNumberFormat="1" applyFont="1" applyFill="1" applyBorder="1" applyAlignment="1">
      <alignment vertical="top" wrapText="1"/>
    </xf>
    <xf numFmtId="2" fontId="11" fillId="8" borderId="6" xfId="0" applyNumberFormat="1" applyFont="1" applyFill="1" applyBorder="1" applyAlignment="1">
      <alignment vertical="top"/>
    </xf>
    <xf numFmtId="2" fontId="18" fillId="8" borderId="6" xfId="0" applyNumberFormat="1" applyFont="1" applyFill="1" applyBorder="1" applyAlignment="1">
      <alignment vertical="top" wrapText="1"/>
    </xf>
    <xf numFmtId="43" fontId="18" fillId="8" borderId="6" xfId="0" applyNumberFormat="1" applyFont="1" applyFill="1" applyBorder="1" applyAlignment="1">
      <alignment horizontal="center" vertical="top"/>
    </xf>
    <xf numFmtId="0" fontId="17" fillId="8" borderId="6" xfId="0" applyFont="1" applyFill="1" applyBorder="1" applyAlignment="1">
      <alignment vertical="top"/>
    </xf>
    <xf numFmtId="2" fontId="18" fillId="7" borderId="6" xfId="0" applyNumberFormat="1" applyFont="1" applyFill="1" applyBorder="1" applyAlignment="1">
      <alignment vertical="top"/>
    </xf>
    <xf numFmtId="2" fontId="18" fillId="9" borderId="6" xfId="0" applyNumberFormat="1" applyFont="1" applyFill="1" applyBorder="1" applyAlignment="1">
      <alignment vertical="top"/>
    </xf>
    <xf numFmtId="0" fontId="18" fillId="9" borderId="13" xfId="0" applyFont="1" applyFill="1" applyBorder="1" applyAlignment="1">
      <alignment horizontal="center" vertical="top"/>
    </xf>
    <xf numFmtId="2" fontId="18" fillId="9" borderId="13" xfId="0" applyNumberFormat="1" applyFont="1" applyFill="1" applyBorder="1" applyAlignment="1">
      <alignment vertical="top" wrapText="1"/>
    </xf>
    <xf numFmtId="43" fontId="18" fillId="9" borderId="13" xfId="0" applyNumberFormat="1" applyFont="1" applyFill="1" applyBorder="1" applyAlignment="1">
      <alignment horizontal="center" vertical="top"/>
    </xf>
    <xf numFmtId="43" fontId="17" fillId="9" borderId="13" xfId="0" applyNumberFormat="1" applyFont="1" applyFill="1" applyBorder="1" applyAlignment="1">
      <alignment horizontal="center" vertical="top"/>
    </xf>
    <xf numFmtId="0" fontId="17" fillId="9" borderId="13" xfId="0" applyFont="1" applyFill="1" applyBorder="1" applyAlignment="1">
      <alignment vertical="top" wrapText="1"/>
    </xf>
    <xf numFmtId="0" fontId="18" fillId="7" borderId="13" xfId="0" applyFont="1" applyFill="1" applyBorder="1" applyAlignment="1">
      <alignment horizontal="center" vertical="top"/>
    </xf>
    <xf numFmtId="2" fontId="18" fillId="7" borderId="13" xfId="0" applyNumberFormat="1" applyFont="1" applyFill="1" applyBorder="1" applyAlignment="1">
      <alignment vertical="top" wrapText="1"/>
    </xf>
    <xf numFmtId="43" fontId="18" fillId="7" borderId="13" xfId="0" applyNumberFormat="1" applyFont="1" applyFill="1" applyBorder="1" applyAlignment="1">
      <alignment horizontal="center" vertical="top"/>
    </xf>
    <xf numFmtId="43" fontId="17" fillId="7" borderId="13" xfId="0" applyNumberFormat="1" applyFont="1" applyFill="1" applyBorder="1" applyAlignment="1">
      <alignment horizontal="center" vertical="top"/>
    </xf>
    <xf numFmtId="0" fontId="17" fillId="7" borderId="13" xfId="0" applyFont="1" applyFill="1" applyBorder="1" applyAlignment="1">
      <alignment vertical="top" wrapText="1"/>
    </xf>
    <xf numFmtId="188" fontId="7" fillId="6" borderId="6" xfId="3" applyNumberFormat="1" applyFont="1" applyFill="1" applyBorder="1" applyAlignment="1">
      <alignment horizontal="right" vertical="center"/>
    </xf>
    <xf numFmtId="188" fontId="7" fillId="6" borderId="13" xfId="3" applyNumberFormat="1" applyFont="1" applyFill="1" applyBorder="1" applyAlignment="1">
      <alignment horizontal="left" vertical="top" wrapText="1"/>
    </xf>
    <xf numFmtId="0" fontId="7" fillId="0" borderId="6" xfId="0" applyFont="1" applyBorder="1" applyAlignment="1">
      <alignment vertical="center"/>
    </xf>
    <xf numFmtId="189" fontId="5" fillId="12" borderId="9" xfId="3" applyNumberFormat="1" applyFont="1" applyFill="1" applyBorder="1" applyAlignment="1">
      <alignment horizontal="left" vertical="center"/>
    </xf>
    <xf numFmtId="2" fontId="5" fillId="12" borderId="10" xfId="0" applyNumberFormat="1" applyFont="1" applyFill="1" applyBorder="1" applyAlignment="1">
      <alignment horizontal="left" vertical="top" wrapText="1"/>
    </xf>
    <xf numFmtId="49" fontId="16" fillId="7" borderId="1" xfId="3" applyNumberFormat="1" applyFont="1" applyFill="1" applyBorder="1" applyAlignment="1">
      <alignment horizontal="left" vertical="top"/>
    </xf>
    <xf numFmtId="49" fontId="18" fillId="16" borderId="6" xfId="0" applyNumberFormat="1" applyFont="1" applyFill="1" applyBorder="1" applyAlignment="1">
      <alignment horizontal="center" vertical="top"/>
    </xf>
    <xf numFmtId="2" fontId="18" fillId="0" borderId="22" xfId="0" applyNumberFormat="1" applyFont="1" applyBorder="1" applyAlignment="1">
      <alignment horizontal="left" vertical="top" wrapText="1"/>
    </xf>
    <xf numFmtId="43" fontId="18" fillId="6" borderId="13" xfId="3" applyFont="1" applyFill="1" applyBorder="1" applyAlignment="1">
      <alignment horizontal="center" vertical="top"/>
    </xf>
    <xf numFmtId="2" fontId="18" fillId="0" borderId="24" xfId="0" applyNumberFormat="1" applyFont="1" applyBorder="1" applyAlignment="1">
      <alignment vertical="top" wrapText="1"/>
    </xf>
    <xf numFmtId="43" fontId="18" fillId="6" borderId="24" xfId="3" applyFont="1" applyFill="1" applyBorder="1" applyAlignment="1">
      <alignment horizontal="center" vertical="top"/>
    </xf>
    <xf numFmtId="0" fontId="17" fillId="0" borderId="24" xfId="0" applyFont="1" applyBorder="1" applyAlignment="1">
      <alignment vertical="top" wrapText="1"/>
    </xf>
    <xf numFmtId="43" fontId="18" fillId="6" borderId="14" xfId="3" applyFont="1" applyFill="1" applyBorder="1" applyAlignment="1">
      <alignment horizontal="center" vertical="top"/>
    </xf>
    <xf numFmtId="0" fontId="17" fillId="0" borderId="14" xfId="0" applyFont="1" applyBorder="1" applyAlignment="1">
      <alignment vertical="top" wrapText="1"/>
    </xf>
    <xf numFmtId="49" fontId="18" fillId="0" borderId="11" xfId="0" applyNumberFormat="1" applyFont="1" applyBorder="1" applyAlignment="1">
      <alignment vertical="top" wrapText="1"/>
    </xf>
    <xf numFmtId="0" fontId="18" fillId="6" borderId="5" xfId="0" applyFont="1" applyFill="1" applyBorder="1" applyAlignment="1">
      <alignment horizontal="center" vertical="top"/>
    </xf>
    <xf numFmtId="2" fontId="18" fillId="0" borderId="5" xfId="0" applyNumberFormat="1" applyFont="1" applyBorder="1" applyAlignment="1">
      <alignment vertical="top" wrapText="1"/>
    </xf>
    <xf numFmtId="43" fontId="18" fillId="0" borderId="5" xfId="0" applyNumberFormat="1" applyFont="1" applyBorder="1" applyAlignment="1">
      <alignment horizontal="center" vertical="top"/>
    </xf>
    <xf numFmtId="43" fontId="17" fillId="0" borderId="5" xfId="0" applyNumberFormat="1" applyFont="1" applyBorder="1" applyAlignment="1">
      <alignment horizontal="center" vertical="top"/>
    </xf>
    <xf numFmtId="3" fontId="3" fillId="7" borderId="6" xfId="0" applyNumberFormat="1" applyFont="1" applyFill="1" applyBorder="1"/>
    <xf numFmtId="0" fontId="3" fillId="10" borderId="6" xfId="0" applyFont="1" applyFill="1" applyBorder="1"/>
    <xf numFmtId="0" fontId="7" fillId="6" borderId="5" xfId="0" applyFont="1" applyFill="1" applyBorder="1" applyAlignment="1">
      <alignment horizontal="left" vertical="center" wrapText="1"/>
    </xf>
    <xf numFmtId="2" fontId="18" fillId="9" borderId="6" xfId="3" applyNumberFormat="1" applyFont="1" applyFill="1" applyBorder="1" applyAlignment="1">
      <alignment vertical="top"/>
    </xf>
    <xf numFmtId="2" fontId="24" fillId="6" borderId="6" xfId="0" applyNumberFormat="1" applyFont="1" applyFill="1" applyBorder="1" applyAlignment="1">
      <alignment vertical="top" wrapText="1"/>
    </xf>
    <xf numFmtId="43" fontId="3" fillId="0" borderId="0" xfId="3" applyFont="1" applyBorder="1" applyAlignment="1">
      <alignment horizontal="center"/>
    </xf>
    <xf numFmtId="43" fontId="2" fillId="7" borderId="2" xfId="3" applyFont="1" applyFill="1" applyBorder="1" applyAlignment="1">
      <alignment horizontal="center" vertical="center"/>
    </xf>
    <xf numFmtId="43" fontId="2" fillId="7" borderId="5" xfId="3" applyFont="1" applyFill="1" applyBorder="1" applyAlignment="1">
      <alignment horizontal="center" vertical="center"/>
    </xf>
    <xf numFmtId="43" fontId="3" fillId="6" borderId="0" xfId="3" applyFont="1" applyFill="1" applyBorder="1" applyAlignment="1">
      <alignment horizontal="left"/>
    </xf>
    <xf numFmtId="0" fontId="4" fillId="17" borderId="8" xfId="0" applyFont="1" applyFill="1" applyBorder="1" applyAlignment="1">
      <alignment horizontal="center" vertical="center" wrapText="1"/>
    </xf>
    <xf numFmtId="0" fontId="4" fillId="17" borderId="12" xfId="0" applyFont="1" applyFill="1" applyBorder="1" applyAlignment="1">
      <alignment horizontal="center" vertical="center" wrapText="1"/>
    </xf>
    <xf numFmtId="49" fontId="4" fillId="17" borderId="6" xfId="0" applyNumberFormat="1" applyFont="1" applyFill="1" applyBorder="1" applyAlignment="1">
      <alignment horizontal="center"/>
    </xf>
    <xf numFmtId="0" fontId="4" fillId="11" borderId="6" xfId="0" applyFont="1" applyFill="1" applyBorder="1"/>
    <xf numFmtId="49" fontId="4" fillId="11" borderId="11" xfId="0" applyNumberFormat="1" applyFont="1" applyFill="1" applyBorder="1" applyAlignment="1">
      <alignment wrapText="1"/>
    </xf>
    <xf numFmtId="43" fontId="8" fillId="11" borderId="6" xfId="0" applyNumberFormat="1" applyFont="1" applyFill="1" applyBorder="1"/>
    <xf numFmtId="0" fontId="8" fillId="15" borderId="6" xfId="0" applyFont="1" applyFill="1" applyBorder="1" applyAlignment="1">
      <alignment vertical="top"/>
    </xf>
    <xf numFmtId="0" fontId="4" fillId="15" borderId="6" xfId="0" applyFont="1" applyFill="1" applyBorder="1" applyAlignment="1">
      <alignment vertical="top" wrapText="1"/>
    </xf>
    <xf numFmtId="43" fontId="8" fillId="15" borderId="6" xfId="0" applyNumberFormat="1" applyFont="1" applyFill="1" applyBorder="1" applyAlignment="1">
      <alignment vertical="top"/>
    </xf>
    <xf numFmtId="0" fontId="8" fillId="5" borderId="6" xfId="0" applyFont="1" applyFill="1" applyBorder="1" applyAlignment="1">
      <alignment vertical="top"/>
    </xf>
    <xf numFmtId="0" fontId="4" fillId="5" borderId="6" xfId="0" applyFont="1" applyFill="1" applyBorder="1" applyAlignment="1">
      <alignment vertical="top" wrapText="1"/>
    </xf>
    <xf numFmtId="0" fontId="8" fillId="5" borderId="6" xfId="0" applyFont="1" applyFill="1" applyBorder="1" applyAlignment="1">
      <alignment vertical="top" wrapText="1"/>
    </xf>
    <xf numFmtId="43" fontId="8" fillId="5" borderId="6" xfId="0" applyNumberFormat="1" applyFont="1" applyFill="1" applyBorder="1" applyAlignment="1">
      <alignment vertical="top"/>
    </xf>
    <xf numFmtId="0" fontId="8" fillId="7" borderId="6" xfId="0" applyFont="1" applyFill="1" applyBorder="1"/>
    <xf numFmtId="0" fontId="8" fillId="7" borderId="6" xfId="0" applyFont="1" applyFill="1" applyBorder="1" applyAlignment="1">
      <alignment horizontal="center"/>
    </xf>
    <xf numFmtId="49" fontId="8" fillId="7" borderId="12" xfId="0" applyNumberFormat="1" applyFont="1" applyFill="1" applyBorder="1" applyAlignment="1">
      <alignment horizontal="left" wrapText="1"/>
    </xf>
    <xf numFmtId="43" fontId="8" fillId="7" borderId="6" xfId="0" applyNumberFormat="1" applyFont="1" applyFill="1" applyBorder="1"/>
    <xf numFmtId="0" fontId="8" fillId="4" borderId="6" xfId="0" applyFont="1" applyFill="1" applyBorder="1" applyAlignment="1">
      <alignment vertical="top"/>
    </xf>
    <xf numFmtId="2" fontId="8" fillId="4" borderId="6" xfId="0" applyNumberFormat="1" applyFont="1" applyFill="1" applyBorder="1" applyAlignment="1">
      <alignment vertical="top" wrapText="1"/>
    </xf>
    <xf numFmtId="49" fontId="8" fillId="4" borderId="11" xfId="0" applyNumberFormat="1" applyFont="1" applyFill="1" applyBorder="1" applyAlignment="1">
      <alignment vertical="top" wrapText="1"/>
    </xf>
    <xf numFmtId="43" fontId="8" fillId="4" borderId="6" xfId="0" applyNumberFormat="1" applyFont="1" applyFill="1" applyBorder="1" applyAlignment="1">
      <alignment vertical="top"/>
    </xf>
    <xf numFmtId="0" fontId="8" fillId="0" borderId="6" xfId="0" applyFont="1" applyBorder="1"/>
    <xf numFmtId="2" fontId="8" fillId="0" borderId="6" xfId="0" applyNumberFormat="1" applyFont="1" applyBorder="1"/>
    <xf numFmtId="49" fontId="8" fillId="0" borderId="11" xfId="0" applyNumberFormat="1" applyFont="1" applyBorder="1" applyAlignment="1">
      <alignment wrapText="1"/>
    </xf>
    <xf numFmtId="43" fontId="8" fillId="0" borderId="6" xfId="0" applyNumberFormat="1" applyFont="1" applyBorder="1"/>
    <xf numFmtId="187" fontId="8" fillId="0" borderId="6" xfId="1" applyFont="1" applyBorder="1"/>
    <xf numFmtId="0" fontId="8" fillId="18" borderId="6" xfId="0" applyFont="1" applyFill="1" applyBorder="1"/>
    <xf numFmtId="2" fontId="4" fillId="18" borderId="6" xfId="0" applyNumberFormat="1" applyFont="1" applyFill="1" applyBorder="1" applyAlignment="1">
      <alignment horizontal="center"/>
    </xf>
    <xf numFmtId="2" fontId="4" fillId="18" borderId="6" xfId="0" applyNumberFormat="1" applyFont="1" applyFill="1" applyBorder="1" applyAlignment="1">
      <alignment horizontal="center" wrapText="1"/>
    </xf>
    <xf numFmtId="43" fontId="4" fillId="18" borderId="6" xfId="0" applyNumberFormat="1" applyFont="1" applyFill="1" applyBorder="1"/>
    <xf numFmtId="0" fontId="4" fillId="11" borderId="10" xfId="0" applyFont="1" applyFill="1" applyBorder="1"/>
    <xf numFmtId="49" fontId="4" fillId="15" borderId="11" xfId="0" applyNumberFormat="1" applyFont="1" applyFill="1" applyBorder="1" applyAlignment="1">
      <alignment vertical="top" wrapText="1"/>
    </xf>
    <xf numFmtId="49" fontId="4" fillId="5" borderId="6" xfId="0" applyNumberFormat="1" applyFont="1" applyFill="1" applyBorder="1" applyAlignment="1">
      <alignment vertical="top" wrapText="1"/>
    </xf>
    <xf numFmtId="49" fontId="8" fillId="5" borderId="11" xfId="0" applyNumberFormat="1" applyFont="1" applyFill="1" applyBorder="1" applyAlignment="1">
      <alignment vertical="top" wrapText="1"/>
    </xf>
    <xf numFmtId="2" fontId="8" fillId="7" borderId="6" xfId="0" applyNumberFormat="1" applyFont="1" applyFill="1" applyBorder="1" applyAlignment="1">
      <alignment horizontal="center"/>
    </xf>
    <xf numFmtId="49" fontId="8" fillId="7" borderId="11" xfId="0" applyNumberFormat="1" applyFont="1" applyFill="1" applyBorder="1" applyAlignment="1">
      <alignment wrapText="1"/>
    </xf>
    <xf numFmtId="0" fontId="8" fillId="4" borderId="6" xfId="0" applyFont="1" applyFill="1" applyBorder="1"/>
    <xf numFmtId="49" fontId="8" fillId="4" borderId="6" xfId="0" applyNumberFormat="1" applyFont="1" applyFill="1" applyBorder="1"/>
    <xf numFmtId="0" fontId="8" fillId="4" borderId="11" xfId="0" applyFont="1" applyFill="1" applyBorder="1" applyAlignment="1">
      <alignment wrapText="1"/>
    </xf>
    <xf numFmtId="43" fontId="8" fillId="4" borderId="6" xfId="0" applyNumberFormat="1" applyFont="1" applyFill="1" applyBorder="1"/>
    <xf numFmtId="0" fontId="8" fillId="6" borderId="6" xfId="0" applyFont="1" applyFill="1" applyBorder="1"/>
    <xf numFmtId="0" fontId="4" fillId="0" borderId="6" xfId="0" applyFont="1" applyBorder="1"/>
    <xf numFmtId="49" fontId="4" fillId="0" borderId="11" xfId="0" applyNumberFormat="1" applyFont="1" applyBorder="1" applyAlignment="1">
      <alignment wrapText="1"/>
    </xf>
    <xf numFmtId="49" fontId="4" fillId="18" borderId="6" xfId="0" applyNumberFormat="1" applyFont="1" applyFill="1" applyBorder="1" applyAlignment="1">
      <alignment wrapText="1"/>
    </xf>
    <xf numFmtId="187" fontId="8" fillId="18" borderId="6" xfId="1" applyFont="1" applyFill="1" applyBorder="1"/>
    <xf numFmtId="2" fontId="4" fillId="6" borderId="6" xfId="0" applyNumberFormat="1" applyFont="1" applyFill="1" applyBorder="1" applyAlignment="1">
      <alignment horizontal="center"/>
    </xf>
    <xf numFmtId="49" fontId="4" fillId="6" borderId="11" xfId="0" applyNumberFormat="1" applyFont="1" applyFill="1" applyBorder="1" applyAlignment="1">
      <alignment wrapText="1"/>
    </xf>
    <xf numFmtId="187" fontId="8" fillId="6" borderId="6" xfId="1" applyFont="1" applyFill="1" applyBorder="1"/>
    <xf numFmtId="2" fontId="4" fillId="11" borderId="6" xfId="0" applyNumberFormat="1" applyFont="1" applyFill="1" applyBorder="1" applyAlignment="1">
      <alignment horizontal="left"/>
    </xf>
    <xf numFmtId="187" fontId="8" fillId="11" borderId="6" xfId="1" applyFont="1" applyFill="1" applyBorder="1"/>
    <xf numFmtId="0" fontId="8" fillId="10" borderId="6" xfId="0" applyFont="1" applyFill="1" applyBorder="1"/>
    <xf numFmtId="2" fontId="4" fillId="10" borderId="6" xfId="0" applyNumberFormat="1" applyFont="1" applyFill="1" applyBorder="1" applyAlignment="1">
      <alignment horizontal="left"/>
    </xf>
    <xf numFmtId="2" fontId="4" fillId="10" borderId="11" xfId="0" applyNumberFormat="1" applyFont="1" applyFill="1" applyBorder="1" applyAlignment="1">
      <alignment horizontal="left" wrapText="1"/>
    </xf>
    <xf numFmtId="187" fontId="8" fillId="10" borderId="6" xfId="1" applyFont="1" applyFill="1" applyBorder="1"/>
    <xf numFmtId="2" fontId="4" fillId="5" borderId="6" xfId="0" applyNumberFormat="1" applyFont="1" applyFill="1" applyBorder="1" applyAlignment="1">
      <alignment horizontal="left" vertical="top" wrapText="1"/>
    </xf>
    <xf numFmtId="187" fontId="8" fillId="5" borderId="11" xfId="1" applyFont="1" applyFill="1" applyBorder="1" applyAlignment="1">
      <alignment horizontal="left" vertical="top" wrapText="1"/>
    </xf>
    <xf numFmtId="187" fontId="8" fillId="5" borderId="11" xfId="1" applyFont="1" applyFill="1" applyBorder="1" applyAlignment="1">
      <alignment horizontal="left" vertical="top"/>
    </xf>
    <xf numFmtId="187" fontId="8" fillId="7" borderId="11" xfId="1" applyFont="1" applyFill="1" applyBorder="1" applyAlignment="1">
      <alignment horizontal="left" wrapText="1"/>
    </xf>
    <xf numFmtId="187" fontId="8" fillId="7" borderId="11" xfId="1" applyFont="1" applyFill="1" applyBorder="1" applyAlignment="1">
      <alignment horizontal="left"/>
    </xf>
    <xf numFmtId="187" fontId="8" fillId="7" borderId="6" xfId="1" applyFont="1" applyFill="1" applyBorder="1" applyAlignment="1">
      <alignment horizontal="left"/>
    </xf>
    <xf numFmtId="49" fontId="4" fillId="4" borderId="11" xfId="0" applyNumberFormat="1" applyFont="1" applyFill="1" applyBorder="1" applyAlignment="1">
      <alignment wrapText="1"/>
    </xf>
    <xf numFmtId="187" fontId="8" fillId="4" borderId="6" xfId="1" applyFont="1" applyFill="1" applyBorder="1"/>
    <xf numFmtId="0" fontId="8" fillId="6" borderId="6" xfId="0" applyFont="1" applyFill="1" applyBorder="1" applyAlignment="1">
      <alignment vertical="top"/>
    </xf>
    <xf numFmtId="2" fontId="8" fillId="6" borderId="6" xfId="0" applyNumberFormat="1" applyFont="1" applyFill="1" applyBorder="1" applyAlignment="1">
      <alignment vertical="top"/>
    </xf>
    <xf numFmtId="2" fontId="8" fillId="6" borderId="11" xfId="0" applyNumberFormat="1" applyFont="1" applyFill="1" applyBorder="1" applyAlignment="1">
      <alignment vertical="top" wrapText="1"/>
    </xf>
    <xf numFmtId="187" fontId="8" fillId="6" borderId="6" xfId="1" applyFont="1" applyFill="1" applyBorder="1" applyAlignment="1">
      <alignment vertical="top"/>
    </xf>
    <xf numFmtId="0" fontId="8" fillId="6" borderId="0" xfId="0" applyFont="1" applyFill="1" applyAlignment="1">
      <alignment vertical="top"/>
    </xf>
    <xf numFmtId="187" fontId="8" fillId="6" borderId="11" xfId="1" applyFont="1" applyFill="1" applyBorder="1" applyAlignment="1">
      <alignment vertical="top" wrapText="1"/>
    </xf>
    <xf numFmtId="187" fontId="8" fillId="6" borderId="10" xfId="1" applyFont="1" applyFill="1" applyBorder="1" applyAlignment="1">
      <alignment vertical="top"/>
    </xf>
    <xf numFmtId="49" fontId="8" fillId="6" borderId="11" xfId="0" applyNumberFormat="1" applyFont="1" applyFill="1" applyBorder="1" applyAlignment="1">
      <alignment wrapText="1"/>
    </xf>
    <xf numFmtId="187" fontId="8" fillId="7" borderId="10" xfId="1" applyFont="1" applyFill="1" applyBorder="1"/>
    <xf numFmtId="187" fontId="4" fillId="7" borderId="6" xfId="1" applyFont="1" applyFill="1" applyBorder="1"/>
    <xf numFmtId="187" fontId="8" fillId="7" borderId="11" xfId="1" applyFont="1" applyFill="1" applyBorder="1" applyAlignment="1">
      <alignment wrapText="1"/>
    </xf>
    <xf numFmtId="187" fontId="8" fillId="7" borderId="6" xfId="1" applyFont="1" applyFill="1" applyBorder="1"/>
    <xf numFmtId="187" fontId="8" fillId="4" borderId="10" xfId="1" applyFont="1" applyFill="1" applyBorder="1" applyAlignment="1">
      <alignment vertical="top"/>
    </xf>
    <xf numFmtId="187" fontId="8" fillId="4" borderId="6" xfId="1" applyFont="1" applyFill="1" applyBorder="1" applyAlignment="1">
      <alignment vertical="top" wrapText="1"/>
    </xf>
    <xf numFmtId="187" fontId="8" fillId="4" borderId="11" xfId="1" applyFont="1" applyFill="1" applyBorder="1" applyAlignment="1">
      <alignment vertical="top" wrapText="1"/>
    </xf>
    <xf numFmtId="187" fontId="8" fillId="4" borderId="6" xfId="1" applyFont="1" applyFill="1" applyBorder="1" applyAlignment="1">
      <alignment vertical="top"/>
    </xf>
    <xf numFmtId="2" fontId="8" fillId="6" borderId="6" xfId="0" applyNumberFormat="1" applyFont="1" applyFill="1" applyBorder="1" applyAlignment="1">
      <alignment vertical="top" wrapText="1"/>
    </xf>
    <xf numFmtId="2" fontId="8" fillId="4" borderId="6" xfId="0" applyNumberFormat="1" applyFont="1" applyFill="1" applyBorder="1" applyAlignment="1">
      <alignment vertical="top"/>
    </xf>
    <xf numFmtId="43" fontId="8" fillId="6" borderId="6" xfId="0" applyNumberFormat="1" applyFont="1" applyFill="1" applyBorder="1" applyAlignment="1">
      <alignment vertical="top"/>
    </xf>
    <xf numFmtId="2" fontId="4" fillId="5" borderId="6" xfId="0" applyNumberFormat="1" applyFont="1" applyFill="1" applyBorder="1" applyAlignment="1">
      <alignment vertical="top" wrapText="1"/>
    </xf>
    <xf numFmtId="2" fontId="8" fillId="5" borderId="6" xfId="0" applyNumberFormat="1" applyFont="1" applyFill="1" applyBorder="1" applyAlignment="1">
      <alignment vertical="top" wrapText="1"/>
    </xf>
    <xf numFmtId="187" fontId="8" fillId="5" borderId="10" xfId="1" applyFont="1" applyFill="1" applyBorder="1" applyAlignment="1">
      <alignment vertical="top"/>
    </xf>
    <xf numFmtId="187" fontId="8" fillId="5" borderId="6" xfId="1" applyFont="1" applyFill="1" applyBorder="1" applyAlignment="1">
      <alignment vertical="top"/>
    </xf>
    <xf numFmtId="187" fontId="8" fillId="7" borderId="6" xfId="1" applyFont="1" applyFill="1" applyBorder="1" applyAlignment="1">
      <alignment vertical="top"/>
    </xf>
    <xf numFmtId="2" fontId="8" fillId="7" borderId="6" xfId="0" applyNumberFormat="1" applyFont="1" applyFill="1" applyBorder="1" applyAlignment="1">
      <alignment vertical="top"/>
    </xf>
    <xf numFmtId="2" fontId="8" fillId="7" borderId="6" xfId="0" applyNumberFormat="1" applyFont="1" applyFill="1" applyBorder="1" applyAlignment="1">
      <alignment vertical="top" wrapText="1"/>
    </xf>
    <xf numFmtId="187" fontId="8" fillId="7" borderId="10" xfId="1" applyFont="1" applyFill="1" applyBorder="1" applyAlignment="1">
      <alignment vertical="top"/>
    </xf>
    <xf numFmtId="2" fontId="8" fillId="4" borderId="6" xfId="0" applyNumberFormat="1" applyFont="1" applyFill="1" applyBorder="1" applyAlignment="1">
      <alignment wrapText="1"/>
    </xf>
    <xf numFmtId="49" fontId="8" fillId="4" borderId="11" xfId="0" applyNumberFormat="1" applyFont="1" applyFill="1" applyBorder="1" applyAlignment="1">
      <alignment wrapText="1"/>
    </xf>
    <xf numFmtId="187" fontId="8" fillId="4" borderId="10" xfId="1" applyFont="1" applyFill="1" applyBorder="1"/>
    <xf numFmtId="2" fontId="8" fillId="6" borderId="6" xfId="0" applyNumberFormat="1" applyFont="1" applyFill="1" applyBorder="1"/>
    <xf numFmtId="2" fontId="8" fillId="6" borderId="6" xfId="0" applyNumberFormat="1" applyFont="1" applyFill="1" applyBorder="1" applyAlignment="1">
      <alignment wrapText="1"/>
    </xf>
    <xf numFmtId="187" fontId="8" fillId="6" borderId="10" xfId="1" applyFont="1" applyFill="1" applyBorder="1"/>
    <xf numFmtId="187" fontId="8" fillId="5" borderId="6" xfId="1" applyFont="1" applyFill="1" applyBorder="1" applyAlignment="1">
      <alignment vertical="top" wrapText="1"/>
    </xf>
    <xf numFmtId="187" fontId="8" fillId="7" borderId="6" xfId="1" applyFont="1" applyFill="1" applyBorder="1" applyAlignment="1">
      <alignment wrapText="1"/>
    </xf>
    <xf numFmtId="187" fontId="8" fillId="4" borderId="6" xfId="1" applyFont="1" applyFill="1" applyBorder="1" applyAlignment="1">
      <alignment wrapText="1"/>
    </xf>
    <xf numFmtId="187" fontId="8" fillId="6" borderId="6" xfId="1" applyFont="1" applyFill="1" applyBorder="1" applyAlignment="1">
      <alignment wrapText="1"/>
    </xf>
    <xf numFmtId="187" fontId="8" fillId="6" borderId="6" xfId="1" applyFont="1" applyFill="1" applyBorder="1" applyAlignment="1">
      <alignment horizontal="left" vertical="top"/>
    </xf>
    <xf numFmtId="187" fontId="8" fillId="6" borderId="6" xfId="1" applyFont="1" applyFill="1" applyBorder="1" applyAlignment="1">
      <alignment horizontal="center" wrapText="1"/>
    </xf>
    <xf numFmtId="2" fontId="8" fillId="4" borderId="6" xfId="0" applyNumberFormat="1" applyFont="1" applyFill="1" applyBorder="1"/>
    <xf numFmtId="187" fontId="8" fillId="19" borderId="6" xfId="1" applyFont="1" applyFill="1" applyBorder="1" applyAlignment="1">
      <alignment vertical="top"/>
    </xf>
    <xf numFmtId="2" fontId="8" fillId="19" borderId="6" xfId="0" applyNumberFormat="1" applyFont="1" applyFill="1" applyBorder="1" applyAlignment="1">
      <alignment vertical="top"/>
    </xf>
    <xf numFmtId="2" fontId="8" fillId="19" borderId="6" xfId="0" applyNumberFormat="1" applyFont="1" applyFill="1" applyBorder="1" applyAlignment="1">
      <alignment vertical="top" wrapText="1"/>
    </xf>
    <xf numFmtId="187" fontId="8" fillId="19" borderId="10" xfId="1" applyFont="1" applyFill="1" applyBorder="1" applyAlignment="1">
      <alignment vertical="top"/>
    </xf>
    <xf numFmtId="187" fontId="8" fillId="19" borderId="6" xfId="1" applyFont="1" applyFill="1" applyBorder="1"/>
    <xf numFmtId="2" fontId="8" fillId="19" borderId="6" xfId="0" applyNumberFormat="1" applyFont="1" applyFill="1" applyBorder="1"/>
    <xf numFmtId="2" fontId="8" fillId="19" borderId="6" xfId="0" applyNumberFormat="1" applyFont="1" applyFill="1" applyBorder="1" applyAlignment="1">
      <alignment wrapText="1"/>
    </xf>
    <xf numFmtId="187" fontId="8" fillId="19" borderId="10" xfId="1" applyFont="1" applyFill="1" applyBorder="1"/>
    <xf numFmtId="187" fontId="8" fillId="18" borderId="6" xfId="1" applyFont="1" applyFill="1" applyBorder="1" applyAlignment="1">
      <alignment horizontal="center"/>
    </xf>
    <xf numFmtId="49" fontId="8" fillId="18" borderId="6" xfId="1" applyNumberFormat="1" applyFont="1" applyFill="1" applyBorder="1" applyAlignment="1">
      <alignment horizontal="center" wrapText="1"/>
    </xf>
    <xf numFmtId="1" fontId="8" fillId="15" borderId="6" xfId="2" applyNumberFormat="1" applyFont="1" applyFill="1" applyBorder="1"/>
    <xf numFmtId="9" fontId="4" fillId="15" borderId="6" xfId="2" applyFont="1" applyFill="1" applyBorder="1"/>
    <xf numFmtId="9" fontId="8" fillId="15" borderId="6" xfId="2" applyFont="1" applyFill="1" applyBorder="1" applyAlignment="1">
      <alignment wrapText="1"/>
    </xf>
    <xf numFmtId="187" fontId="8" fillId="15" borderId="6" xfId="1" applyFont="1" applyFill="1" applyBorder="1"/>
    <xf numFmtId="2" fontId="8" fillId="7" borderId="6" xfId="0" applyNumberFormat="1" applyFont="1" applyFill="1" applyBorder="1" applyAlignment="1">
      <alignment wrapText="1"/>
    </xf>
    <xf numFmtId="190" fontId="8" fillId="4" borderId="6" xfId="0" applyNumberFormat="1" applyFont="1" applyFill="1" applyBorder="1"/>
    <xf numFmtId="0" fontId="8" fillId="18" borderId="6" xfId="0" applyFont="1" applyFill="1" applyBorder="1" applyAlignment="1">
      <alignment horizontal="center"/>
    </xf>
    <xf numFmtId="0" fontId="8" fillId="18" borderId="6" xfId="0" applyFont="1" applyFill="1" applyBorder="1" applyAlignment="1">
      <alignment wrapText="1"/>
    </xf>
    <xf numFmtId="2" fontId="4" fillId="15" borderId="6" xfId="0" applyNumberFormat="1" applyFont="1" applyFill="1" applyBorder="1" applyAlignment="1">
      <alignment vertical="top" wrapText="1"/>
    </xf>
    <xf numFmtId="2" fontId="8" fillId="15" borderId="6" xfId="0" applyNumberFormat="1" applyFont="1" applyFill="1" applyBorder="1" applyAlignment="1">
      <alignment vertical="top" wrapText="1"/>
    </xf>
    <xf numFmtId="187" fontId="8" fillId="15" borderId="6" xfId="1" applyFont="1" applyFill="1" applyBorder="1" applyAlignment="1">
      <alignment vertical="top"/>
    </xf>
    <xf numFmtId="43" fontId="8" fillId="6" borderId="6" xfId="0" applyNumberFormat="1" applyFont="1" applyFill="1" applyBorder="1"/>
    <xf numFmtId="2" fontId="8" fillId="18" borderId="6" xfId="0" applyNumberFormat="1" applyFont="1" applyFill="1" applyBorder="1" applyAlignment="1">
      <alignment horizontal="center"/>
    </xf>
    <xf numFmtId="2" fontId="8" fillId="18" borderId="6" xfId="0" applyNumberFormat="1" applyFont="1" applyFill="1" applyBorder="1" applyAlignment="1">
      <alignment horizontal="center" wrapText="1"/>
    </xf>
    <xf numFmtId="0" fontId="8" fillId="20" borderId="6" xfId="0" applyFont="1" applyFill="1" applyBorder="1"/>
    <xf numFmtId="2" fontId="4" fillId="20" borderId="6" xfId="0" applyNumberFormat="1" applyFont="1" applyFill="1" applyBorder="1"/>
    <xf numFmtId="2" fontId="4" fillId="20" borderId="6" xfId="0" applyNumberFormat="1" applyFont="1" applyFill="1" applyBorder="1" applyAlignment="1">
      <alignment wrapText="1"/>
    </xf>
    <xf numFmtId="2" fontId="4" fillId="10" borderId="6" xfId="0" applyNumberFormat="1" applyFont="1" applyFill="1" applyBorder="1"/>
    <xf numFmtId="2" fontId="8" fillId="10" borderId="6" xfId="0" applyNumberFormat="1" applyFont="1" applyFill="1" applyBorder="1" applyAlignment="1">
      <alignment wrapText="1"/>
    </xf>
    <xf numFmtId="2" fontId="4" fillId="5" borderId="6" xfId="0" applyNumberFormat="1" applyFont="1" applyFill="1" applyBorder="1" applyAlignment="1">
      <alignment vertical="top"/>
    </xf>
    <xf numFmtId="2" fontId="8" fillId="4" borderId="10" xfId="0" applyNumberFormat="1" applyFont="1" applyFill="1" applyBorder="1"/>
    <xf numFmtId="187" fontId="8" fillId="4" borderId="10" xfId="1" applyFont="1" applyFill="1" applyBorder="1" applyAlignment="1">
      <alignment wrapText="1"/>
    </xf>
    <xf numFmtId="2" fontId="8" fillId="0" borderId="10" xfId="0" applyNumberFormat="1" applyFont="1" applyBorder="1" applyAlignment="1">
      <alignment wrapText="1"/>
    </xf>
    <xf numFmtId="0" fontId="8" fillId="21" borderId="6" xfId="0" applyFont="1" applyFill="1" applyBorder="1"/>
    <xf numFmtId="2" fontId="8" fillId="21" borderId="6" xfId="0" applyNumberFormat="1" applyFont="1" applyFill="1" applyBorder="1" applyAlignment="1">
      <alignment horizontal="center"/>
    </xf>
    <xf numFmtId="49" fontId="8" fillId="21" borderId="11" xfId="0" applyNumberFormat="1" applyFont="1" applyFill="1" applyBorder="1" applyAlignment="1">
      <alignment wrapText="1"/>
    </xf>
    <xf numFmtId="43" fontId="8" fillId="21" borderId="6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 wrapText="1"/>
    </xf>
    <xf numFmtId="43" fontId="4" fillId="0" borderId="0" xfId="0" applyNumberFormat="1" applyFont="1"/>
    <xf numFmtId="49" fontId="3" fillId="0" borderId="0" xfId="0" applyNumberFormat="1" applyFont="1" applyAlignment="1">
      <alignment wrapText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horizontal="right"/>
    </xf>
    <xf numFmtId="43" fontId="8" fillId="6" borderId="0" xfId="3" applyFont="1" applyFill="1" applyBorder="1" applyAlignment="1"/>
    <xf numFmtId="2" fontId="21" fillId="0" borderId="0" xfId="0" applyNumberFormat="1" applyFont="1" applyAlignment="1">
      <alignment wrapText="1"/>
    </xf>
    <xf numFmtId="0" fontId="4" fillId="21" borderId="0" xfId="0" applyFont="1" applyFill="1" applyAlignment="1">
      <alignment horizontal="center"/>
    </xf>
    <xf numFmtId="2" fontId="3" fillId="7" borderId="5" xfId="0" applyNumberFormat="1" applyFont="1" applyFill="1" applyBorder="1" applyAlignment="1">
      <alignment horizontal="left"/>
    </xf>
    <xf numFmtId="2" fontId="3" fillId="7" borderId="5" xfId="0" applyNumberFormat="1" applyFont="1" applyFill="1" applyBorder="1"/>
    <xf numFmtId="0" fontId="3" fillId="0" borderId="14" xfId="0" applyFont="1" applyBorder="1" applyAlignment="1">
      <alignment horizontal="right" vertical="top"/>
    </xf>
    <xf numFmtId="2" fontId="3" fillId="0" borderId="14" xfId="0" applyNumberFormat="1" applyFont="1" applyBorder="1" applyAlignment="1">
      <alignment horizontal="left" vertical="top"/>
    </xf>
    <xf numFmtId="43" fontId="3" fillId="0" borderId="14" xfId="3" applyFont="1" applyBorder="1" applyAlignment="1">
      <alignment horizontal="center" vertical="top"/>
    </xf>
    <xf numFmtId="0" fontId="3" fillId="6" borderId="14" xfId="0" applyFont="1" applyFill="1" applyBorder="1" applyAlignment="1">
      <alignment horizontal="center" vertical="top"/>
    </xf>
    <xf numFmtId="187" fontId="3" fillId="6" borderId="21" xfId="0" applyNumberFormat="1" applyFont="1" applyFill="1" applyBorder="1" applyAlignment="1">
      <alignment horizontal="center" vertical="top"/>
    </xf>
    <xf numFmtId="3" fontId="3" fillId="0" borderId="14" xfId="0" applyNumberFormat="1" applyFont="1" applyBorder="1" applyAlignment="1">
      <alignment horizontal="center" vertical="top"/>
    </xf>
    <xf numFmtId="0" fontId="3" fillId="12" borderId="13" xfId="0" applyFont="1" applyFill="1" applyBorder="1" applyAlignment="1">
      <alignment vertical="top" wrapText="1"/>
    </xf>
    <xf numFmtId="43" fontId="3" fillId="12" borderId="6" xfId="0" applyNumberFormat="1" applyFont="1" applyFill="1" applyBorder="1" applyAlignment="1">
      <alignment vertical="top"/>
    </xf>
    <xf numFmtId="43" fontId="3" fillId="12" borderId="6" xfId="3" applyFont="1" applyFill="1" applyBorder="1" applyAlignment="1">
      <alignment vertical="top"/>
    </xf>
    <xf numFmtId="0" fontId="3" fillId="6" borderId="14" xfId="0" applyFont="1" applyFill="1" applyBorder="1" applyAlignment="1">
      <alignment horizontal="right" vertical="top"/>
    </xf>
    <xf numFmtId="0" fontId="3" fillId="12" borderId="6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right" vertical="top"/>
    </xf>
    <xf numFmtId="0" fontId="3" fillId="6" borderId="5" xfId="0" applyFont="1" applyFill="1" applyBorder="1" applyAlignment="1">
      <alignment vertical="top" wrapText="1"/>
    </xf>
    <xf numFmtId="187" fontId="3" fillId="6" borderId="5" xfId="0" applyNumberFormat="1" applyFont="1" applyFill="1" applyBorder="1" applyAlignment="1">
      <alignment horizontal="left" vertical="top"/>
    </xf>
    <xf numFmtId="0" fontId="3" fillId="12" borderId="14" xfId="0" applyFont="1" applyFill="1" applyBorder="1" applyAlignment="1">
      <alignment vertical="top"/>
    </xf>
    <xf numFmtId="0" fontId="3" fillId="12" borderId="14" xfId="0" applyFont="1" applyFill="1" applyBorder="1" applyAlignment="1">
      <alignment vertical="top" wrapText="1"/>
    </xf>
    <xf numFmtId="43" fontId="3" fillId="12" borderId="5" xfId="3" applyFont="1" applyFill="1" applyBorder="1" applyAlignment="1">
      <alignment horizontal="right" vertical="top"/>
    </xf>
    <xf numFmtId="43" fontId="3" fillId="12" borderId="5" xfId="3" applyFont="1" applyFill="1" applyBorder="1" applyAlignment="1">
      <alignment horizontal="center" vertical="top"/>
    </xf>
    <xf numFmtId="187" fontId="3" fillId="12" borderId="6" xfId="0" applyNumberFormat="1" applyFont="1" applyFill="1" applyBorder="1" applyAlignment="1">
      <alignment horizontal="left" vertical="top"/>
    </xf>
    <xf numFmtId="0" fontId="3" fillId="19" borderId="6" xfId="0" applyFont="1" applyFill="1" applyBorder="1" applyAlignment="1">
      <alignment horizontal="right" vertical="top"/>
    </xf>
    <xf numFmtId="43" fontId="3" fillId="19" borderId="5" xfId="3" applyFont="1" applyFill="1" applyBorder="1" applyAlignment="1">
      <alignment horizontal="right" vertical="top"/>
    </xf>
    <xf numFmtId="43" fontId="3" fillId="19" borderId="5" xfId="3" applyFont="1" applyFill="1" applyBorder="1" applyAlignment="1">
      <alignment horizontal="center" vertical="top"/>
    </xf>
    <xf numFmtId="43" fontId="3" fillId="19" borderId="6" xfId="3" applyFont="1" applyFill="1" applyBorder="1" applyAlignment="1">
      <alignment vertical="top"/>
    </xf>
    <xf numFmtId="187" fontId="3" fillId="19" borderId="6" xfId="0" applyNumberFormat="1" applyFont="1" applyFill="1" applyBorder="1" applyAlignment="1">
      <alignment horizontal="left" vertical="top"/>
    </xf>
    <xf numFmtId="2" fontId="3" fillId="9" borderId="6" xfId="0" applyNumberFormat="1" applyFont="1" applyFill="1" applyBorder="1" applyAlignment="1">
      <alignment vertical="top" wrapText="1"/>
    </xf>
    <xf numFmtId="3" fontId="3" fillId="9" borderId="6" xfId="0" applyNumberFormat="1" applyFont="1" applyFill="1" applyBorder="1"/>
    <xf numFmtId="0" fontId="3" fillId="7" borderId="5" xfId="0" applyFont="1" applyFill="1" applyBorder="1"/>
    <xf numFmtId="43" fontId="3" fillId="7" borderId="5" xfId="3" applyFont="1" applyFill="1" applyBorder="1" applyAlignment="1">
      <alignment horizontal="right"/>
    </xf>
    <xf numFmtId="3" fontId="3" fillId="7" borderId="5" xfId="0" applyNumberFormat="1" applyFont="1" applyFill="1" applyBorder="1" applyAlignment="1">
      <alignment horizontal="left"/>
    </xf>
    <xf numFmtId="0" fontId="3" fillId="24" borderId="6" xfId="0" applyFont="1" applyFill="1" applyBorder="1" applyAlignment="1">
      <alignment horizontal="right" vertical="top"/>
    </xf>
    <xf numFmtId="0" fontId="3" fillId="19" borderId="5" xfId="0" applyFont="1" applyFill="1" applyBorder="1" applyAlignment="1">
      <alignment horizontal="right" vertical="top"/>
    </xf>
    <xf numFmtId="0" fontId="3" fillId="19" borderId="5" xfId="0" applyFont="1" applyFill="1" applyBorder="1" applyAlignment="1">
      <alignment vertical="top"/>
    </xf>
    <xf numFmtId="0" fontId="3" fillId="19" borderId="5" xfId="0" applyFont="1" applyFill="1" applyBorder="1" applyAlignment="1">
      <alignment vertical="top" wrapText="1"/>
    </xf>
    <xf numFmtId="0" fontId="3" fillId="19" borderId="14" xfId="0" applyFont="1" applyFill="1" applyBorder="1" applyAlignment="1">
      <alignment horizontal="right" vertical="top"/>
    </xf>
    <xf numFmtId="0" fontId="3" fillId="19" borderId="14" xfId="0" applyFont="1" applyFill="1" applyBorder="1" applyAlignment="1">
      <alignment horizontal="right"/>
    </xf>
    <xf numFmtId="2" fontId="3" fillId="24" borderId="6" xfId="0" applyNumberFormat="1" applyFont="1" applyFill="1" applyBorder="1" applyAlignment="1">
      <alignment vertical="top"/>
    </xf>
    <xf numFmtId="43" fontId="3" fillId="24" borderId="6" xfId="3" applyFont="1" applyFill="1" applyBorder="1" applyAlignment="1">
      <alignment vertical="top"/>
    </xf>
    <xf numFmtId="0" fontId="3" fillId="19" borderId="5" xfId="0" applyFont="1" applyFill="1" applyBorder="1" applyAlignment="1">
      <alignment horizontal="left" vertical="top"/>
    </xf>
    <xf numFmtId="2" fontId="8" fillId="15" borderId="6" xfId="3" applyNumberFormat="1" applyFont="1" applyFill="1" applyBorder="1" applyAlignment="1">
      <alignment horizontal="left" vertical="top" wrapText="1"/>
    </xf>
    <xf numFmtId="49" fontId="8" fillId="9" borderId="6" xfId="3" applyNumberFormat="1" applyFont="1" applyFill="1" applyBorder="1" applyAlignment="1">
      <alignment horizontal="left" vertical="top"/>
    </xf>
    <xf numFmtId="2" fontId="3" fillId="6" borderId="19" xfId="0" applyNumberFormat="1" applyFont="1" applyFill="1" applyBorder="1" applyAlignment="1">
      <alignment horizontal="right"/>
    </xf>
    <xf numFmtId="2" fontId="8" fillId="7" borderId="6" xfId="0" applyNumberFormat="1" applyFont="1" applyFill="1" applyBorder="1"/>
    <xf numFmtId="1" fontId="2" fillId="7" borderId="6" xfId="0" applyNumberFormat="1" applyFont="1" applyFill="1" applyBorder="1" applyAlignment="1">
      <alignment horizontal="center" vertical="top"/>
    </xf>
    <xf numFmtId="2" fontId="2" fillId="7" borderId="6" xfId="0" applyNumberFormat="1" applyFont="1" applyFill="1" applyBorder="1" applyAlignment="1">
      <alignment vertical="top"/>
    </xf>
    <xf numFmtId="2" fontId="3" fillId="7" borderId="6" xfId="0" applyNumberFormat="1" applyFont="1" applyFill="1" applyBorder="1" applyAlignment="1">
      <alignment vertical="top" wrapText="1"/>
    </xf>
    <xf numFmtId="43" fontId="8" fillId="7" borderId="6" xfId="3" applyFont="1" applyFill="1" applyBorder="1" applyAlignment="1">
      <alignment vertical="top"/>
    </xf>
    <xf numFmtId="2" fontId="3" fillId="9" borderId="6" xfId="0" applyNumberFormat="1" applyFont="1" applyFill="1" applyBorder="1" applyAlignment="1">
      <alignment wrapText="1"/>
    </xf>
    <xf numFmtId="49" fontId="3" fillId="12" borderId="6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horizontal="right" vertical="top"/>
    </xf>
    <xf numFmtId="49" fontId="3" fillId="6" borderId="6" xfId="0" applyNumberFormat="1" applyFont="1" applyFill="1" applyBorder="1" applyAlignment="1">
      <alignment vertical="top" wrapText="1"/>
    </xf>
    <xf numFmtId="2" fontId="3" fillId="12" borderId="6" xfId="0" applyNumberFormat="1" applyFont="1" applyFill="1" applyBorder="1" applyAlignment="1">
      <alignment vertical="top"/>
    </xf>
    <xf numFmtId="2" fontId="3" fillId="6" borderId="6" xfId="0" applyNumberFormat="1" applyFont="1" applyFill="1" applyBorder="1" applyAlignment="1">
      <alignment horizontal="right" vertical="top"/>
    </xf>
    <xf numFmtId="2" fontId="3" fillId="6" borderId="6" xfId="0" applyNumberFormat="1" applyFont="1" applyFill="1" applyBorder="1" applyAlignment="1">
      <alignment horizontal="left" vertical="top"/>
    </xf>
    <xf numFmtId="43" fontId="3" fillId="6" borderId="6" xfId="3" applyFont="1" applyFill="1" applyBorder="1" applyAlignment="1">
      <alignment vertical="top"/>
    </xf>
    <xf numFmtId="190" fontId="3" fillId="9" borderId="6" xfId="0" applyNumberFormat="1" applyFont="1" applyFill="1" applyBorder="1" applyAlignment="1">
      <alignment horizontal="center" vertical="top"/>
    </xf>
    <xf numFmtId="2" fontId="3" fillId="9" borderId="6" xfId="0" applyNumberFormat="1" applyFont="1" applyFill="1" applyBorder="1" applyAlignment="1">
      <alignment vertical="top"/>
    </xf>
    <xf numFmtId="190" fontId="3" fillId="7" borderId="6" xfId="0" applyNumberFormat="1" applyFont="1" applyFill="1" applyBorder="1" applyAlignment="1">
      <alignment horizontal="center"/>
    </xf>
    <xf numFmtId="2" fontId="3" fillId="0" borderId="6" xfId="3" applyNumberFormat="1" applyFont="1" applyBorder="1" applyAlignment="1">
      <alignment vertical="top"/>
    </xf>
    <xf numFmtId="2" fontId="3" fillId="6" borderId="6" xfId="3" applyNumberFormat="1" applyFont="1" applyFill="1" applyBorder="1" applyAlignment="1">
      <alignment vertical="top"/>
    </xf>
    <xf numFmtId="2" fontId="3" fillId="6" borderId="6" xfId="3" applyNumberFormat="1" applyFont="1" applyFill="1" applyBorder="1" applyAlignment="1">
      <alignment horizontal="right" vertical="top"/>
    </xf>
    <xf numFmtId="2" fontId="3" fillId="6" borderId="5" xfId="0" applyNumberFormat="1" applyFont="1" applyFill="1" applyBorder="1" applyAlignment="1">
      <alignment vertical="top"/>
    </xf>
    <xf numFmtId="2" fontId="3" fillId="6" borderId="5" xfId="3" applyNumberFormat="1" applyFont="1" applyFill="1" applyBorder="1" applyAlignment="1">
      <alignment horizontal="right" vertical="top" wrapText="1"/>
    </xf>
    <xf numFmtId="49" fontId="4" fillId="9" borderId="5" xfId="3" applyNumberFormat="1" applyFont="1" applyFill="1" applyBorder="1" applyAlignment="1">
      <alignment vertical="top" wrapText="1"/>
    </xf>
    <xf numFmtId="2" fontId="3" fillId="10" borderId="6" xfId="0" applyNumberFormat="1" applyFont="1" applyFill="1" applyBorder="1" applyAlignment="1">
      <alignment vertical="top"/>
    </xf>
    <xf numFmtId="43" fontId="7" fillId="6" borderId="6" xfId="3" applyFont="1" applyFill="1" applyBorder="1" applyAlignment="1">
      <alignment horizontal="right"/>
    </xf>
    <xf numFmtId="189" fontId="3" fillId="25" borderId="0" xfId="0" applyNumberFormat="1" applyFont="1" applyFill="1"/>
    <xf numFmtId="43" fontId="4" fillId="6" borderId="0" xfId="3" applyFont="1" applyFill="1" applyBorder="1" applyAlignment="1">
      <alignment horizontal="right"/>
    </xf>
    <xf numFmtId="43" fontId="8" fillId="6" borderId="0" xfId="3" applyFont="1" applyFill="1" applyBorder="1"/>
    <xf numFmtId="2" fontId="8" fillId="6" borderId="0" xfId="3" applyNumberFormat="1" applyFont="1" applyFill="1" applyBorder="1"/>
    <xf numFmtId="2" fontId="25" fillId="11" borderId="6" xfId="0" applyNumberFormat="1" applyFont="1" applyFill="1" applyBorder="1" applyAlignment="1">
      <alignment horizontal="center" vertical="top" wrapText="1"/>
    </xf>
    <xf numFmtId="189" fontId="5" fillId="12" borderId="9" xfId="3" applyNumberFormat="1" applyFont="1" applyFill="1" applyBorder="1" applyAlignment="1">
      <alignment horizontal="right" vertical="center"/>
    </xf>
    <xf numFmtId="2" fontId="5" fillId="12" borderId="10" xfId="0" applyNumberFormat="1" applyFont="1" applyFill="1" applyBorder="1" applyAlignment="1">
      <alignment horizontal="left" vertical="center"/>
    </xf>
    <xf numFmtId="2" fontId="25" fillId="12" borderId="10" xfId="0" applyNumberFormat="1" applyFont="1" applyFill="1" applyBorder="1" applyAlignment="1">
      <alignment vertical="center"/>
    </xf>
    <xf numFmtId="43" fontId="7" fillId="12" borderId="6" xfId="3" applyFont="1" applyFill="1" applyBorder="1" applyAlignment="1">
      <alignment vertical="center"/>
    </xf>
    <xf numFmtId="2" fontId="5" fillId="9" borderId="10" xfId="0" applyNumberFormat="1" applyFont="1" applyFill="1" applyBorder="1" applyAlignment="1">
      <alignment horizontal="left" vertical="center"/>
    </xf>
    <xf numFmtId="2" fontId="25" fillId="9" borderId="6" xfId="0" applyNumberFormat="1" applyFont="1" applyFill="1" applyBorder="1" applyAlignment="1">
      <alignment horizontal="center" vertical="center" wrapText="1"/>
    </xf>
    <xf numFmtId="2" fontId="5" fillId="7" borderId="10" xfId="0" applyNumberFormat="1" applyFont="1" applyFill="1" applyBorder="1" applyAlignment="1">
      <alignment horizontal="left" vertical="center"/>
    </xf>
    <xf numFmtId="43" fontId="25" fillId="7" borderId="6" xfId="3" applyFont="1" applyFill="1" applyBorder="1" applyAlignment="1">
      <alignment vertical="center"/>
    </xf>
    <xf numFmtId="2" fontId="5" fillId="13" borderId="10" xfId="0" applyNumberFormat="1" applyFont="1" applyFill="1" applyBorder="1" applyAlignment="1">
      <alignment horizontal="left" vertical="center"/>
    </xf>
    <xf numFmtId="43" fontId="25" fillId="13" borderId="10" xfId="3" applyFont="1" applyFill="1" applyBorder="1" applyAlignment="1">
      <alignment vertical="center"/>
    </xf>
    <xf numFmtId="2" fontId="7" fillId="6" borderId="10" xfId="0" applyNumberFormat="1" applyFont="1" applyFill="1" applyBorder="1" applyAlignment="1">
      <alignment horizontal="left" vertical="top" wrapText="1"/>
    </xf>
    <xf numFmtId="2" fontId="25" fillId="6" borderId="10" xfId="0" applyNumberFormat="1" applyFont="1" applyFill="1" applyBorder="1" applyAlignment="1">
      <alignment vertical="top" wrapText="1"/>
    </xf>
    <xf numFmtId="2" fontId="7" fillId="6" borderId="15" xfId="0" applyNumberFormat="1" applyFont="1" applyFill="1" applyBorder="1" applyAlignment="1">
      <alignment horizontal="left" vertical="center"/>
    </xf>
    <xf numFmtId="43" fontId="25" fillId="6" borderId="15" xfId="3" applyFont="1" applyFill="1" applyBorder="1" applyAlignment="1">
      <alignment vertical="center"/>
    </xf>
    <xf numFmtId="2" fontId="7" fillId="6" borderId="21" xfId="0" applyNumberFormat="1" applyFont="1" applyFill="1" applyBorder="1" applyAlignment="1">
      <alignment horizontal="left" vertical="center"/>
    </xf>
    <xf numFmtId="43" fontId="25" fillId="6" borderId="21" xfId="3" applyFont="1" applyFill="1" applyBorder="1" applyAlignment="1">
      <alignment vertical="center"/>
    </xf>
    <xf numFmtId="2" fontId="7" fillId="6" borderId="10" xfId="0" applyNumberFormat="1" applyFont="1" applyFill="1" applyBorder="1" applyAlignment="1">
      <alignment horizontal="left" vertical="center"/>
    </xf>
    <xf numFmtId="43" fontId="25" fillId="6" borderId="10" xfId="3" applyFont="1" applyFill="1" applyBorder="1" applyAlignment="1">
      <alignment vertical="center"/>
    </xf>
    <xf numFmtId="2" fontId="7" fillId="6" borderId="6" xfId="0" applyNumberFormat="1" applyFont="1" applyFill="1" applyBorder="1" applyAlignment="1">
      <alignment horizontal="left" vertical="center"/>
    </xf>
    <xf numFmtId="43" fontId="25" fillId="6" borderId="6" xfId="3" applyFont="1" applyFill="1" applyBorder="1" applyAlignment="1">
      <alignment vertical="center"/>
    </xf>
    <xf numFmtId="43" fontId="25" fillId="6" borderId="10" xfId="3" applyFont="1" applyFill="1" applyBorder="1" applyAlignment="1">
      <alignment vertical="top"/>
    </xf>
    <xf numFmtId="43" fontId="25" fillId="6" borderId="7" xfId="3" applyFont="1" applyFill="1" applyBorder="1" applyAlignment="1">
      <alignment vertical="top"/>
    </xf>
    <xf numFmtId="2" fontId="5" fillId="14" borderId="6" xfId="0" applyNumberFormat="1" applyFont="1" applyFill="1" applyBorder="1" applyAlignment="1">
      <alignment horizontal="left" vertical="center"/>
    </xf>
    <xf numFmtId="2" fontId="25" fillId="14" borderId="7" xfId="0" applyNumberFormat="1" applyFont="1" applyFill="1" applyBorder="1" applyAlignment="1">
      <alignment vertical="center" wrapText="1"/>
    </xf>
    <xf numFmtId="2" fontId="7" fillId="13" borderId="6" xfId="0" applyNumberFormat="1" applyFont="1" applyFill="1" applyBorder="1" applyAlignment="1">
      <alignment horizontal="left" vertical="center"/>
    </xf>
    <xf numFmtId="2" fontId="25" fillId="13" borderId="2" xfId="0" applyNumberFormat="1" applyFont="1" applyFill="1" applyBorder="1" applyAlignment="1">
      <alignment vertical="center"/>
    </xf>
    <xf numFmtId="43" fontId="25" fillId="6" borderId="6" xfId="3" applyFont="1" applyFill="1" applyBorder="1" applyAlignment="1">
      <alignment horizontal="right" vertical="center"/>
    </xf>
    <xf numFmtId="2" fontId="7" fillId="6" borderId="6" xfId="0" applyNumberFormat="1" applyFont="1" applyFill="1" applyBorder="1" applyAlignment="1">
      <alignment horizontal="left" vertical="center" wrapText="1"/>
    </xf>
    <xf numFmtId="2" fontId="7" fillId="6" borderId="6" xfId="0" applyNumberFormat="1" applyFont="1" applyFill="1" applyBorder="1" applyAlignment="1">
      <alignment horizontal="left" vertical="top" wrapText="1"/>
    </xf>
    <xf numFmtId="43" fontId="25" fillId="6" borderId="6" xfId="3" applyFont="1" applyFill="1" applyBorder="1" applyAlignment="1">
      <alignment horizontal="right" vertical="top"/>
    </xf>
    <xf numFmtId="43" fontId="7" fillId="6" borderId="6" xfId="3" applyFont="1" applyFill="1" applyBorder="1" applyAlignment="1">
      <alignment horizontal="left" vertical="center"/>
    </xf>
    <xf numFmtId="2" fontId="26" fillId="0" borderId="6" xfId="0" applyNumberFormat="1" applyFont="1" applyBorder="1" applyAlignment="1">
      <alignment horizontal="left" vertical="center"/>
    </xf>
    <xf numFmtId="2" fontId="26" fillId="13" borderId="5" xfId="0" applyNumberFormat="1" applyFont="1" applyFill="1" applyBorder="1" applyAlignment="1">
      <alignment horizontal="left" vertical="center" wrapText="1"/>
    </xf>
    <xf numFmtId="43" fontId="26" fillId="6" borderId="5" xfId="3" applyFont="1" applyFill="1" applyBorder="1" applyAlignment="1">
      <alignment horizontal="left" vertical="center" wrapText="1"/>
    </xf>
    <xf numFmtId="2" fontId="26" fillId="6" borderId="5" xfId="0" applyNumberFormat="1" applyFont="1" applyFill="1" applyBorder="1" applyAlignment="1">
      <alignment horizontal="left" vertical="top" wrapText="1"/>
    </xf>
    <xf numFmtId="2" fontId="5" fillId="9" borderId="10" xfId="0" applyNumberFormat="1" applyFont="1" applyFill="1" applyBorder="1" applyAlignment="1">
      <alignment horizontal="left" vertical="center" wrapText="1"/>
    </xf>
    <xf numFmtId="188" fontId="7" fillId="0" borderId="6" xfId="3" applyNumberFormat="1" applyFont="1" applyBorder="1" applyAlignment="1">
      <alignment horizontal="left" vertical="center" wrapText="1"/>
    </xf>
    <xf numFmtId="188" fontId="7" fillId="0" borderId="6" xfId="3" applyNumberFormat="1" applyFont="1" applyBorder="1" applyAlignment="1">
      <alignment horizontal="left" vertical="center"/>
    </xf>
    <xf numFmtId="188" fontId="25" fillId="0" borderId="6" xfId="3" applyNumberFormat="1" applyFont="1" applyBorder="1" applyAlignment="1">
      <alignment horizontal="right" vertical="center"/>
    </xf>
    <xf numFmtId="188" fontId="7" fillId="0" borderId="6" xfId="3" applyNumberFormat="1" applyFont="1" applyBorder="1" applyAlignment="1">
      <alignment horizontal="left" vertical="top" wrapText="1"/>
    </xf>
    <xf numFmtId="188" fontId="25" fillId="0" borderId="6" xfId="3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left" vertical="top"/>
    </xf>
    <xf numFmtId="43" fontId="6" fillId="13" borderId="5" xfId="3" applyFont="1" applyFill="1" applyBorder="1" applyAlignment="1">
      <alignment horizontal="left" vertical="center" wrapText="1"/>
    </xf>
    <xf numFmtId="0" fontId="7" fillId="13" borderId="5" xfId="0" applyFont="1" applyFill="1" applyBorder="1" applyAlignment="1">
      <alignment horizontal="left" vertical="center"/>
    </xf>
    <xf numFmtId="189" fontId="7" fillId="13" borderId="5" xfId="3" applyNumberFormat="1" applyFont="1" applyFill="1" applyBorder="1" applyAlignment="1">
      <alignment horizontal="right" vertical="center"/>
    </xf>
    <xf numFmtId="2" fontId="7" fillId="13" borderId="10" xfId="0" applyNumberFormat="1" applyFont="1" applyFill="1" applyBorder="1" applyAlignment="1">
      <alignment horizontal="left" vertical="center" wrapText="1"/>
    </xf>
    <xf numFmtId="43" fontId="25" fillId="13" borderId="10" xfId="3" applyFont="1" applyFill="1" applyBorder="1" applyAlignment="1">
      <alignment vertical="center" wrapText="1"/>
    </xf>
    <xf numFmtId="0" fontId="7" fillId="13" borderId="5" xfId="0" applyFont="1" applyFill="1" applyBorder="1" applyAlignment="1">
      <alignment horizontal="center" vertical="center" wrapText="1"/>
    </xf>
    <xf numFmtId="43" fontId="25" fillId="6" borderId="10" xfId="3" applyFont="1" applyFill="1" applyBorder="1" applyAlignment="1">
      <alignment vertical="top" wrapText="1"/>
    </xf>
    <xf numFmtId="2" fontId="5" fillId="7" borderId="6" xfId="0" applyNumberFormat="1" applyFont="1" applyFill="1" applyBorder="1" applyAlignment="1">
      <alignment vertical="top" wrapText="1"/>
    </xf>
    <xf numFmtId="189" fontId="18" fillId="6" borderId="6" xfId="3" applyNumberFormat="1" applyFont="1" applyFill="1" applyBorder="1" applyAlignment="1">
      <alignment vertical="top"/>
    </xf>
    <xf numFmtId="2" fontId="7" fillId="9" borderId="6" xfId="0" applyNumberFormat="1" applyFont="1" applyFill="1" applyBorder="1" applyAlignment="1">
      <alignment vertical="top" wrapText="1"/>
    </xf>
    <xf numFmtId="188" fontId="6" fillId="6" borderId="6" xfId="3" applyNumberFormat="1" applyFont="1" applyFill="1" applyBorder="1" applyAlignment="1">
      <alignment vertical="top" wrapText="1"/>
    </xf>
    <xf numFmtId="0" fontId="18" fillId="27" borderId="6" xfId="0" applyFont="1" applyFill="1" applyBorder="1" applyAlignment="1">
      <alignment horizontal="center" vertical="top"/>
    </xf>
    <xf numFmtId="2" fontId="18" fillId="27" borderId="11" xfId="0" applyNumberFormat="1" applyFont="1" applyFill="1" applyBorder="1" applyAlignment="1">
      <alignment vertical="top"/>
    </xf>
    <xf numFmtId="43" fontId="18" fillId="27" borderId="5" xfId="0" applyNumberFormat="1" applyFont="1" applyFill="1" applyBorder="1" applyAlignment="1">
      <alignment horizontal="center" vertical="top"/>
    </xf>
    <xf numFmtId="43" fontId="17" fillId="27" borderId="5" xfId="0" applyNumberFormat="1" applyFont="1" applyFill="1" applyBorder="1" applyAlignment="1">
      <alignment horizontal="center" vertical="top"/>
    </xf>
    <xf numFmtId="0" fontId="17" fillId="27" borderId="6" xfId="0" applyFont="1" applyFill="1" applyBorder="1" applyAlignment="1">
      <alignment vertical="top"/>
    </xf>
    <xf numFmtId="43" fontId="18" fillId="7" borderId="6" xfId="3" applyFont="1" applyFill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0" fontId="27" fillId="6" borderId="13" xfId="0" applyFont="1" applyFill="1" applyBorder="1" applyAlignment="1">
      <alignment horizontal="center" vertical="top"/>
    </xf>
    <xf numFmtId="2" fontId="27" fillId="0" borderId="22" xfId="0" applyNumberFormat="1" applyFont="1" applyBorder="1" applyAlignment="1">
      <alignment vertical="top" wrapText="1"/>
    </xf>
    <xf numFmtId="43" fontId="27" fillId="6" borderId="13" xfId="0" applyNumberFormat="1" applyFont="1" applyFill="1" applyBorder="1" applyAlignment="1">
      <alignment horizontal="center" vertical="top"/>
    </xf>
    <xf numFmtId="0" fontId="27" fillId="0" borderId="13" xfId="0" applyFont="1" applyBorder="1" applyAlignment="1">
      <alignment vertical="top"/>
    </xf>
    <xf numFmtId="2" fontId="5" fillId="11" borderId="5" xfId="0" applyNumberFormat="1" applyFont="1" applyFill="1" applyBorder="1" applyAlignment="1">
      <alignment horizontal="left" vertical="top"/>
    </xf>
    <xf numFmtId="43" fontId="26" fillId="6" borderId="5" xfId="3" applyFont="1" applyFill="1" applyBorder="1" applyAlignment="1">
      <alignment horizontal="left" vertical="top" wrapText="1"/>
    </xf>
    <xf numFmtId="2" fontId="5" fillId="6" borderId="6" xfId="3" applyNumberFormat="1" applyFont="1" applyFill="1" applyBorder="1" applyAlignment="1">
      <alignment horizontal="center"/>
    </xf>
    <xf numFmtId="2" fontId="7" fillId="6" borderId="6" xfId="0" applyNumberFormat="1" applyFont="1" applyFill="1" applyBorder="1" applyAlignment="1">
      <alignment horizontal="left"/>
    </xf>
    <xf numFmtId="2" fontId="7" fillId="9" borderId="6" xfId="0" applyNumberFormat="1" applyFont="1" applyFill="1" applyBorder="1" applyAlignment="1">
      <alignment horizontal="left" vertical="top" wrapText="1"/>
    </xf>
    <xf numFmtId="2" fontId="4" fillId="7" borderId="6" xfId="3" applyNumberFormat="1" applyFont="1" applyFill="1" applyBorder="1" applyAlignment="1">
      <alignment horizontal="left"/>
    </xf>
    <xf numFmtId="2" fontId="2" fillId="9" borderId="6" xfId="3" applyNumberFormat="1" applyFont="1" applyFill="1" applyBorder="1" applyAlignment="1">
      <alignment horizontal="right"/>
    </xf>
    <xf numFmtId="2" fontId="3" fillId="6" borderId="6" xfId="0" applyNumberFormat="1" applyFont="1" applyFill="1" applyBorder="1" applyAlignment="1">
      <alignment vertical="top"/>
    </xf>
    <xf numFmtId="2" fontId="7" fillId="0" borderId="6" xfId="0" applyNumberFormat="1" applyFont="1" applyBorder="1" applyAlignment="1">
      <alignment horizontal="left" vertical="top" wrapText="1"/>
    </xf>
    <xf numFmtId="43" fontId="6" fillId="9" borderId="5" xfId="3" applyFont="1" applyFill="1" applyBorder="1" applyAlignment="1">
      <alignment vertical="top"/>
    </xf>
    <xf numFmtId="2" fontId="18" fillId="7" borderId="11" xfId="0" applyNumberFormat="1" applyFont="1" applyFill="1" applyBorder="1" applyAlignment="1">
      <alignment vertical="top" wrapText="1"/>
    </xf>
    <xf numFmtId="0" fontId="17" fillId="6" borderId="6" xfId="0" applyFont="1" applyFill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2" fontId="18" fillId="16" borderId="6" xfId="0" applyNumberFormat="1" applyFont="1" applyFill="1" applyBorder="1" applyAlignment="1">
      <alignment vertical="top" wrapText="1"/>
    </xf>
    <xf numFmtId="0" fontId="18" fillId="16" borderId="6" xfId="0" applyFont="1" applyFill="1" applyBorder="1" applyAlignment="1">
      <alignment horizontal="left" vertical="top"/>
    </xf>
    <xf numFmtId="0" fontId="6" fillId="0" borderId="0" xfId="0" applyFont="1"/>
    <xf numFmtId="49" fontId="29" fillId="0" borderId="0" xfId="0" applyNumberFormat="1" applyFont="1" applyAlignment="1">
      <alignment wrapText="1"/>
    </xf>
    <xf numFmtId="0" fontId="6" fillId="0" borderId="0" xfId="0" applyFont="1" applyAlignment="1">
      <alignment horizontal="center"/>
    </xf>
    <xf numFmtId="2" fontId="6" fillId="6" borderId="9" xfId="0" applyNumberFormat="1" applyFont="1" applyFill="1" applyBorder="1" applyAlignment="1">
      <alignment horizontal="left" vertical="top" wrapText="1"/>
    </xf>
    <xf numFmtId="43" fontId="26" fillId="6" borderId="9" xfId="3" applyFont="1" applyFill="1" applyBorder="1" applyAlignment="1">
      <alignment horizontal="left" vertical="top" wrapText="1"/>
    </xf>
    <xf numFmtId="43" fontId="7" fillId="6" borderId="9" xfId="3" applyFont="1" applyFill="1" applyBorder="1" applyAlignment="1">
      <alignment horizontal="center" vertical="top"/>
    </xf>
    <xf numFmtId="2" fontId="7" fillId="6" borderId="9" xfId="3" applyNumberFormat="1" applyFont="1" applyFill="1" applyBorder="1" applyAlignment="1">
      <alignment horizontal="center" vertical="top"/>
    </xf>
    <xf numFmtId="188" fontId="6" fillId="6" borderId="2" xfId="3" applyNumberFormat="1" applyFont="1" applyFill="1" applyBorder="1" applyAlignment="1">
      <alignment vertical="top"/>
    </xf>
    <xf numFmtId="0" fontId="7" fillId="0" borderId="2" xfId="0" applyFont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left" vertical="top" wrapText="1"/>
    </xf>
    <xf numFmtId="43" fontId="18" fillId="6" borderId="2" xfId="3" applyFont="1" applyFill="1" applyBorder="1" applyAlignment="1">
      <alignment vertical="top"/>
    </xf>
    <xf numFmtId="43" fontId="17" fillId="6" borderId="2" xfId="3" applyFont="1" applyFill="1" applyBorder="1" applyAlignment="1">
      <alignment vertical="top"/>
    </xf>
    <xf numFmtId="2" fontId="17" fillId="6" borderId="2" xfId="0" applyNumberFormat="1" applyFont="1" applyFill="1" applyBorder="1" applyAlignment="1">
      <alignment vertical="top" wrapText="1"/>
    </xf>
    <xf numFmtId="0" fontId="7" fillId="0" borderId="5" xfId="0" applyFont="1" applyBorder="1" applyAlignment="1">
      <alignment horizontal="left" vertical="top" wrapText="1"/>
    </xf>
    <xf numFmtId="2" fontId="7" fillId="0" borderId="5" xfId="0" applyNumberFormat="1" applyFont="1" applyBorder="1" applyAlignment="1">
      <alignment horizontal="left" vertical="top" wrapText="1"/>
    </xf>
    <xf numFmtId="43" fontId="17" fillId="6" borderId="5" xfId="3" applyFont="1" applyFill="1" applyBorder="1" applyAlignment="1">
      <alignment vertical="top"/>
    </xf>
    <xf numFmtId="2" fontId="17" fillId="6" borderId="5" xfId="0" applyNumberFormat="1" applyFont="1" applyFill="1" applyBorder="1" applyAlignment="1">
      <alignment vertical="top" wrapText="1"/>
    </xf>
    <xf numFmtId="43" fontId="7" fillId="7" borderId="6" xfId="0" applyNumberFormat="1" applyFont="1" applyFill="1" applyBorder="1" applyAlignment="1">
      <alignment horizontal="left" vertical="top" wrapText="1"/>
    </xf>
    <xf numFmtId="49" fontId="7" fillId="7" borderId="6" xfId="0" applyNumberFormat="1" applyFont="1" applyFill="1" applyBorder="1" applyAlignment="1">
      <alignment horizontal="left" vertical="top" wrapText="1"/>
    </xf>
    <xf numFmtId="49" fontId="7" fillId="0" borderId="6" xfId="0" applyNumberFormat="1" applyFont="1" applyBorder="1" applyAlignment="1">
      <alignment horizontal="left" vertical="top" wrapText="1"/>
    </xf>
    <xf numFmtId="43" fontId="17" fillId="6" borderId="5" xfId="0" applyNumberFormat="1" applyFont="1" applyFill="1" applyBorder="1" applyAlignment="1">
      <alignment vertical="top"/>
    </xf>
    <xf numFmtId="43" fontId="17" fillId="6" borderId="5" xfId="0" applyNumberFormat="1" applyFont="1" applyFill="1" applyBorder="1" applyAlignment="1">
      <alignment vertical="top" wrapText="1"/>
    </xf>
    <xf numFmtId="189" fontId="18" fillId="6" borderId="5" xfId="3" applyNumberFormat="1" applyFont="1" applyFill="1" applyBorder="1" applyAlignment="1">
      <alignment vertical="top"/>
    </xf>
    <xf numFmtId="2" fontId="18" fillId="6" borderId="5" xfId="0" applyNumberFormat="1" applyFont="1" applyFill="1" applyBorder="1" applyAlignment="1">
      <alignment vertical="top" wrapText="1"/>
    </xf>
    <xf numFmtId="0" fontId="11" fillId="24" borderId="6" xfId="0" applyFont="1" applyFill="1" applyBorder="1" applyAlignment="1">
      <alignment horizontal="center" vertical="top"/>
    </xf>
    <xf numFmtId="2" fontId="11" fillId="24" borderId="11" xfId="0" applyNumberFormat="1" applyFont="1" applyFill="1" applyBorder="1" applyAlignment="1">
      <alignment vertical="top"/>
    </xf>
    <xf numFmtId="2" fontId="18" fillId="24" borderId="11" xfId="0" applyNumberFormat="1" applyFont="1" applyFill="1" applyBorder="1" applyAlignment="1">
      <alignment vertical="top" wrapText="1"/>
    </xf>
    <xf numFmtId="43" fontId="18" fillId="24" borderId="6" xfId="0" applyNumberFormat="1" applyFont="1" applyFill="1" applyBorder="1" applyAlignment="1">
      <alignment horizontal="center" vertical="top"/>
    </xf>
    <xf numFmtId="0" fontId="17" fillId="24" borderId="6" xfId="0" applyFont="1" applyFill="1" applyBorder="1" applyAlignment="1">
      <alignment horizontal="left" vertical="top"/>
    </xf>
    <xf numFmtId="43" fontId="8" fillId="6" borderId="18" xfId="3" applyFont="1" applyFill="1" applyBorder="1" applyAlignment="1"/>
    <xf numFmtId="0" fontId="3" fillId="0" borderId="4" xfId="0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left" vertical="top"/>
    </xf>
    <xf numFmtId="43" fontId="3" fillId="0" borderId="4" xfId="3" applyFont="1" applyBorder="1" applyAlignment="1">
      <alignment horizontal="center" vertical="top"/>
    </xf>
    <xf numFmtId="43" fontId="3" fillId="6" borderId="4" xfId="3" applyFont="1" applyFill="1" applyBorder="1" applyAlignment="1">
      <alignment horizontal="center" vertical="top"/>
    </xf>
    <xf numFmtId="0" fontId="3" fillId="6" borderId="4" xfId="0" applyFont="1" applyFill="1" applyBorder="1" applyAlignment="1">
      <alignment horizontal="center" vertical="top"/>
    </xf>
    <xf numFmtId="187" fontId="3" fillId="6" borderId="3" xfId="0" applyNumberFormat="1" applyFont="1" applyFill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/>
    </xf>
    <xf numFmtId="3" fontId="3" fillId="6" borderId="6" xfId="0" applyNumberFormat="1" applyFont="1" applyFill="1" applyBorder="1" applyAlignment="1">
      <alignment vertical="top" wrapText="1"/>
    </xf>
    <xf numFmtId="3" fontId="3" fillId="6" borderId="6" xfId="0" applyNumberFormat="1" applyFont="1" applyFill="1" applyBorder="1" applyAlignment="1">
      <alignment wrapText="1"/>
    </xf>
    <xf numFmtId="3" fontId="3" fillId="19" borderId="5" xfId="0" applyNumberFormat="1" applyFont="1" applyFill="1" applyBorder="1" applyAlignment="1">
      <alignment vertical="top"/>
    </xf>
    <xf numFmtId="2" fontId="3" fillId="19" borderId="5" xfId="0" applyNumberFormat="1" applyFont="1" applyFill="1" applyBorder="1" applyAlignment="1">
      <alignment vertical="top"/>
    </xf>
    <xf numFmtId="2" fontId="3" fillId="19" borderId="6" xfId="0" applyNumberFormat="1" applyFont="1" applyFill="1" applyBorder="1" applyAlignment="1">
      <alignment vertical="top"/>
    </xf>
    <xf numFmtId="0" fontId="3" fillId="19" borderId="5" xfId="0" applyFont="1" applyFill="1" applyBorder="1" applyAlignment="1">
      <alignment horizontal="right"/>
    </xf>
    <xf numFmtId="0" fontId="3" fillId="19" borderId="5" xfId="0" applyFont="1" applyFill="1" applyBorder="1"/>
    <xf numFmtId="2" fontId="3" fillId="19" borderId="5" xfId="0" applyNumberFormat="1" applyFont="1" applyFill="1" applyBorder="1" applyAlignment="1">
      <alignment horizontal="left" vertical="top"/>
    </xf>
    <xf numFmtId="2" fontId="3" fillId="6" borderId="5" xfId="0" applyNumberFormat="1" applyFont="1" applyFill="1" applyBorder="1" applyAlignment="1">
      <alignment horizontal="right" vertical="top"/>
    </xf>
    <xf numFmtId="2" fontId="3" fillId="6" borderId="5" xfId="0" applyNumberFormat="1" applyFont="1" applyFill="1" applyBorder="1" applyAlignment="1">
      <alignment horizontal="left" vertical="top"/>
    </xf>
    <xf numFmtId="2" fontId="3" fillId="0" borderId="5" xfId="3" applyNumberFormat="1" applyFont="1" applyBorder="1" applyAlignment="1">
      <alignment vertical="top"/>
    </xf>
    <xf numFmtId="2" fontId="3" fillId="6" borderId="5" xfId="3" applyNumberFormat="1" applyFont="1" applyFill="1" applyBorder="1" applyAlignment="1">
      <alignment vertical="top"/>
    </xf>
    <xf numFmtId="43" fontId="8" fillId="0" borderId="0" xfId="3" applyFont="1" applyBorder="1" applyAlignment="1">
      <alignment horizontal="right"/>
    </xf>
    <xf numFmtId="43" fontId="8" fillId="0" borderId="0" xfId="3" applyFont="1" applyBorder="1"/>
    <xf numFmtId="0" fontId="5" fillId="0" borderId="0" xfId="0" applyFont="1"/>
    <xf numFmtId="49" fontId="26" fillId="0" borderId="2" xfId="3" applyNumberFormat="1" applyFont="1" applyFill="1" applyBorder="1" applyAlignment="1">
      <alignment horizontal="center" vertical="center" wrapText="1"/>
    </xf>
    <xf numFmtId="43" fontId="6" fillId="0" borderId="2" xfId="3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43" fontId="6" fillId="0" borderId="4" xfId="3" applyFont="1" applyBorder="1" applyAlignment="1">
      <alignment vertical="center"/>
    </xf>
    <xf numFmtId="43" fontId="7" fillId="0" borderId="4" xfId="3" applyFont="1" applyBorder="1" applyAlignment="1">
      <alignment vertical="center"/>
    </xf>
    <xf numFmtId="43" fontId="7" fillId="13" borderId="2" xfId="3" applyFont="1" applyFill="1" applyBorder="1"/>
    <xf numFmtId="43" fontId="7" fillId="0" borderId="6" xfId="3" applyFont="1" applyBorder="1"/>
    <xf numFmtId="43" fontId="7" fillId="0" borderId="6" xfId="3" applyFont="1" applyBorder="1" applyAlignment="1">
      <alignment vertical="top"/>
    </xf>
    <xf numFmtId="43" fontId="7" fillId="0" borderId="6" xfId="3" applyFont="1" applyBorder="1" applyAlignment="1">
      <alignment vertical="center"/>
    </xf>
    <xf numFmtId="43" fontId="7" fillId="0" borderId="6" xfId="3" applyFont="1" applyBorder="1" applyAlignment="1">
      <alignment horizontal="right" vertical="center"/>
    </xf>
    <xf numFmtId="43" fontId="7" fillId="0" borderId="6" xfId="3" applyFont="1" applyBorder="1" applyAlignment="1">
      <alignment horizontal="right" vertical="top"/>
    </xf>
    <xf numFmtId="2" fontId="5" fillId="7" borderId="10" xfId="0" applyNumberFormat="1" applyFont="1" applyFill="1" applyBorder="1" applyAlignment="1">
      <alignment horizontal="center" vertical="center"/>
    </xf>
    <xf numFmtId="49" fontId="25" fillId="7" borderId="6" xfId="3" applyNumberFormat="1" applyFont="1" applyFill="1" applyBorder="1" applyAlignment="1">
      <alignment vertical="center"/>
    </xf>
    <xf numFmtId="188" fontId="25" fillId="0" borderId="6" xfId="3" applyNumberFormat="1" applyFont="1" applyBorder="1" applyAlignment="1">
      <alignment horizontal="right" vertical="center" wrapText="1"/>
    </xf>
    <xf numFmtId="188" fontId="7" fillId="5" borderId="6" xfId="3" applyNumberFormat="1" applyFont="1" applyFill="1" applyBorder="1" applyAlignment="1">
      <alignment horizontal="right" vertical="center"/>
    </xf>
    <xf numFmtId="2" fontId="6" fillId="5" borderId="6" xfId="0" applyNumberFormat="1" applyFont="1" applyFill="1" applyBorder="1" applyAlignment="1">
      <alignment horizontal="left" vertical="center" wrapText="1"/>
    </xf>
    <xf numFmtId="43" fontId="7" fillId="5" borderId="6" xfId="3" applyFont="1" applyFill="1" applyBorder="1" applyAlignment="1">
      <alignment horizontal="center" vertical="center"/>
    </xf>
    <xf numFmtId="0" fontId="5" fillId="28" borderId="6" xfId="0" applyFont="1" applyFill="1" applyBorder="1" applyAlignment="1">
      <alignment horizontal="left" vertical="center"/>
    </xf>
    <xf numFmtId="2" fontId="6" fillId="13" borderId="5" xfId="0" applyNumberFormat="1" applyFont="1" applyFill="1" applyBorder="1" applyAlignment="1">
      <alignment horizontal="left" vertical="center" wrapText="1"/>
    </xf>
    <xf numFmtId="2" fontId="25" fillId="6" borderId="6" xfId="0" applyNumberFormat="1" applyFont="1" applyFill="1" applyBorder="1"/>
    <xf numFmtId="43" fontId="5" fillId="6" borderId="6" xfId="3" applyFont="1" applyFill="1" applyBorder="1" applyAlignment="1">
      <alignment horizontal="center"/>
    </xf>
    <xf numFmtId="188" fontId="7" fillId="6" borderId="0" xfId="0" applyNumberFormat="1" applyFont="1" applyFill="1"/>
    <xf numFmtId="2" fontId="7" fillId="6" borderId="0" xfId="0" applyNumberFormat="1" applyFont="1" applyFill="1" applyAlignment="1">
      <alignment horizontal="left"/>
    </xf>
    <xf numFmtId="2" fontId="25" fillId="6" borderId="0" xfId="0" applyNumberFormat="1" applyFont="1" applyFill="1"/>
    <xf numFmtId="43" fontId="5" fillId="6" borderId="0" xfId="3" applyFont="1" applyFill="1" applyBorder="1" applyAlignment="1">
      <alignment horizontal="center"/>
    </xf>
    <xf numFmtId="43" fontId="11" fillId="6" borderId="0" xfId="3" applyFont="1" applyFill="1" applyBorder="1"/>
    <xf numFmtId="43" fontId="7" fillId="6" borderId="0" xfId="0" applyNumberFormat="1" applyFont="1" applyFill="1" applyAlignment="1">
      <alignment horizontal="left"/>
    </xf>
    <xf numFmtId="0" fontId="7" fillId="6" borderId="0" xfId="0" applyFont="1" applyFill="1"/>
    <xf numFmtId="188" fontId="7" fillId="6" borderId="0" xfId="3" applyNumberFormat="1" applyFont="1" applyFill="1" applyBorder="1" applyAlignment="1"/>
    <xf numFmtId="2" fontId="7" fillId="6" borderId="0" xfId="3" applyNumberFormat="1" applyFont="1" applyFill="1" applyBorder="1" applyAlignment="1">
      <alignment horizontal="left"/>
    </xf>
    <xf numFmtId="2" fontId="25" fillId="6" borderId="0" xfId="3" applyNumberFormat="1" applyFont="1" applyFill="1" applyBorder="1" applyAlignment="1"/>
    <xf numFmtId="187" fontId="7" fillId="6" borderId="0" xfId="0" applyNumberFormat="1" applyFont="1" applyFill="1"/>
    <xf numFmtId="43" fontId="25" fillId="6" borderId="0" xfId="3" applyFont="1" applyFill="1" applyBorder="1" applyAlignment="1">
      <alignment horizontal="left"/>
    </xf>
    <xf numFmtId="43" fontId="30" fillId="6" borderId="0" xfId="3" applyFont="1" applyFill="1" applyBorder="1" applyAlignment="1">
      <alignment horizontal="center"/>
    </xf>
    <xf numFmtId="0" fontId="31" fillId="6" borderId="0" xfId="0" applyFont="1" applyFill="1"/>
    <xf numFmtId="188" fontId="7" fillId="6" borderId="0" xfId="3" applyNumberFormat="1" applyFont="1" applyFill="1" applyBorder="1" applyAlignment="1">
      <alignment horizontal="left"/>
    </xf>
    <xf numFmtId="2" fontId="25" fillId="6" borderId="0" xfId="3" applyNumberFormat="1" applyFont="1" applyFill="1" applyBorder="1" applyAlignment="1">
      <alignment horizontal="left"/>
    </xf>
    <xf numFmtId="43" fontId="31" fillId="6" borderId="0" xfId="3" applyFont="1" applyFill="1"/>
    <xf numFmtId="43" fontId="7" fillId="6" borderId="0" xfId="3" applyFont="1" applyFill="1" applyBorder="1" applyAlignment="1">
      <alignment horizontal="right"/>
    </xf>
    <xf numFmtId="0" fontId="6" fillId="6" borderId="0" xfId="0" applyFont="1" applyFill="1" applyAlignment="1">
      <alignment horizontal="left"/>
    </xf>
    <xf numFmtId="189" fontId="6" fillId="7" borderId="6" xfId="3" applyNumberFormat="1" applyFont="1" applyFill="1" applyBorder="1" applyAlignment="1">
      <alignment vertical="top"/>
    </xf>
    <xf numFmtId="2" fontId="7" fillId="7" borderId="6" xfId="0" applyNumberFormat="1" applyFont="1" applyFill="1" applyBorder="1" applyAlignment="1">
      <alignment vertical="top" wrapText="1"/>
    </xf>
    <xf numFmtId="2" fontId="7" fillId="7" borderId="6" xfId="0" applyNumberFormat="1" applyFont="1" applyFill="1" applyBorder="1" applyAlignment="1">
      <alignment horizontal="justify" vertical="top"/>
    </xf>
    <xf numFmtId="43" fontId="6" fillId="7" borderId="5" xfId="3" applyFont="1" applyFill="1" applyBorder="1" applyAlignment="1">
      <alignment vertical="top"/>
    </xf>
    <xf numFmtId="2" fontId="11" fillId="7" borderId="6" xfId="3" applyNumberFormat="1" applyFont="1" applyFill="1" applyBorder="1" applyAlignment="1">
      <alignment vertical="top"/>
    </xf>
    <xf numFmtId="2" fontId="7" fillId="6" borderId="6" xfId="0" applyNumberFormat="1" applyFont="1" applyFill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17" fillId="6" borderId="6" xfId="0" applyFont="1" applyFill="1" applyBorder="1" applyAlignment="1">
      <alignment horizontal="center" vertical="top"/>
    </xf>
    <xf numFmtId="2" fontId="17" fillId="0" borderId="11" xfId="0" applyNumberFormat="1" applyFont="1" applyBorder="1" applyAlignment="1">
      <alignment vertical="top" wrapText="1"/>
    </xf>
    <xf numFmtId="43" fontId="18" fillId="6" borderId="8" xfId="0" applyNumberFormat="1" applyFont="1" applyFill="1" applyBorder="1" applyAlignment="1">
      <alignment horizontal="center" vertical="top"/>
    </xf>
    <xf numFmtId="43" fontId="17" fillId="6" borderId="4" xfId="0" applyNumberFormat="1" applyFont="1" applyFill="1" applyBorder="1" applyAlignment="1">
      <alignment horizontal="center" vertical="top"/>
    </xf>
    <xf numFmtId="0" fontId="17" fillId="6" borderId="2" xfId="0" applyFont="1" applyFill="1" applyBorder="1" applyAlignment="1">
      <alignment horizontal="center" vertical="top"/>
    </xf>
    <xf numFmtId="2" fontId="17" fillId="0" borderId="8" xfId="0" applyNumberFormat="1" applyFont="1" applyBorder="1" applyAlignment="1">
      <alignment vertical="top" wrapText="1"/>
    </xf>
    <xf numFmtId="2" fontId="24" fillId="6" borderId="13" xfId="0" applyNumberFormat="1" applyFont="1" applyFill="1" applyBorder="1" applyAlignment="1">
      <alignment vertical="top" wrapText="1"/>
    </xf>
    <xf numFmtId="0" fontId="5" fillId="0" borderId="1" xfId="0" applyFont="1" applyBorder="1"/>
    <xf numFmtId="49" fontId="5" fillId="0" borderId="7" xfId="0" applyNumberFormat="1" applyFont="1" applyBorder="1"/>
    <xf numFmtId="0" fontId="5" fillId="0" borderId="18" xfId="0" applyFont="1" applyBorder="1"/>
    <xf numFmtId="0" fontId="7" fillId="0" borderId="18" xfId="0" applyFont="1" applyBorder="1"/>
    <xf numFmtId="0" fontId="7" fillId="0" borderId="8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43" fontId="7" fillId="0" borderId="2" xfId="3" applyFont="1" applyBorder="1"/>
    <xf numFmtId="49" fontId="7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43" fontId="33" fillId="0" borderId="4" xfId="0" applyNumberFormat="1" applyFont="1" applyBorder="1" applyAlignment="1">
      <alignment vertical="center"/>
    </xf>
    <xf numFmtId="43" fontId="7" fillId="0" borderId="0" xfId="0" applyNumberFormat="1" applyFont="1" applyAlignment="1">
      <alignment vertical="center"/>
    </xf>
    <xf numFmtId="0" fontId="7" fillId="0" borderId="4" xfId="0" applyFont="1" applyBorder="1" applyAlignment="1">
      <alignment vertical="center" wrapText="1"/>
    </xf>
    <xf numFmtId="43" fontId="7" fillId="0" borderId="4" xfId="0" applyNumberFormat="1" applyFont="1" applyBorder="1" applyAlignment="1">
      <alignment vertical="center"/>
    </xf>
    <xf numFmtId="43" fontId="33" fillId="0" borderId="4" xfId="3" applyFont="1" applyBorder="1" applyAlignment="1">
      <alignment vertical="center"/>
    </xf>
    <xf numFmtId="49" fontId="7" fillId="0" borderId="3" xfId="0" applyNumberFormat="1" applyFont="1" applyBorder="1" applyAlignment="1">
      <alignment horizontal="right"/>
    </xf>
    <xf numFmtId="0" fontId="7" fillId="0" borderId="16" xfId="0" applyFont="1" applyBorder="1"/>
    <xf numFmtId="0" fontId="7" fillId="0" borderId="4" xfId="0" applyFont="1" applyBorder="1" applyAlignment="1">
      <alignment horizontal="center"/>
    </xf>
    <xf numFmtId="43" fontId="7" fillId="0" borderId="4" xfId="3" applyFont="1" applyBorder="1"/>
    <xf numFmtId="43" fontId="7" fillId="0" borderId="0" xfId="0" applyNumberFormat="1" applyFont="1"/>
    <xf numFmtId="0" fontId="7" fillId="0" borderId="4" xfId="0" applyFont="1" applyBorder="1"/>
    <xf numFmtId="43" fontId="7" fillId="0" borderId="4" xfId="0" applyNumberFormat="1" applyFont="1" applyBorder="1"/>
    <xf numFmtId="49" fontId="5" fillId="0" borderId="3" xfId="0" applyNumberFormat="1" applyFont="1" applyBorder="1"/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/>
    <xf numFmtId="43" fontId="7" fillId="0" borderId="4" xfId="3" applyFont="1" applyFill="1" applyBorder="1"/>
    <xf numFmtId="43" fontId="33" fillId="0" borderId="4" xfId="3" applyFont="1" applyFill="1" applyBorder="1" applyAlignment="1">
      <alignment horizontal="left"/>
    </xf>
    <xf numFmtId="43" fontId="6" fillId="0" borderId="4" xfId="3" applyFont="1" applyFill="1" applyBorder="1"/>
    <xf numFmtId="43" fontId="6" fillId="0" borderId="16" xfId="3" applyFont="1" applyFill="1" applyBorder="1"/>
    <xf numFmtId="43" fontId="7" fillId="0" borderId="4" xfId="3" applyFont="1" applyBorder="1" applyAlignment="1"/>
    <xf numFmtId="0" fontId="7" fillId="0" borderId="9" xfId="0" applyFont="1" applyBorder="1"/>
    <xf numFmtId="0" fontId="7" fillId="0" borderId="1" xfId="0" applyFont="1" applyBorder="1"/>
    <xf numFmtId="0" fontId="7" fillId="0" borderId="12" xfId="0" applyFont="1" applyBorder="1"/>
    <xf numFmtId="0" fontId="7" fillId="0" borderId="5" xfId="0" applyFont="1" applyBorder="1" applyAlignment="1">
      <alignment horizontal="center"/>
    </xf>
    <xf numFmtId="43" fontId="7" fillId="0" borderId="5" xfId="0" applyNumberFormat="1" applyFont="1" applyBorder="1"/>
    <xf numFmtId="43" fontId="6" fillId="0" borderId="5" xfId="3" applyFont="1" applyFill="1" applyBorder="1"/>
    <xf numFmtId="43" fontId="6" fillId="0" borderId="12" xfId="3" applyFont="1" applyFill="1" applyBorder="1"/>
    <xf numFmtId="43" fontId="7" fillId="0" borderId="0" xfId="3" applyFont="1" applyBorder="1" applyAlignment="1">
      <alignment horizontal="right"/>
    </xf>
    <xf numFmtId="0" fontId="7" fillId="0" borderId="0" xfId="0" applyFont="1" applyAlignment="1">
      <alignment horizontal="left"/>
    </xf>
    <xf numFmtId="43" fontId="7" fillId="0" borderId="0" xfId="3" applyFont="1" applyBorder="1" applyAlignment="1"/>
    <xf numFmtId="43" fontId="7" fillId="0" borderId="0" xfId="3" applyFont="1" applyBorder="1" applyAlignment="1">
      <alignment horizontal="center"/>
    </xf>
    <xf numFmtId="43" fontId="6" fillId="0" borderId="0" xfId="0" applyNumberFormat="1" applyFont="1"/>
    <xf numFmtId="0" fontId="3" fillId="10" borderId="6" xfId="0" applyFont="1" applyFill="1" applyBorder="1" applyAlignment="1">
      <alignment horizontal="right" vertical="top"/>
    </xf>
    <xf numFmtId="0" fontId="3" fillId="10" borderId="6" xfId="0" applyFont="1" applyFill="1" applyBorder="1" applyAlignment="1">
      <alignment horizontal="right" vertical="center"/>
    </xf>
    <xf numFmtId="0" fontId="3" fillId="29" borderId="6" xfId="0" applyFont="1" applyFill="1" applyBorder="1" applyAlignment="1">
      <alignment horizontal="right" vertical="top"/>
    </xf>
    <xf numFmtId="0" fontId="3" fillId="29" borderId="6" xfId="0" applyFont="1" applyFill="1" applyBorder="1" applyAlignment="1">
      <alignment vertical="top"/>
    </xf>
    <xf numFmtId="0" fontId="3" fillId="29" borderId="6" xfId="0" applyFont="1" applyFill="1" applyBorder="1" applyAlignment="1">
      <alignment vertical="top" wrapText="1"/>
    </xf>
    <xf numFmtId="43" fontId="3" fillId="29" borderId="6" xfId="3" applyFont="1" applyFill="1" applyBorder="1" applyAlignment="1">
      <alignment horizontal="right" vertical="top"/>
    </xf>
    <xf numFmtId="43" fontId="3" fillId="29" borderId="6" xfId="3" applyFont="1" applyFill="1" applyBorder="1" applyAlignment="1">
      <alignment horizontal="center" vertical="top"/>
    </xf>
    <xf numFmtId="43" fontId="3" fillId="29" borderId="6" xfId="3" applyFont="1" applyFill="1" applyBorder="1" applyAlignment="1">
      <alignment vertical="top"/>
    </xf>
    <xf numFmtId="43" fontId="3" fillId="0" borderId="0" xfId="3" applyFont="1" applyBorder="1"/>
    <xf numFmtId="43" fontId="7" fillId="14" borderId="2" xfId="3" applyFont="1" applyFill="1" applyBorder="1" applyAlignment="1">
      <alignment horizontal="center" vertical="center" wrapText="1"/>
    </xf>
    <xf numFmtId="188" fontId="7" fillId="0" borderId="13" xfId="3" applyNumberFormat="1" applyFont="1" applyBorder="1" applyAlignment="1">
      <alignment horizontal="right" vertical="center"/>
    </xf>
    <xf numFmtId="188" fontId="7" fillId="0" borderId="13" xfId="3" applyNumberFormat="1" applyFont="1" applyBorder="1" applyAlignment="1">
      <alignment horizontal="left" vertical="center" wrapText="1"/>
    </xf>
    <xf numFmtId="188" fontId="25" fillId="0" borderId="13" xfId="3" applyNumberFormat="1" applyFont="1" applyBorder="1" applyAlignment="1">
      <alignment horizontal="center" vertical="center" wrapText="1"/>
    </xf>
    <xf numFmtId="43" fontId="7" fillId="0" borderId="13" xfId="3" applyFont="1" applyBorder="1" applyAlignment="1">
      <alignment horizontal="right" vertical="center"/>
    </xf>
    <xf numFmtId="43" fontId="7" fillId="0" borderId="13" xfId="3" applyFont="1" applyBorder="1"/>
    <xf numFmtId="43" fontId="7" fillId="0" borderId="13" xfId="3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188" fontId="7" fillId="0" borderId="14" xfId="3" applyNumberFormat="1" applyFont="1" applyBorder="1" applyAlignment="1">
      <alignment horizontal="right" vertical="center"/>
    </xf>
    <xf numFmtId="188" fontId="3" fillId="0" borderId="14" xfId="3" applyNumberFormat="1" applyFont="1" applyBorder="1" applyAlignment="1">
      <alignment vertical="top" wrapText="1"/>
    </xf>
    <xf numFmtId="188" fontId="25" fillId="0" borderId="14" xfId="3" applyNumberFormat="1" applyFont="1" applyBorder="1" applyAlignment="1">
      <alignment horizontal="center" vertical="center" wrapText="1"/>
    </xf>
    <xf numFmtId="43" fontId="7" fillId="0" borderId="14" xfId="3" applyFont="1" applyBorder="1" applyAlignment="1">
      <alignment horizontal="right" vertical="center"/>
    </xf>
    <xf numFmtId="43" fontId="7" fillId="0" borderId="14" xfId="3" applyFont="1" applyBorder="1"/>
    <xf numFmtId="43" fontId="7" fillId="0" borderId="14" xfId="3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188" fontId="7" fillId="2" borderId="6" xfId="3" applyNumberFormat="1" applyFont="1" applyFill="1" applyBorder="1" applyAlignment="1">
      <alignment horizontal="right" vertical="center"/>
    </xf>
    <xf numFmtId="2" fontId="6" fillId="2" borderId="6" xfId="0" applyNumberFormat="1" applyFont="1" applyFill="1" applyBorder="1" applyAlignment="1">
      <alignment horizontal="left" vertical="center" wrapText="1"/>
    </xf>
    <xf numFmtId="2" fontId="26" fillId="2" borderId="6" xfId="0" applyNumberFormat="1" applyFont="1" applyFill="1" applyBorder="1" applyAlignment="1">
      <alignment horizontal="left" vertical="center" wrapText="1"/>
    </xf>
    <xf numFmtId="43" fontId="7" fillId="2" borderId="6" xfId="3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2" fontId="7" fillId="6" borderId="15" xfId="0" applyNumberFormat="1" applyFont="1" applyFill="1" applyBorder="1" applyAlignment="1">
      <alignment horizontal="left" vertical="top" wrapText="1"/>
    </xf>
    <xf numFmtId="2" fontId="25" fillId="6" borderId="15" xfId="0" applyNumberFormat="1" applyFont="1" applyFill="1" applyBorder="1" applyAlignment="1">
      <alignment vertical="top" wrapText="1"/>
    </xf>
    <xf numFmtId="0" fontId="7" fillId="6" borderId="13" xfId="0" applyFont="1" applyFill="1" applyBorder="1" applyAlignment="1">
      <alignment horizontal="left" vertical="top" wrapText="1"/>
    </xf>
    <xf numFmtId="188" fontId="7" fillId="6" borderId="14" xfId="3" applyNumberFormat="1" applyFont="1" applyFill="1" applyBorder="1" applyAlignment="1">
      <alignment horizontal="right" vertical="top"/>
    </xf>
    <xf numFmtId="2" fontId="7" fillId="6" borderId="21" xfId="0" applyNumberFormat="1" applyFont="1" applyFill="1" applyBorder="1" applyAlignment="1">
      <alignment horizontal="left" vertical="top" wrapText="1"/>
    </xf>
    <xf numFmtId="2" fontId="25" fillId="6" borderId="21" xfId="0" applyNumberFormat="1" applyFont="1" applyFill="1" applyBorder="1" applyAlignment="1">
      <alignment vertical="top" wrapText="1"/>
    </xf>
    <xf numFmtId="43" fontId="7" fillId="6" borderId="14" xfId="3" applyFont="1" applyFill="1" applyBorder="1" applyAlignment="1">
      <alignment horizontal="center" vertical="top"/>
    </xf>
    <xf numFmtId="0" fontId="7" fillId="6" borderId="14" xfId="0" applyFont="1" applyFill="1" applyBorder="1" applyAlignment="1">
      <alignment horizontal="left" vertical="top" wrapText="1"/>
    </xf>
    <xf numFmtId="188" fontId="25" fillId="0" borderId="6" xfId="3" applyNumberFormat="1" applyFont="1" applyBorder="1" applyAlignment="1">
      <alignment horizontal="left" vertical="center" wrapText="1"/>
    </xf>
    <xf numFmtId="43" fontId="7" fillId="6" borderId="6" xfId="3" applyFont="1" applyFill="1" applyBorder="1" applyAlignment="1">
      <alignment horizontal="left" vertical="top" wrapText="1"/>
    </xf>
    <xf numFmtId="43" fontId="23" fillId="3" borderId="6" xfId="3" applyFont="1" applyFill="1" applyBorder="1" applyAlignment="1">
      <alignment horizontal="left" indent="2"/>
    </xf>
    <xf numFmtId="188" fontId="7" fillId="6" borderId="0" xfId="3" applyNumberFormat="1" applyFont="1" applyFill="1" applyBorder="1" applyAlignment="1">
      <alignment horizontal="right"/>
    </xf>
    <xf numFmtId="2" fontId="7" fillId="6" borderId="0" xfId="0" applyNumberFormat="1" applyFont="1" applyFill="1" applyAlignment="1">
      <alignment horizontal="center"/>
    </xf>
    <xf numFmtId="2" fontId="25" fillId="6" borderId="0" xfId="0" applyNumberFormat="1" applyFont="1" applyFill="1" applyAlignment="1">
      <alignment horizontal="center"/>
    </xf>
    <xf numFmtId="43" fontId="5" fillId="6" borderId="0" xfId="3" applyFont="1" applyFill="1" applyBorder="1"/>
    <xf numFmtId="0" fontId="3" fillId="6" borderId="6" xfId="0" applyFont="1" applyFill="1" applyBorder="1" applyAlignment="1">
      <alignment horizontal="center" vertical="center" wrapText="1"/>
    </xf>
    <xf numFmtId="188" fontId="6" fillId="6" borderId="17" xfId="3" applyNumberFormat="1" applyFont="1" applyFill="1" applyBorder="1" applyAlignment="1">
      <alignment vertical="top"/>
    </xf>
    <xf numFmtId="0" fontId="7" fillId="0" borderId="17" xfId="0" applyFont="1" applyBorder="1" applyAlignment="1">
      <alignment horizontal="left" vertical="top" wrapText="1"/>
    </xf>
    <xf numFmtId="2" fontId="7" fillId="0" borderId="17" xfId="0" applyNumberFormat="1" applyFont="1" applyBorder="1" applyAlignment="1">
      <alignment horizontal="left" vertical="top" wrapText="1"/>
    </xf>
    <xf numFmtId="43" fontId="18" fillId="6" borderId="17" xfId="3" applyFont="1" applyFill="1" applyBorder="1" applyAlignment="1">
      <alignment vertical="top"/>
    </xf>
    <xf numFmtId="43" fontId="17" fillId="6" borderId="17" xfId="3" applyFont="1" applyFill="1" applyBorder="1" applyAlignment="1">
      <alignment vertical="top"/>
    </xf>
    <xf numFmtId="2" fontId="17" fillId="6" borderId="17" xfId="0" applyNumberFormat="1" applyFont="1" applyFill="1" applyBorder="1" applyAlignment="1">
      <alignment vertical="top" wrapText="1"/>
    </xf>
    <xf numFmtId="188" fontId="6" fillId="6" borderId="14" xfId="3" applyNumberFormat="1" applyFont="1" applyFill="1" applyBorder="1" applyAlignment="1">
      <alignment vertical="top"/>
    </xf>
    <xf numFmtId="0" fontId="7" fillId="0" borderId="14" xfId="0" applyFont="1" applyBorder="1" applyAlignment="1">
      <alignment horizontal="left" vertical="top" wrapText="1"/>
    </xf>
    <xf numFmtId="2" fontId="7" fillId="0" borderId="14" xfId="0" applyNumberFormat="1" applyFont="1" applyBorder="1" applyAlignment="1">
      <alignment horizontal="left" vertical="top" wrapText="1"/>
    </xf>
    <xf numFmtId="43" fontId="18" fillId="6" borderId="14" xfId="3" applyFont="1" applyFill="1" applyBorder="1" applyAlignment="1">
      <alignment vertical="top"/>
    </xf>
    <xf numFmtId="43" fontId="17" fillId="6" borderId="14" xfId="3" applyFont="1" applyFill="1" applyBorder="1" applyAlignment="1">
      <alignment vertical="top"/>
    </xf>
    <xf numFmtId="2" fontId="17" fillId="6" borderId="14" xfId="0" applyNumberFormat="1" applyFont="1" applyFill="1" applyBorder="1" applyAlignment="1">
      <alignment vertical="top" wrapText="1"/>
    </xf>
    <xf numFmtId="188" fontId="6" fillId="6" borderId="13" xfId="3" applyNumberFormat="1" applyFont="1" applyFill="1" applyBorder="1" applyAlignment="1">
      <alignment vertical="top"/>
    </xf>
    <xf numFmtId="188" fontId="6" fillId="6" borderId="13" xfId="3" applyNumberFormat="1" applyFont="1" applyFill="1" applyBorder="1" applyAlignment="1">
      <alignment vertical="top" wrapText="1"/>
    </xf>
    <xf numFmtId="43" fontId="18" fillId="6" borderId="13" xfId="3" applyFont="1" applyFill="1" applyBorder="1" applyAlignment="1">
      <alignment vertical="top"/>
    </xf>
    <xf numFmtId="43" fontId="17" fillId="6" borderId="13" xfId="0" applyNumberFormat="1" applyFont="1" applyFill="1" applyBorder="1" applyAlignment="1">
      <alignment vertical="top"/>
    </xf>
    <xf numFmtId="43" fontId="17" fillId="6" borderId="13" xfId="0" applyNumberFormat="1" applyFont="1" applyFill="1" applyBorder="1" applyAlignment="1">
      <alignment vertical="top" wrapText="1"/>
    </xf>
    <xf numFmtId="188" fontId="6" fillId="6" borderId="24" xfId="3" applyNumberFormat="1" applyFont="1" applyFill="1" applyBorder="1" applyAlignment="1">
      <alignment vertical="top"/>
    </xf>
    <xf numFmtId="188" fontId="6" fillId="6" borderId="24" xfId="3" applyNumberFormat="1" applyFont="1" applyFill="1" applyBorder="1" applyAlignment="1">
      <alignment vertical="top" wrapText="1"/>
    </xf>
    <xf numFmtId="43" fontId="18" fillId="6" borderId="24" xfId="3" applyFont="1" applyFill="1" applyBorder="1" applyAlignment="1">
      <alignment vertical="top"/>
    </xf>
    <xf numFmtId="43" fontId="17" fillId="6" borderId="24" xfId="0" applyNumberFormat="1" applyFont="1" applyFill="1" applyBorder="1" applyAlignment="1">
      <alignment vertical="top"/>
    </xf>
    <xf numFmtId="43" fontId="17" fillId="6" borderId="24" xfId="0" applyNumberFormat="1" applyFont="1" applyFill="1" applyBorder="1" applyAlignment="1">
      <alignment vertical="top" wrapText="1"/>
    </xf>
    <xf numFmtId="188" fontId="6" fillId="6" borderId="14" xfId="3" applyNumberFormat="1" applyFont="1" applyFill="1" applyBorder="1" applyAlignment="1">
      <alignment vertical="top" wrapText="1"/>
    </xf>
    <xf numFmtId="43" fontId="17" fillId="6" borderId="14" xfId="0" applyNumberFormat="1" applyFont="1" applyFill="1" applyBorder="1" applyAlignment="1">
      <alignment vertical="top"/>
    </xf>
    <xf numFmtId="43" fontId="17" fillId="6" borderId="14" xfId="0" applyNumberFormat="1" applyFont="1" applyFill="1" applyBorder="1" applyAlignment="1">
      <alignment vertical="top" wrapText="1"/>
    </xf>
    <xf numFmtId="2" fontId="18" fillId="6" borderId="13" xfId="0" applyNumberFormat="1" applyFont="1" applyFill="1" applyBorder="1" applyAlignment="1">
      <alignment vertical="top" wrapText="1"/>
    </xf>
    <xf numFmtId="2" fontId="18" fillId="6" borderId="24" xfId="0" applyNumberFormat="1" applyFont="1" applyFill="1" applyBorder="1" applyAlignment="1">
      <alignment vertical="top" wrapText="1"/>
    </xf>
    <xf numFmtId="2" fontId="18" fillId="6" borderId="14" xfId="0" applyNumberFormat="1" applyFont="1" applyFill="1" applyBorder="1" applyAlignment="1">
      <alignment vertical="top" wrapText="1"/>
    </xf>
    <xf numFmtId="0" fontId="17" fillId="6" borderId="2" xfId="0" applyFont="1" applyFill="1" applyBorder="1" applyAlignment="1">
      <alignment horizontal="left" vertical="top" wrapText="1"/>
    </xf>
    <xf numFmtId="0" fontId="17" fillId="6" borderId="2" xfId="0" applyFont="1" applyFill="1" applyBorder="1" applyAlignment="1">
      <alignment vertical="top" wrapText="1"/>
    </xf>
    <xf numFmtId="43" fontId="18" fillId="6" borderId="24" xfId="0" applyNumberFormat="1" applyFont="1" applyFill="1" applyBorder="1" applyAlignment="1">
      <alignment horizontal="center" vertical="top"/>
    </xf>
    <xf numFmtId="43" fontId="18" fillId="6" borderId="11" xfId="3" applyFont="1" applyFill="1" applyBorder="1" applyAlignment="1">
      <alignment vertical="top" wrapText="1"/>
    </xf>
    <xf numFmtId="0" fontId="17" fillId="6" borderId="6" xfId="0" applyFont="1" applyFill="1" applyBorder="1" applyAlignment="1">
      <alignment horizontal="left" vertical="top"/>
    </xf>
    <xf numFmtId="0" fontId="18" fillId="6" borderId="19" xfId="0" applyFont="1" applyFill="1" applyBorder="1" applyAlignment="1">
      <alignment horizontal="center" vertical="top"/>
    </xf>
    <xf numFmtId="2" fontId="18" fillId="0" borderId="26" xfId="0" applyNumberFormat="1" applyFont="1" applyBorder="1" applyAlignment="1">
      <alignment vertical="top" wrapText="1"/>
    </xf>
    <xf numFmtId="43" fontId="18" fillId="6" borderId="19" xfId="0" applyNumberFormat="1" applyFont="1" applyFill="1" applyBorder="1" applyAlignment="1">
      <alignment horizontal="center" vertical="top"/>
    </xf>
    <xf numFmtId="43" fontId="17" fillId="6" borderId="19" xfId="0" applyNumberFormat="1" applyFont="1" applyFill="1" applyBorder="1" applyAlignment="1">
      <alignment horizontal="center" vertical="top"/>
    </xf>
    <xf numFmtId="0" fontId="17" fillId="0" borderId="19" xfId="0" applyFont="1" applyBorder="1" applyAlignment="1">
      <alignment vertical="top" wrapText="1"/>
    </xf>
    <xf numFmtId="0" fontId="18" fillId="6" borderId="27" xfId="0" applyFont="1" applyFill="1" applyBorder="1" applyAlignment="1">
      <alignment horizontal="center" vertical="top"/>
    </xf>
    <xf numFmtId="2" fontId="18" fillId="0" borderId="28" xfId="0" applyNumberFormat="1" applyFont="1" applyBorder="1" applyAlignment="1">
      <alignment vertical="top" wrapText="1"/>
    </xf>
    <xf numFmtId="43" fontId="18" fillId="6" borderId="27" xfId="0" applyNumberFormat="1" applyFont="1" applyFill="1" applyBorder="1" applyAlignment="1">
      <alignment horizontal="center" vertical="top"/>
    </xf>
    <xf numFmtId="43" fontId="17" fillId="6" borderId="27" xfId="0" applyNumberFormat="1" applyFont="1" applyFill="1" applyBorder="1" applyAlignment="1">
      <alignment horizontal="center" vertical="top"/>
    </xf>
    <xf numFmtId="0" fontId="17" fillId="0" borderId="27" xfId="0" applyFont="1" applyBorder="1" applyAlignment="1">
      <alignment vertical="top" wrapText="1"/>
    </xf>
    <xf numFmtId="43" fontId="24" fillId="6" borderId="5" xfId="0" applyNumberFormat="1" applyFont="1" applyFill="1" applyBorder="1" applyAlignment="1">
      <alignment horizontal="center" vertical="top"/>
    </xf>
    <xf numFmtId="0" fontId="21" fillId="0" borderId="0" xfId="0" applyFont="1" applyAlignment="1">
      <alignment horizontal="center"/>
    </xf>
    <xf numFmtId="2" fontId="8" fillId="0" borderId="6" xfId="0" applyNumberFormat="1" applyFont="1" applyBorder="1" applyAlignment="1">
      <alignment wrapText="1"/>
    </xf>
    <xf numFmtId="2" fontId="8" fillId="18" borderId="6" xfId="0" applyNumberFormat="1" applyFont="1" applyFill="1" applyBorder="1" applyAlignment="1">
      <alignment wrapText="1"/>
    </xf>
    <xf numFmtId="43" fontId="8" fillId="0" borderId="0" xfId="3" applyFont="1" applyBorder="1" applyAlignment="1"/>
    <xf numFmtId="0" fontId="8" fillId="0" borderId="0" xfId="0" applyFont="1" applyAlignment="1">
      <alignment horizontal="left"/>
    </xf>
    <xf numFmtId="0" fontId="8" fillId="0" borderId="1" xfId="0" applyFont="1" applyBorder="1"/>
    <xf numFmtId="43" fontId="4" fillId="0" borderId="1" xfId="3" applyFont="1" applyBorder="1" applyAlignment="1"/>
    <xf numFmtId="0" fontId="3" fillId="19" borderId="6" xfId="0" applyFont="1" applyFill="1" applyBorder="1" applyAlignment="1">
      <alignment horizontal="right"/>
    </xf>
    <xf numFmtId="0" fontId="3" fillId="19" borderId="6" xfId="0" applyFont="1" applyFill="1" applyBorder="1"/>
    <xf numFmtId="2" fontId="3" fillId="19" borderId="6" xfId="0" applyNumberFormat="1" applyFont="1" applyFill="1" applyBorder="1" applyAlignment="1">
      <alignment wrapText="1"/>
    </xf>
    <xf numFmtId="43" fontId="3" fillId="19" borderId="6" xfId="3" applyFont="1" applyFill="1" applyBorder="1" applyAlignment="1">
      <alignment horizontal="right"/>
    </xf>
    <xf numFmtId="2" fontId="3" fillId="19" borderId="6" xfId="0" applyNumberFormat="1" applyFont="1" applyFill="1" applyBorder="1"/>
    <xf numFmtId="2" fontId="2" fillId="11" borderId="6" xfId="0" applyNumberFormat="1" applyFont="1" applyFill="1" applyBorder="1" applyAlignment="1">
      <alignment horizontal="center" vertical="top"/>
    </xf>
    <xf numFmtId="189" fontId="6" fillId="11" borderId="10" xfId="3" applyNumberFormat="1" applyFont="1" applyFill="1" applyBorder="1" applyAlignment="1">
      <alignment horizontal="center" vertical="top"/>
    </xf>
    <xf numFmtId="49" fontId="11" fillId="11" borderId="6" xfId="3" applyNumberFormat="1" applyFont="1" applyFill="1" applyBorder="1" applyAlignment="1">
      <alignment horizontal="left" vertical="top"/>
    </xf>
    <xf numFmtId="2" fontId="6" fillId="11" borderId="6" xfId="3" applyNumberFormat="1" applyFont="1" applyFill="1" applyBorder="1" applyAlignment="1">
      <alignment horizontal="left" vertical="top"/>
    </xf>
    <xf numFmtId="43" fontId="6" fillId="11" borderId="6" xfId="3" applyFont="1" applyFill="1" applyBorder="1" applyAlignment="1">
      <alignment vertical="top"/>
    </xf>
    <xf numFmtId="1" fontId="4" fillId="15" borderId="6" xfId="3" applyNumberFormat="1" applyFont="1" applyFill="1" applyBorder="1" applyAlignment="1">
      <alignment horizontal="center" vertical="top" wrapText="1"/>
    </xf>
    <xf numFmtId="2" fontId="4" fillId="15" borderId="6" xfId="3" applyNumberFormat="1" applyFont="1" applyFill="1" applyBorder="1" applyAlignment="1">
      <alignment horizontal="left" vertical="top" wrapText="1"/>
    </xf>
    <xf numFmtId="2" fontId="8" fillId="15" borderId="6" xfId="3" applyNumberFormat="1" applyFont="1" applyFill="1" applyBorder="1" applyAlignment="1">
      <alignment vertical="top"/>
    </xf>
    <xf numFmtId="2" fontId="4" fillId="9" borderId="6" xfId="3" applyNumberFormat="1" applyFont="1" applyFill="1" applyBorder="1" applyAlignment="1">
      <alignment vertical="top" wrapText="1"/>
    </xf>
    <xf numFmtId="2" fontId="8" fillId="9" borderId="6" xfId="3" applyNumberFormat="1" applyFont="1" applyFill="1" applyBorder="1" applyAlignment="1">
      <alignment horizontal="left" vertical="top"/>
    </xf>
    <xf numFmtId="2" fontId="8" fillId="9" borderId="6" xfId="3" applyNumberFormat="1" applyFont="1" applyFill="1" applyBorder="1" applyAlignment="1">
      <alignment vertical="top"/>
    </xf>
    <xf numFmtId="0" fontId="3" fillId="24" borderId="0" xfId="0" applyFont="1" applyFill="1" applyAlignment="1">
      <alignment vertical="top"/>
    </xf>
    <xf numFmtId="2" fontId="3" fillId="24" borderId="2" xfId="0" applyNumberFormat="1" applyFont="1" applyFill="1" applyBorder="1" applyAlignment="1">
      <alignment vertical="top" wrapText="1"/>
    </xf>
    <xf numFmtId="43" fontId="3" fillId="24" borderId="2" xfId="3" applyFont="1" applyFill="1" applyBorder="1" applyAlignment="1">
      <alignment horizontal="right" vertical="top"/>
    </xf>
    <xf numFmtId="2" fontId="3" fillId="6" borderId="6" xfId="3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horizontal="center"/>
    </xf>
    <xf numFmtId="0" fontId="11" fillId="0" borderId="1" xfId="0" applyFont="1" applyBorder="1"/>
    <xf numFmtId="0" fontId="11" fillId="6" borderId="1" xfId="0" applyFont="1" applyFill="1" applyBorder="1" applyAlignment="1">
      <alignment horizontal="right"/>
    </xf>
    <xf numFmtId="0" fontId="11" fillId="0" borderId="6" xfId="0" applyFont="1" applyBorder="1" applyAlignment="1">
      <alignment horizontal="center"/>
    </xf>
    <xf numFmtId="43" fontId="7" fillId="0" borderId="8" xfId="3" applyFont="1" applyBorder="1"/>
    <xf numFmtId="2" fontId="33" fillId="0" borderId="16" xfId="0" applyNumberFormat="1" applyFont="1" applyBorder="1" applyAlignment="1">
      <alignment vertical="center"/>
    </xf>
    <xf numFmtId="43" fontId="33" fillId="0" borderId="4" xfId="0" applyNumberFormat="1" applyFont="1" applyBorder="1"/>
    <xf numFmtId="43" fontId="33" fillId="0" borderId="16" xfId="0" applyNumberFormat="1" applyFont="1" applyBorder="1"/>
    <xf numFmtId="43" fontId="33" fillId="0" borderId="16" xfId="0" applyNumberFormat="1" applyFont="1" applyBorder="1" applyAlignment="1">
      <alignment vertical="center"/>
    </xf>
    <xf numFmtId="190" fontId="7" fillId="0" borderId="3" xfId="3" applyNumberFormat="1" applyFont="1" applyBorder="1" applyAlignment="1">
      <alignment horizontal="right"/>
    </xf>
    <xf numFmtId="43" fontId="7" fillId="0" borderId="16" xfId="0" applyNumberFormat="1" applyFont="1" applyBorder="1"/>
    <xf numFmtId="43" fontId="7" fillId="0" borderId="16" xfId="3" applyFont="1" applyBorder="1" applyAlignment="1">
      <alignment vertical="center"/>
    </xf>
    <xf numFmtId="43" fontId="33" fillId="0" borderId="16" xfId="3" applyFont="1" applyBorder="1" applyAlignment="1">
      <alignment vertical="center"/>
    </xf>
    <xf numFmtId="43" fontId="6" fillId="0" borderId="4" xfId="3" applyFont="1" applyBorder="1"/>
    <xf numFmtId="43" fontId="33" fillId="0" borderId="16" xfId="3" applyFont="1" applyFill="1" applyBorder="1" applyAlignment="1">
      <alignment horizontal="left"/>
    </xf>
    <xf numFmtId="187" fontId="7" fillId="0" borderId="4" xfId="0" applyNumberFormat="1" applyFont="1" applyBorder="1"/>
    <xf numFmtId="43" fontId="31" fillId="0" borderId="0" xfId="0" applyNumberFormat="1" applyFont="1"/>
    <xf numFmtId="43" fontId="7" fillId="0" borderId="0" xfId="3" applyFont="1" applyBorder="1" applyAlignment="1">
      <alignment horizontal="left"/>
    </xf>
    <xf numFmtId="0" fontId="31" fillId="0" borderId="0" xfId="0" applyFont="1"/>
    <xf numFmtId="0" fontId="7" fillId="0" borderId="0" xfId="0" applyFont="1" applyAlignment="1">
      <alignment horizontal="left" vertical="top"/>
    </xf>
    <xf numFmtId="0" fontId="11" fillId="0" borderId="0" xfId="0" applyFont="1"/>
    <xf numFmtId="43" fontId="6" fillId="0" borderId="0" xfId="3" applyFont="1"/>
    <xf numFmtId="43" fontId="6" fillId="2" borderId="2" xfId="3" applyFont="1" applyFill="1" applyBorder="1" applyAlignment="1">
      <alignment horizontal="center" vertical="center"/>
    </xf>
    <xf numFmtId="43" fontId="6" fillId="2" borderId="4" xfId="3" applyFont="1" applyFill="1" applyBorder="1" applyAlignment="1">
      <alignment horizontal="center" vertical="center"/>
    </xf>
    <xf numFmtId="2" fontId="26" fillId="0" borderId="5" xfId="0" applyNumberFormat="1" applyFont="1" applyBorder="1" applyAlignment="1">
      <alignment horizontal="center" vertical="center"/>
    </xf>
    <xf numFmtId="43" fontId="6" fillId="0" borderId="5" xfId="3" quotePrefix="1" applyFont="1" applyBorder="1" applyAlignment="1">
      <alignment horizontal="center" vertical="center"/>
    </xf>
    <xf numFmtId="43" fontId="6" fillId="2" borderId="5" xfId="3" applyFont="1" applyFill="1" applyBorder="1" applyAlignment="1">
      <alignment horizontal="center" vertical="center"/>
    </xf>
    <xf numFmtId="43" fontId="7" fillId="6" borderId="0" xfId="3" applyFont="1" applyFill="1" applyBorder="1" applyAlignment="1"/>
    <xf numFmtId="43" fontId="18" fillId="16" borderId="6" xfId="0" applyNumberFormat="1" applyFont="1" applyFill="1" applyBorder="1" applyAlignment="1">
      <alignment horizontal="center" vertical="top" wrapText="1"/>
    </xf>
    <xf numFmtId="43" fontId="8" fillId="21" borderId="10" xfId="0" applyNumberFormat="1" applyFont="1" applyFill="1" applyBorder="1" applyAlignment="1">
      <alignment horizontal="center"/>
    </xf>
    <xf numFmtId="43" fontId="8" fillId="21" borderId="11" xfId="0" applyNumberFormat="1" applyFont="1" applyFill="1" applyBorder="1" applyAlignment="1">
      <alignment horizontal="center"/>
    </xf>
    <xf numFmtId="43" fontId="8" fillId="6" borderId="18" xfId="3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3" fontId="3" fillId="0" borderId="0" xfId="3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17" borderId="10" xfId="0" applyFont="1" applyFill="1" applyBorder="1" applyAlignment="1">
      <alignment horizontal="center"/>
    </xf>
    <xf numFmtId="0" fontId="4" fillId="17" borderId="11" xfId="0" applyFont="1" applyFill="1" applyBorder="1" applyAlignment="1">
      <alignment horizontal="center"/>
    </xf>
    <xf numFmtId="0" fontId="4" fillId="17" borderId="2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/>
    </xf>
    <xf numFmtId="43" fontId="4" fillId="17" borderId="2" xfId="0" applyNumberFormat="1" applyFont="1" applyFill="1" applyBorder="1" applyAlignment="1">
      <alignment horizontal="center" vertical="center"/>
    </xf>
    <xf numFmtId="43" fontId="4" fillId="17" borderId="5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8" fillId="0" borderId="0" xfId="3" applyNumberFormat="1" applyFont="1" applyAlignment="1">
      <alignment horizontal="center"/>
    </xf>
    <xf numFmtId="43" fontId="8" fillId="0" borderId="0" xfId="3" applyFont="1" applyAlignment="1">
      <alignment horizontal="center"/>
    </xf>
    <xf numFmtId="43" fontId="4" fillId="0" borderId="1" xfId="3" applyFont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43" fontId="2" fillId="7" borderId="2" xfId="3" applyFont="1" applyFill="1" applyBorder="1" applyAlignment="1">
      <alignment horizontal="center" vertical="center" wrapText="1"/>
    </xf>
    <xf numFmtId="43" fontId="2" fillId="7" borderId="5" xfId="3" applyFont="1" applyFill="1" applyBorder="1" applyAlignment="1">
      <alignment horizontal="center" vertical="center" wrapText="1"/>
    </xf>
    <xf numFmtId="43" fontId="2" fillId="7" borderId="2" xfId="3" applyFont="1" applyFill="1" applyBorder="1" applyAlignment="1">
      <alignment horizontal="center" vertical="center"/>
    </xf>
    <xf numFmtId="43" fontId="2" fillId="7" borderId="5" xfId="3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43" fontId="11" fillId="0" borderId="1" xfId="0" applyNumberFormat="1" applyFont="1" applyBorder="1" applyAlignment="1">
      <alignment horizontal="center"/>
    </xf>
    <xf numFmtId="188" fontId="6" fillId="0" borderId="2" xfId="3" applyNumberFormat="1" applyFont="1" applyBorder="1" applyAlignment="1">
      <alignment horizontal="center" vertical="center"/>
    </xf>
    <xf numFmtId="188" fontId="6" fillId="0" borderId="4" xfId="3" applyNumberFormat="1" applyFont="1" applyBorder="1" applyAlignment="1">
      <alignment horizontal="center" vertical="center"/>
    </xf>
    <xf numFmtId="188" fontId="6" fillId="0" borderId="5" xfId="3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43" fontId="6" fillId="0" borderId="2" xfId="3" applyFont="1" applyBorder="1" applyAlignment="1">
      <alignment horizontal="center" vertical="center" wrapText="1"/>
    </xf>
    <xf numFmtId="43" fontId="6" fillId="0" borderId="4" xfId="3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2" fontId="6" fillId="6" borderId="2" xfId="0" applyNumberFormat="1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3" fontId="7" fillId="6" borderId="0" xfId="0" applyNumberFormat="1" applyFont="1" applyFill="1" applyAlignment="1">
      <alignment horizontal="center"/>
    </xf>
    <xf numFmtId="43" fontId="6" fillId="6" borderId="18" xfId="3" applyFont="1" applyFill="1" applyBorder="1" applyAlignment="1">
      <alignment horizontal="left"/>
    </xf>
    <xf numFmtId="43" fontId="7" fillId="6" borderId="0" xfId="3" applyFont="1" applyFill="1" applyBorder="1" applyAlignment="1">
      <alignment horizontal="left"/>
    </xf>
    <xf numFmtId="43" fontId="31" fillId="6" borderId="0" xfId="3" applyFont="1" applyFill="1" applyBorder="1" applyAlignment="1">
      <alignment horizontal="center"/>
    </xf>
    <xf numFmtId="43" fontId="7" fillId="6" borderId="0" xfId="3" applyFont="1" applyFill="1" applyBorder="1" applyAlignment="1">
      <alignment horizontal="center"/>
    </xf>
    <xf numFmtId="43" fontId="8" fillId="6" borderId="0" xfId="3" applyFont="1" applyFill="1" applyBorder="1" applyAlignment="1">
      <alignment horizontal="center"/>
    </xf>
    <xf numFmtId="43" fontId="8" fillId="0" borderId="0" xfId="3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43" fontId="6" fillId="0" borderId="0" xfId="0" applyNumberFormat="1" applyFont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3" fontId="7" fillId="0" borderId="0" xfId="3" applyFont="1" applyBorder="1" applyAlignment="1">
      <alignment horizontal="center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/>
    </xf>
    <xf numFmtId="2" fontId="4" fillId="6" borderId="6" xfId="0" applyNumberFormat="1" applyFont="1" applyFill="1" applyBorder="1" applyAlignment="1">
      <alignment horizontal="center" vertical="top"/>
    </xf>
    <xf numFmtId="0" fontId="21" fillId="0" borderId="0" xfId="0" applyFont="1"/>
    <xf numFmtId="49" fontId="21" fillId="0" borderId="0" xfId="0" applyNumberFormat="1" applyFont="1" applyAlignment="1">
      <alignment wrapText="1"/>
    </xf>
    <xf numFmtId="0" fontId="8" fillId="0" borderId="0" xfId="0" applyFont="1" applyAlignment="1">
      <alignment horizontal="left" vertical="center"/>
    </xf>
    <xf numFmtId="2" fontId="2" fillId="9" borderId="6" xfId="0" applyNumberFormat="1" applyFont="1" applyFill="1" applyBorder="1" applyAlignment="1">
      <alignment horizontal="left" vertical="top" wrapText="1"/>
    </xf>
    <xf numFmtId="2" fontId="3" fillId="9" borderId="6" xfId="3" applyNumberFormat="1" applyFont="1" applyFill="1" applyBorder="1" applyAlignment="1">
      <alignment horizontal="left" wrapText="1"/>
    </xf>
    <xf numFmtId="2" fontId="2" fillId="7" borderId="6" xfId="0" applyNumberFormat="1" applyFont="1" applyFill="1" applyBorder="1" applyAlignment="1">
      <alignment horizontal="left"/>
    </xf>
    <xf numFmtId="2" fontId="3" fillId="7" borderId="6" xfId="3" applyNumberFormat="1" applyFont="1" applyFill="1" applyBorder="1" applyAlignment="1">
      <alignment horizontal="left"/>
    </xf>
    <xf numFmtId="43" fontId="3" fillId="7" borderId="6" xfId="3" applyFont="1" applyFill="1" applyBorder="1" applyAlignment="1">
      <alignment vertical="top"/>
    </xf>
    <xf numFmtId="2" fontId="3" fillId="7" borderId="6" xfId="0" applyNumberFormat="1" applyFont="1" applyFill="1" applyBorder="1" applyAlignment="1">
      <alignment horizontal="left" vertical="top" wrapText="1"/>
    </xf>
    <xf numFmtId="49" fontId="3" fillId="7" borderId="6" xfId="3" applyNumberFormat="1" applyFont="1" applyFill="1" applyBorder="1" applyAlignment="1">
      <alignment horizontal="left" vertical="top" wrapText="1"/>
    </xf>
    <xf numFmtId="43" fontId="3" fillId="7" borderId="6" xfId="3" applyFont="1" applyFill="1" applyBorder="1" applyAlignment="1">
      <alignment horizontal="right" vertical="top"/>
    </xf>
    <xf numFmtId="0" fontId="3" fillId="7" borderId="6" xfId="0" applyFont="1" applyFill="1" applyBorder="1" applyAlignment="1">
      <alignment horizontal="left" vertical="top"/>
    </xf>
    <xf numFmtId="43" fontId="3" fillId="15" borderId="6" xfId="3" applyFont="1" applyFill="1" applyBorder="1" applyAlignment="1">
      <alignment vertical="top"/>
    </xf>
    <xf numFmtId="2" fontId="3" fillId="15" borderId="6" xfId="0" applyNumberFormat="1" applyFont="1" applyFill="1" applyBorder="1" applyAlignment="1">
      <alignment horizontal="left" vertical="top" wrapText="1"/>
    </xf>
    <xf numFmtId="2" fontId="3" fillId="15" borderId="6" xfId="3" applyNumberFormat="1" applyFont="1" applyFill="1" applyBorder="1" applyAlignment="1">
      <alignment horizontal="left" vertical="top" wrapText="1"/>
    </xf>
    <xf numFmtId="43" fontId="3" fillId="15" borderId="6" xfId="3" applyFont="1" applyFill="1" applyBorder="1" applyAlignment="1">
      <alignment horizontal="right" vertical="top"/>
    </xf>
    <xf numFmtId="43" fontId="3" fillId="15" borderId="10" xfId="3" applyFont="1" applyFill="1" applyBorder="1" applyAlignment="1">
      <alignment horizontal="right" vertical="top"/>
    </xf>
    <xf numFmtId="0" fontId="3" fillId="15" borderId="6" xfId="0" applyFont="1" applyFill="1" applyBorder="1" applyAlignment="1">
      <alignment horizontal="left" vertical="top"/>
    </xf>
    <xf numFmtId="2" fontId="3" fillId="6" borderId="17" xfId="0" applyNumberFormat="1" applyFont="1" applyFill="1" applyBorder="1"/>
    <xf numFmtId="43" fontId="3" fillId="9" borderId="6" xfId="3" applyFont="1" applyFill="1" applyBorder="1" applyAlignment="1">
      <alignment horizontal="right" vertical="center" wrapText="1"/>
    </xf>
    <xf numFmtId="43" fontId="8" fillId="6" borderId="5" xfId="3" applyFont="1" applyFill="1" applyBorder="1" applyAlignment="1">
      <alignment horizontal="right"/>
    </xf>
    <xf numFmtId="43" fontId="8" fillId="6" borderId="6" xfId="3" applyFont="1" applyFill="1" applyBorder="1" applyAlignment="1">
      <alignment horizontal="right"/>
    </xf>
    <xf numFmtId="2" fontId="3" fillId="7" borderId="6" xfId="0" applyNumberFormat="1" applyFont="1" applyFill="1" applyBorder="1" applyAlignment="1">
      <alignment horizontal="center"/>
    </xf>
    <xf numFmtId="2" fontId="3" fillId="6" borderId="5" xfId="0" applyNumberFormat="1" applyFont="1" applyFill="1" applyBorder="1" applyAlignment="1">
      <alignment horizontal="left"/>
    </xf>
    <xf numFmtId="0" fontId="3" fillId="15" borderId="6" xfId="0" applyFont="1" applyFill="1" applyBorder="1" applyAlignment="1">
      <alignment horizontal="right" vertical="top"/>
    </xf>
    <xf numFmtId="49" fontId="3" fillId="15" borderId="6" xfId="0" applyNumberFormat="1" applyFont="1" applyFill="1" applyBorder="1" applyAlignment="1">
      <alignment vertical="top" wrapText="1"/>
    </xf>
    <xf numFmtId="2" fontId="3" fillId="15" borderId="6" xfId="0" applyNumberFormat="1" applyFont="1" applyFill="1" applyBorder="1" applyAlignment="1">
      <alignment vertical="top" wrapText="1"/>
    </xf>
    <xf numFmtId="0" fontId="3" fillId="15" borderId="6" xfId="0" applyFont="1" applyFill="1" applyBorder="1" applyAlignment="1">
      <alignment vertical="top"/>
    </xf>
    <xf numFmtId="0" fontId="3" fillId="15" borderId="6" xfId="0" applyFont="1" applyFill="1" applyBorder="1" applyAlignment="1">
      <alignment vertical="top" wrapText="1"/>
    </xf>
    <xf numFmtId="43" fontId="3" fillId="15" borderId="6" xfId="3" applyFont="1" applyFill="1" applyBorder="1" applyAlignment="1">
      <alignment vertical="top" wrapText="1"/>
    </xf>
    <xf numFmtId="0" fontId="3" fillId="6" borderId="6" xfId="0" applyFont="1" applyFill="1" applyBorder="1" applyAlignment="1">
      <alignment horizontal="left" vertical="top"/>
    </xf>
    <xf numFmtId="43" fontId="3" fillId="6" borderId="6" xfId="3" applyFont="1" applyFill="1" applyBorder="1" applyAlignment="1">
      <alignment vertical="top" wrapText="1"/>
    </xf>
    <xf numFmtId="43" fontId="3" fillId="6" borderId="6" xfId="0" applyNumberFormat="1" applyFont="1" applyFill="1" applyBorder="1" applyAlignment="1">
      <alignment horizontal="left" vertical="top"/>
    </xf>
    <xf numFmtId="2" fontId="3" fillId="24" borderId="2" xfId="3" applyNumberFormat="1" applyFont="1" applyFill="1" applyBorder="1" applyAlignment="1">
      <alignment horizontal="left" vertical="top" wrapText="1"/>
    </xf>
    <xf numFmtId="2" fontId="3" fillId="15" borderId="6" xfId="3" applyNumberFormat="1" applyFont="1" applyFill="1" applyBorder="1" applyAlignment="1">
      <alignment horizontal="right" vertical="top" wrapText="1"/>
    </xf>
    <xf numFmtId="2" fontId="3" fillId="15" borderId="6" xfId="0" applyNumberFormat="1" applyFont="1" applyFill="1" applyBorder="1" applyAlignment="1">
      <alignment vertical="top"/>
    </xf>
    <xf numFmtId="43" fontId="3" fillId="0" borderId="0" xfId="3" applyFont="1"/>
    <xf numFmtId="188" fontId="25" fillId="0" borderId="6" xfId="3" applyNumberFormat="1" applyFont="1" applyBorder="1" applyAlignment="1">
      <alignment horizontal="left" vertical="top" wrapText="1"/>
    </xf>
    <xf numFmtId="188" fontId="7" fillId="6" borderId="6" xfId="3" applyNumberFormat="1" applyFont="1" applyFill="1" applyBorder="1" applyAlignment="1">
      <alignment horizontal="right" vertical="top"/>
    </xf>
    <xf numFmtId="2" fontId="25" fillId="6" borderId="6" xfId="0" applyNumberFormat="1" applyFont="1" applyFill="1" applyBorder="1" applyAlignment="1">
      <alignment vertical="top" wrapText="1"/>
    </xf>
    <xf numFmtId="2" fontId="11" fillId="0" borderId="6" xfId="0" applyNumberFormat="1" applyFont="1" applyBorder="1" applyAlignment="1">
      <alignment horizontal="center" vertical="center"/>
    </xf>
    <xf numFmtId="0" fontId="34" fillId="0" borderId="6" xfId="0" applyFont="1" applyBorder="1" applyAlignment="1">
      <alignment vertical="top" wrapText="1"/>
    </xf>
    <xf numFmtId="43" fontId="17" fillId="4" borderId="6" xfId="0" applyNumberFormat="1" applyFont="1" applyFill="1" applyBorder="1" applyAlignment="1">
      <alignment vertical="top" wrapText="1"/>
    </xf>
    <xf numFmtId="43" fontId="18" fillId="6" borderId="6" xfId="0" applyNumberFormat="1" applyFont="1" applyFill="1" applyBorder="1" applyAlignment="1">
      <alignment vertical="top"/>
    </xf>
    <xf numFmtId="188" fontId="6" fillId="7" borderId="14" xfId="3" applyNumberFormat="1" applyFont="1" applyFill="1" applyBorder="1" applyAlignment="1">
      <alignment vertical="top"/>
    </xf>
    <xf numFmtId="188" fontId="6" fillId="7" borderId="14" xfId="3" applyNumberFormat="1" applyFont="1" applyFill="1" applyBorder="1" applyAlignment="1">
      <alignment vertical="top" wrapText="1"/>
    </xf>
    <xf numFmtId="2" fontId="18" fillId="7" borderId="14" xfId="0" applyNumberFormat="1" applyFont="1" applyFill="1" applyBorder="1" applyAlignment="1">
      <alignment vertical="top" wrapText="1"/>
    </xf>
    <xf numFmtId="43" fontId="18" fillId="7" borderId="14" xfId="3" applyFont="1" applyFill="1" applyBorder="1" applyAlignment="1">
      <alignment vertical="top"/>
    </xf>
    <xf numFmtId="43" fontId="17" fillId="7" borderId="14" xfId="0" applyNumberFormat="1" applyFont="1" applyFill="1" applyBorder="1" applyAlignment="1">
      <alignment vertical="top" wrapText="1"/>
    </xf>
    <xf numFmtId="0" fontId="28" fillId="0" borderId="6" xfId="0" applyFont="1" applyBorder="1" applyAlignment="1">
      <alignment wrapText="1"/>
    </xf>
    <xf numFmtId="43" fontId="18" fillId="7" borderId="6" xfId="0" applyNumberFormat="1" applyFont="1" applyFill="1" applyBorder="1" applyAlignment="1">
      <alignment horizontal="center" vertical="top" wrapText="1"/>
    </xf>
    <xf numFmtId="2" fontId="18" fillId="7" borderId="14" xfId="0" applyNumberFormat="1" applyFont="1" applyFill="1" applyBorder="1" applyAlignment="1">
      <alignment vertical="top"/>
    </xf>
  </cellXfs>
  <cellStyles count="4">
    <cellStyle name="จุลภาค" xfId="1" builtinId="3"/>
    <cellStyle name="จุลภาค 2" xfId="3" xr:uid="{3057F25D-35B6-46E2-BBD0-647C3C7DB753}"/>
    <cellStyle name="ปกติ" xfId="0" builtinId="0"/>
    <cellStyle name="เปอร์เซ็นต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96</xdr:row>
      <xdr:rowOff>47625</xdr:rowOff>
    </xdr:from>
    <xdr:to>
      <xdr:col>10</xdr:col>
      <xdr:colOff>85725</xdr:colOff>
      <xdr:row>98</xdr:row>
      <xdr:rowOff>247650</xdr:rowOff>
    </xdr:to>
    <xdr:sp macro="" textlink="">
      <xdr:nvSpPr>
        <xdr:cNvPr id="2" name="วงเล็บปีกกาขวา 1">
          <a:extLst>
            <a:ext uri="{FF2B5EF4-FFF2-40B4-BE49-F238E27FC236}">
              <a16:creationId xmlns:a16="http://schemas.microsoft.com/office/drawing/2014/main" id="{F4CC9ED8-7B41-42CE-88A3-EEB56529AA0D}"/>
            </a:ext>
          </a:extLst>
        </xdr:cNvPr>
        <xdr:cNvSpPr/>
      </xdr:nvSpPr>
      <xdr:spPr>
        <a:xfrm>
          <a:off x="8928735" y="24881205"/>
          <a:ext cx="57150" cy="83248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591;&#3623;&#3604;&#3608;.&#3588;.6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17;&#3637;&#3588;%206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17;&#3636;.&#3618;.6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585;&#3618;%206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585;&#3633;&#3609;65/&#3588;&#3640;&#3617;&#3591;&#3623;&#3604;&#3648;&#3591;&#3636;&#3609;&#3585;&#3633;&#3609;%20&#3585;&#3618;%2066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I6" t="str">
            <v>กันเงินไว้เบิก</v>
          </cell>
        </row>
        <row r="45">
          <cell r="A45" t="str">
            <v>1.1.4</v>
          </cell>
          <cell r="B45" t="str">
            <v>ค่าใช้จ่ายในการเดินทางเข้าร่วมประชุมเชิงปฏิบัติการพัฒนาศึกษานิเทศก์แกนนำในการขับเคลื่อนการนำผลการประเมินไปใช้วางแผนพัฒนาคุณภาพการศึกษาและการวัดและประเมินผลในชั้นเรียนเพื่อพัฒนาการเรียนรู้ของผู้เรียน(Assessment for Learning)</v>
          </cell>
          <cell r="C45" t="str">
            <v>ศธ 04002/ว13135 ลว.15 ส.ค.65 โอนครั้งที่ 754</v>
          </cell>
          <cell r="D45"/>
          <cell r="K45">
            <v>0</v>
          </cell>
          <cell r="L45">
            <v>0</v>
          </cell>
        </row>
        <row r="46">
          <cell r="A46" t="str">
            <v>1.1.5</v>
          </cell>
          <cell r="B46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 และการติดตามพัฒนาคุณภาพการศึกษา</v>
          </cell>
          <cell r="C46" t="str">
            <v>ศธ 04002/ว13135 ลว.30 ก.ย.65 โอนครั้งที่ 754</v>
          </cell>
          <cell r="D46"/>
          <cell r="K46">
            <v>0</v>
          </cell>
          <cell r="L46">
            <v>0</v>
          </cell>
        </row>
        <row r="48">
          <cell r="B48" t="str">
            <v>งบรายจ่ายอื่น   6611500</v>
          </cell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2">
          <cell r="C52" t="str">
            <v>20004 31003100 5000009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0">
          <cell r="C60" t="str">
            <v>20004 31004500 2000000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B66" t="str">
            <v>งบดำเนินงาน   66112xx</v>
          </cell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  <cell r="C71" t="str">
            <v>20004 31006100 5000017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  <cell r="C83" t="str">
            <v>20004 66 00105 00000</v>
          </cell>
        </row>
        <row r="84">
          <cell r="B84" t="str">
            <v>งบรายจ่ายอื่น   6611500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  <cell r="D85">
            <v>1200</v>
          </cell>
        </row>
        <row r="87">
          <cell r="B87" t="str">
            <v xml:space="preserve"> งบรายจ่ายอื่น 6611500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  <cell r="B140" t="str">
    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    </cell>
          <cell r="C140" t="str">
            <v>ศธ 04002/ว2758 ลว.20/ก.ค./2565 โอนครั้งที่ 649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9">
          <cell r="A149">
            <v>5</v>
          </cell>
          <cell r="B149" t="str">
            <v>โครงการโรงเรียนคุณภาพประจำตำบล</v>
          </cell>
          <cell r="C149" t="str">
            <v>20004 31011600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90">
          <cell r="B190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190" t="str">
            <v>20004 66 00079 00000</v>
          </cell>
        </row>
        <row r="191">
          <cell r="B191" t="str">
            <v>งบรายจ่ายอื่น   6611500</v>
          </cell>
          <cell r="C191" t="str">
            <v>20004 31006100 5000003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38">
          <cell r="B238" t="str">
            <v xml:space="preserve"> งบดำเนินงาน 66112xx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7">
          <cell r="C247" t="str">
            <v>20004 35000100 2000000</v>
          </cell>
        </row>
        <row r="248">
          <cell r="C248" t="str">
            <v>20004 66 05162 00000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  <cell r="B328" t="str">
            <v xml:space="preserve">ผลผลิตผู้จบการศึกษาภาคบังคับ  </v>
          </cell>
          <cell r="C328" t="str">
            <v>20004 35000200 2000000</v>
          </cell>
        </row>
        <row r="331">
          <cell r="B331" t="str">
            <v>กิจกรรมการจัดการศึกษาประถมศึกษาสำหรับโรงเรียนปกติ</v>
          </cell>
          <cell r="C331" t="str">
            <v>20004 66 05164 00000</v>
          </cell>
        </row>
        <row r="332">
          <cell r="B332" t="str">
            <v xml:space="preserve"> งบดำเนินงาน 66112xx </v>
          </cell>
        </row>
        <row r="333">
          <cell r="A333" t="str">
            <v>2.1.1</v>
          </cell>
          <cell r="B333" t="str">
            <v>งบประจำ บริหารจัดการสำนักงาน</v>
          </cell>
        </row>
        <row r="336">
          <cell r="A336" t="str">
            <v>(1</v>
          </cell>
          <cell r="B336" t="str">
            <v>ค้าจ้างเหมาบริการ ลูกจ้างสพป.ปท.2 15000x7คนx12 เดือน 1,260,000 บาท</v>
          </cell>
        </row>
        <row r="337">
          <cell r="A337" t="str">
            <v>(2</v>
          </cell>
          <cell r="B337" t="str">
            <v>ค่าใช้จ่ายในการประชุมราชการ ค่าตอบแทนบุคคล 150,000 บาท</v>
          </cell>
        </row>
        <row r="338">
          <cell r="A338" t="str">
            <v>(3</v>
          </cell>
          <cell r="B338" t="str">
            <v>ค่าใช้จ่ายในการเดินทางไปราชการ 150,000 บาท</v>
          </cell>
        </row>
        <row r="339">
          <cell r="A339" t="str">
            <v>(4</v>
          </cell>
          <cell r="B339" t="str">
            <v>ค่าซ่อมแซมและบำรุงรักษาทรัพย์สิน 200,000 บาท</v>
          </cell>
        </row>
        <row r="340">
          <cell r="A340" t="str">
            <v>(5</v>
          </cell>
          <cell r="B340" t="str">
            <v>ค่าวัสดุสำนักงาน 400,000 บาท</v>
          </cell>
        </row>
        <row r="341">
          <cell r="A341" t="str">
            <v>(6</v>
          </cell>
          <cell r="B341" t="str">
            <v>ค่าน้ำมันเชื้อเพลิงและหล่อลื่น 300,000 บาท</v>
          </cell>
        </row>
        <row r="342">
          <cell r="A342" t="str">
            <v>(7</v>
          </cell>
          <cell r="B342" t="str">
            <v>ค่าสาธารณูปโภค    500,000 บาท</v>
          </cell>
        </row>
        <row r="343">
          <cell r="A343" t="str">
            <v>(8</v>
          </cell>
          <cell r="B343" t="str">
            <v>อื่นๆ (รายการนอกเหนือ(1-(7 และหรือถัวจ่ายให้รายการ (1 -(7 โดยเฉพาะรายการที่ (7 ) 40000</v>
          </cell>
        </row>
        <row r="347">
          <cell r="C347" t="str">
            <v>20004 35000200 2000000</v>
          </cell>
        </row>
        <row r="357">
          <cell r="A357" t="str">
            <v>2.1.2.2</v>
          </cell>
          <cell r="B357" t="str">
            <v>งบเพิ่มประสิทธิผลกลยุทธ์ของ สพฐ. 1,500,000 บาท</v>
          </cell>
          <cell r="C357" t="str">
            <v>ศธ04002/ว4881 ลว.27 ต.ค.65 โอนครั้งที่ 16  3,000,000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/>
        </row>
        <row r="424">
          <cell r="D424"/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/>
        </row>
        <row r="429">
          <cell r="D429"/>
        </row>
        <row r="430">
          <cell r="D430">
            <v>0</v>
          </cell>
        </row>
        <row r="431">
          <cell r="D431"/>
        </row>
        <row r="432">
          <cell r="D432"/>
        </row>
        <row r="433">
          <cell r="D433">
            <v>0</v>
          </cell>
        </row>
        <row r="434">
          <cell r="D434"/>
        </row>
        <row r="435">
          <cell r="D435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 t="str">
            <v xml:space="preserve">กิจกรรมช่วยเหลือกลุ่มเป้าหมายทางสังคม  </v>
          </cell>
          <cell r="C910" t="str">
            <v>20004 66 62408 00000</v>
          </cell>
        </row>
        <row r="918">
          <cell r="G918"/>
          <cell r="H918"/>
          <cell r="I918"/>
          <cell r="J918"/>
        </row>
        <row r="1063">
          <cell r="B1063" t="str">
            <v xml:space="preserve">กิจกรรมการขับเคลื่อนหลักสูตรแกนกลางการศึกษาขั้นพื้นฐาน </v>
          </cell>
          <cell r="C1063" t="str">
            <v>20004 65 00092 00000</v>
          </cell>
        </row>
        <row r="1064">
          <cell r="C1064" t="str">
            <v>20004 35000200 200000</v>
          </cell>
        </row>
        <row r="1065">
          <cell r="B1065" t="str">
            <v>ค่าใช้จ่ายในการดำเนินโครงการบ้านนักวิทยาศาสตร์น้อยประเทศไทย ระดับประถมศึกษา</v>
          </cell>
          <cell r="C1065" t="str">
            <v>ศธ 04002/ว3006 ลว 5 ส.ค.65 ครั้งที่ 727</v>
          </cell>
          <cell r="D1065"/>
          <cell r="K1065">
            <v>0</v>
          </cell>
          <cell r="L1065">
            <v>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9">
          <cell r="A1119" t="str">
            <v>ฉ</v>
          </cell>
          <cell r="B1119" t="str">
            <v>แผนงานบูรณาการ : ต่อต้านการทุจริตและประพฤติมิชอบ</v>
          </cell>
          <cell r="C1119" t="str">
            <v>20004 56003700</v>
          </cell>
        </row>
        <row r="1120">
          <cell r="A1120">
            <v>1</v>
          </cell>
          <cell r="B1120" t="str">
            <v>โครงการเสริมสร้างคุณธรรม จริยธรรม และธรรมาภิบาลในสถานศึกษา</v>
          </cell>
          <cell r="C1120" t="str">
            <v>20005 56003700</v>
          </cell>
        </row>
        <row r="1123">
          <cell r="B1123" t="str">
            <v xml:space="preserve"> งบดำเนินงาน 66112xx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3">
          <cell r="B113" t="str">
            <v xml:space="preserve">ผลผลิตผู้จบการศึกษาก่อนประถมศึกษา </v>
          </cell>
        </row>
        <row r="114">
          <cell r="B114" t="str">
            <v xml:space="preserve">กิจกรรมการจัดการศึกษาก่อนประถมศึกษา  </v>
          </cell>
        </row>
        <row r="115">
          <cell r="B115" t="str">
            <v xml:space="preserve"> งบดำเนินงาน 65112xx</v>
          </cell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0">
          <cell r="C190"/>
        </row>
        <row r="191">
          <cell r="C191"/>
        </row>
        <row r="192">
          <cell r="C192"/>
        </row>
        <row r="193">
          <cell r="C193"/>
        </row>
        <row r="195">
          <cell r="C195"/>
        </row>
        <row r="196">
          <cell r="C196"/>
        </row>
        <row r="197">
          <cell r="C197"/>
        </row>
        <row r="198">
          <cell r="C198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C25"/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  <cell r="C30"/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36">
          <cell r="B36" t="str">
            <v>งบรายจ่ายอื่น   6511500</v>
          </cell>
        </row>
        <row r="39">
          <cell r="A39">
            <v>2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64">
          <cell r="B64" t="str">
            <v>งบรายจ่ายอื่น 6511500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154">
          <cell r="A154">
            <v>1.1000000000000001</v>
          </cell>
          <cell r="B154" t="str">
            <v xml:space="preserve">กิจกรรมการจัดการศึกษาก่อนประถมศึกษา  </v>
          </cell>
          <cell r="C154" t="str">
            <v>200041300Q2663</v>
          </cell>
        </row>
        <row r="220">
          <cell r="A220">
            <v>2</v>
          </cell>
          <cell r="B220" t="str">
            <v xml:space="preserve">ผลผลิตผู้จบการศึกษาภาคบังคับ  </v>
          </cell>
        </row>
        <row r="222">
          <cell r="B222" t="str">
            <v>กิจกรรมการจัดการศึกษาประถมศึกษาสำหรับโรงเรียนปกติ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0">
          <cell r="B890" t="str">
            <v xml:space="preserve"> งบดำเนินงาน 65112xx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ก่อนประถม"/>
      <sheetName val="เด็กผู้มีความสามารถพิเศษ36007"/>
      <sheetName val="คุมงบ 36001 36002 ครุภัณฑ์"/>
      <sheetName val="Sheet1"/>
      <sheetName val="ผลผลิตเด็กพิการ36004"/>
      <sheetName val="ระบบการควบคุมฯ"/>
      <sheetName val="รายงานแผนส่งคลัง66 แนบ 7"/>
      <sheetName val="รายงานคลัง (ติดตามแบบ 8)"/>
      <sheetName val="มัธยม350002"/>
      <sheetName val="ส่งเสริมสนับสนุน35002"/>
      <sheetName val="06036บูรณาการป้องกัน ปราบปราม ฯ"/>
      <sheetName val="57037บูรณาการต่อต้านการทุจร "/>
      <sheetName val="ทะเบียนคุมย่อย"/>
      <sheetName val="Sheet3"/>
      <sheetName val="ยุทธศาสตร์เสริมสร้าง 31006200"/>
      <sheetName val="ยุธศาสตร์การเรียนร310011 310061"/>
      <sheetName val="ยุธศาสตร์เรียนดีปร3100116003211"/>
      <sheetName val="1408บุคลากรภาครัฐ"/>
      <sheetName val="3022ยุทธศาสตร์สร้างความเสมอภาค"/>
      <sheetName val="ประถม 350002"/>
      <sheetName val="ควบคุมสิ่งก่อสร้าง 36001 36002"/>
      <sheetName val="รายงานเงินงวด"/>
      <sheetName val="งบลงทุน65"/>
      <sheetName val="งบประจำและงบกลยุทธ์"/>
      <sheetName val="มาตการ รวมงบบุคลากร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206">
          <cell r="F1206">
            <v>3040000</v>
          </cell>
          <cell r="K1206">
            <v>18000</v>
          </cell>
          <cell r="L1206">
            <v>1672589.35</v>
          </cell>
        </row>
        <row r="1207">
          <cell r="F1207">
            <v>3944632</v>
          </cell>
          <cell r="K1207">
            <v>1091706.28</v>
          </cell>
          <cell r="L1207">
            <v>183778</v>
          </cell>
        </row>
        <row r="1208">
          <cell r="F1208">
            <v>35452965</v>
          </cell>
          <cell r="K1208">
            <v>0</v>
          </cell>
          <cell r="L1208">
            <v>35452965</v>
          </cell>
        </row>
        <row r="1209">
          <cell r="F1209">
            <v>6437534</v>
          </cell>
          <cell r="K1209">
            <v>25575</v>
          </cell>
          <cell r="L1209">
            <v>4420950</v>
          </cell>
        </row>
        <row r="1212">
          <cell r="F1212">
            <v>27653400</v>
          </cell>
          <cell r="K1212">
            <v>0</v>
          </cell>
          <cell r="L1212">
            <v>1213000</v>
          </cell>
        </row>
        <row r="1213">
          <cell r="F1213">
            <v>76528531</v>
          </cell>
          <cell r="L1213">
            <v>42943282.350000001</v>
          </cell>
        </row>
        <row r="1214">
          <cell r="G1214">
            <v>5122200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ก่อนประถม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35002  ช่วยเหลือกลุ่ม  ขับเคลื่"/>
      <sheetName val="ยุทธศาสตร์เสริมสร้าง 31006200"/>
      <sheetName val="คุมงบ 36001 36002 ครุภัณฑ์"/>
      <sheetName val="57037บูรณาการต่อต้านการทุจร "/>
      <sheetName val="1408บุคลากรภาครัฐ"/>
      <sheetName val="ประถม 350002"/>
      <sheetName val="มัธยม350002"/>
      <sheetName val="ทะเบียนคุมย่อย"/>
      <sheetName val="มัธยมปลาย 35000300"/>
      <sheetName val="3022ยุทธศาสตร์สร้างความเสมอภาค"/>
      <sheetName val="ยุธศาสตร์การเรียนร310011 310061"/>
      <sheetName val="ยุธศาสตร์เรียนดีปร3100116003211"/>
      <sheetName val="รายงานเงินงวด"/>
      <sheetName val="มาตการ รวมงบบุคลากร"/>
      <sheetName val="งบลงทุน65"/>
      <sheetName val="งบประจำและงบกลยุทธ์"/>
      <sheetName val="งบสพฐ"/>
      <sheetName val="ระบบการควบคุมฯ"/>
      <sheetName val="ควบคุมสิ่งก่อสร้าง 36001 36002"/>
      <sheetName val="รายงานแผนส่งคลัง66 แนบ 7"/>
      <sheetName val="รายงานคลัง (ติดตามแบบ 8)"/>
      <sheetName val="ส่งเสริมสนับสนุน35002"/>
      <sheetName val="06036บูรณาการป้องกัน ปราบปราม ฯ"/>
      <sheetName val="Sheet3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0">
          <cell r="H10">
            <v>141341165</v>
          </cell>
          <cell r="I10">
            <v>116419585.98</v>
          </cell>
        </row>
        <row r="15">
          <cell r="H15">
            <v>116523665</v>
          </cell>
          <cell r="I15">
            <v>107119240.98</v>
          </cell>
          <cell r="K15">
            <v>107119240.98</v>
          </cell>
        </row>
        <row r="20">
          <cell r="H20">
            <v>24817500</v>
          </cell>
          <cell r="I20">
            <v>9300345</v>
          </cell>
          <cell r="K20">
            <v>23065645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มัธยมปลาย 35000300"/>
      <sheetName val="รายงานเงินงวด"/>
      <sheetName val="มัธยม350002"/>
      <sheetName val="3022ยุทธศาสตร์สร้างความเสมอภาค"/>
      <sheetName val="57037บูรณาการต่อต้านการทุจร "/>
      <sheetName val="1408บุคลากรภาครัฐ"/>
      <sheetName val="มาตการ รวมงบบุคลากร"/>
      <sheetName val="รายงานแผนส่งคลัง66 แนบ 7"/>
      <sheetName val="รายงานคลัง (ติดตามแบบ 8)"/>
      <sheetName val="งบลงทุน66"/>
      <sheetName val="35002  ช่วยเหลือกลุ่ม  ขับเคลื่"/>
      <sheetName val="ทะเบียนคุมย่อย"/>
      <sheetName val="ยุธศาสตร์เรียนดีปร3100116003211"/>
      <sheetName val="ประถม 350002"/>
      <sheetName val="ยุธศาสตร์การเรียนร310011 310061"/>
      <sheetName val="คุมงบ 36001 36002 ครุภัณฑ์"/>
      <sheetName val="ควบคุมสิ่งก่อสร้าง 36001 36002"/>
      <sheetName val="ระบบการควบคุมฯ"/>
      <sheetName val="งบประจำและงบกลยุทธ์"/>
      <sheetName val="งบสพฐ"/>
      <sheetName val="ก่อนประถม"/>
      <sheetName val="ส่งเสริมสนับสนุน35002"/>
      <sheetName val="06036บูรณาการป้องกัน ปราบปราม ฯ"/>
      <sheetName val="Sheet3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">
          <cell r="H11">
            <v>151188757</v>
          </cell>
          <cell r="I11">
            <v>136459690.21000001</v>
          </cell>
          <cell r="K11">
            <v>144869590.21000001</v>
          </cell>
        </row>
        <row r="16">
          <cell r="H16">
            <v>122139657</v>
          </cell>
          <cell r="I16">
            <v>115823749.20999999</v>
          </cell>
          <cell r="K16">
            <v>115823749.20999999</v>
          </cell>
        </row>
        <row r="21">
          <cell r="H21">
            <v>29049100</v>
          </cell>
          <cell r="I21">
            <v>20635941</v>
          </cell>
          <cell r="K21">
            <v>29045841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คุมงบ 36001 36002 ครุภัณฑ์"/>
      <sheetName val="ยุทธศาสตร์เสริมสร้าง 31006200"/>
      <sheetName val="06036บูรณาการป้องกัน ปราบปราม ฯ"/>
      <sheetName val="มัธยมปลาย 35000300"/>
      <sheetName val="ทะเบียนคุมย่อย"/>
      <sheetName val="57037บูรณาการต่อต้านการทุจร "/>
      <sheetName val="1408บุคลากรภาครัฐ"/>
      <sheetName val="มัธยม350002"/>
      <sheetName val="35002  ช่วยเหลือกลุ่ม  ขับเคลื่"/>
      <sheetName val="ส่งเสริมสนับสนุน35002"/>
      <sheetName val="ยุธศาสตร์เรียนดีปร3100116003211"/>
      <sheetName val="รายงานเงินงวด"/>
      <sheetName val="มาตการ รวมงบบุคลากร"/>
      <sheetName val="รายงานแผนส่งคลัง66 แนบ 7"/>
      <sheetName val="รายงานคลัง (ติดตามแบบ 8)"/>
      <sheetName val="3022ยุทธศาสตร์สร้างความเสมอภาค"/>
      <sheetName val="ยุธศาสตร์การเรียนร310011 310061"/>
      <sheetName val="ประถม 350002"/>
      <sheetName val="ควบคุมสิ่งก่อสร้าง 36001 36002"/>
      <sheetName val="งบลงทุน66"/>
      <sheetName val="ระบบการควบคุมฯ"/>
      <sheetName val="งบประจำและงบกลยุทธ์"/>
      <sheetName val="งบสพฐ"/>
      <sheetName val="ก่อนประถม"/>
      <sheetName val="Sheet3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7">
          <cell r="I37">
            <v>0</v>
          </cell>
          <cell r="J37">
            <v>0</v>
          </cell>
        </row>
      </sheetData>
      <sheetData sheetId="34"/>
      <sheetData sheetId="35"/>
      <sheetData sheetId="36"/>
      <sheetData sheetId="37"/>
      <sheetData sheetId="38"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54920</v>
          </cell>
          <cell r="N41">
            <v>7101830.3099999996</v>
          </cell>
        </row>
        <row r="67"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1950</v>
          </cell>
          <cell r="N67">
            <v>218468</v>
          </cell>
        </row>
        <row r="133">
          <cell r="I133">
            <v>0</v>
          </cell>
          <cell r="J133">
            <v>0</v>
          </cell>
          <cell r="M133">
            <v>1465996.67</v>
          </cell>
          <cell r="N133">
            <v>489267.74</v>
          </cell>
        </row>
        <row r="140">
          <cell r="K140">
            <v>0</v>
          </cell>
        </row>
      </sheetData>
      <sheetData sheetId="39"/>
      <sheetData sheetId="40"/>
      <sheetData sheetId="41"/>
      <sheetData sheetId="42">
        <row r="52">
          <cell r="E52" t="str">
            <v>ทำสัญญา 20 กพ 66 ครบ 22 มีค 66</v>
          </cell>
        </row>
        <row r="106">
          <cell r="E106" t="str">
            <v>ทำสัญญา 11 มค 66 ครบ 12 มีค 66</v>
          </cell>
        </row>
        <row r="117">
          <cell r="E117" t="str">
            <v>ทำสัญญา 20 มค 66 ครบ 20 เมย 66</v>
          </cell>
        </row>
        <row r="127">
          <cell r="E127" t="str">
            <v>ทำสัญญา 8 มีค 66 ครบ 7 พค 66</v>
          </cell>
        </row>
        <row r="134">
          <cell r="D134" t="str">
            <v>ทำสัญญา 14 ธค 65 ครบ 28 มค 66</v>
          </cell>
        </row>
        <row r="141">
          <cell r="D141" t="str">
            <v>ทำสัญญา 6 ธค 65 ครบ 05 มค 66</v>
          </cell>
        </row>
        <row r="148">
          <cell r="D148" t="str">
            <v>ทำสัญญา 6 ธค 65 ครบ 05 มค 66</v>
          </cell>
        </row>
        <row r="156">
          <cell r="D156" t="str">
            <v>ทำสัญญา 29 ธค 65 ครบ 28 มค 66</v>
          </cell>
        </row>
        <row r="163">
          <cell r="D163" t="str">
            <v>ทำสัญญา 12 มค 66 ครบ 26 กพ66</v>
          </cell>
        </row>
        <row r="170">
          <cell r="D170" t="str">
            <v>ทำสัญญา 20 มค 66 ครบ 20 เมย 66</v>
          </cell>
        </row>
        <row r="210">
          <cell r="D210" t="str">
            <v>ทำสัญญา 19 ธค 65 ครบ 16 มีค 66</v>
          </cell>
        </row>
        <row r="259">
          <cell r="E259" t="str">
            <v>ทำสัญญญา  9 มค 66 ครบ 25 มีค 66</v>
          </cell>
        </row>
      </sheetData>
      <sheetData sheetId="43"/>
      <sheetData sheetId="44">
        <row r="32">
          <cell r="I32" t="str">
            <v xml:space="preserve">      ประธานคณะกรรมการติดตามเร่งรัดการใช้จ่ายเงินฯ</v>
          </cell>
        </row>
      </sheetData>
      <sheetData sheetId="45"/>
      <sheetData sheetId="46"/>
      <sheetData sheetId="47"/>
      <sheetData sheetId="48"/>
      <sheetData sheetId="49">
        <row r="683"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713"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37218.82</v>
          </cell>
          <cell r="N713">
            <v>57733.68</v>
          </cell>
        </row>
      </sheetData>
      <sheetData sheetId="50">
        <row r="100">
          <cell r="E100" t="str">
            <v>ทำสัญญา16 ธค 66 ครบ 14 กพ 66</v>
          </cell>
        </row>
      </sheetData>
      <sheetData sheetId="51"/>
      <sheetData sheetId="52">
        <row r="5">
          <cell r="A5" t="str">
            <v>ข้อมูลประจำเดือน กันยายน  2566</v>
          </cell>
        </row>
        <row r="8">
          <cell r="A8" t="str">
            <v>ก</v>
          </cell>
          <cell r="B8" t="str">
            <v xml:space="preserve">แผนงานบุคลากรภาครัฐ </v>
          </cell>
        </row>
        <row r="9">
          <cell r="A9">
            <v>1</v>
          </cell>
          <cell r="B9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</row>
        <row r="10">
          <cell r="C10" t="str">
            <v>20004 14000800</v>
          </cell>
        </row>
        <row r="11">
          <cell r="A11">
            <v>1.1000000000000001</v>
          </cell>
          <cell r="B11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1" t="str">
            <v>20004 66 79456 00000</v>
          </cell>
        </row>
        <row r="12">
          <cell r="B12" t="str">
            <v xml:space="preserve"> งบบุคลากร 6611150</v>
          </cell>
          <cell r="C12" t="str">
            <v>20004 14000800 1000000</v>
          </cell>
        </row>
        <row r="13">
          <cell r="A13" t="str">
            <v>1.1.1</v>
          </cell>
          <cell r="B13" t="str">
            <v>ค่าตอบแทนพนักงานราชการ29 อัตรา (ต.ค.65 - ก.พ.66) 3,040,000 บาท</v>
          </cell>
          <cell r="C13" t="str">
            <v>ศธ 04002/ว4811 ลว.25 ต.ค.65 โอนครั้งที่ 7</v>
          </cell>
          <cell r="D13">
            <v>7278000</v>
          </cell>
        </row>
        <row r="14">
          <cell r="A14" t="str">
            <v>1.1.1.1</v>
          </cell>
          <cell r="B14" t="str">
            <v>ค่าตอบแทนพนักงานราชการ 28 อัตรา (มี.ค.-พค66) 1,870,000 บาท ค่าตอบแทน 1,870,000 เลื่อนขั้น 106,000</v>
          </cell>
          <cell r="C14" t="str">
            <v>ศธ 04002/ว700 ลว.22 ก.พ.66 โอนครั้งที่ 332</v>
          </cell>
        </row>
        <row r="15">
          <cell r="A15" t="str">
            <v>1.1.1.2</v>
          </cell>
          <cell r="B15" t="str">
            <v xml:space="preserve">ค่าตอบแทนพนักงานราชการ 28 อัตรา (มิย - สค 66) 1,841,000 บาท </v>
          </cell>
          <cell r="C15" t="str">
            <v>ศธ 04002/ว2030 ลว.23 พค 66 โอนครั้งที่ 549</v>
          </cell>
        </row>
        <row r="21">
          <cell r="B21" t="str">
            <v xml:space="preserve"> งบดำเนินงาน 66112xx</v>
          </cell>
          <cell r="C21" t="str">
            <v>20004 14000800 2000000</v>
          </cell>
        </row>
        <row r="22">
          <cell r="A22" t="str">
            <v>1.1.2</v>
          </cell>
          <cell r="B22" t="str">
            <v>เงินสมทบกองทุนประกันสังคมพนักงานราชการ 29 อัตรา (ต.ค.65 - ก.พ.66)102,000 บาท/สมทบกองทุนทดแทน 12 เดือน จำนวนเงิน 15,000 บาท</v>
          </cell>
          <cell r="C22" t="str">
            <v>ศธ 04002/ว4811 ลว.25 ต.ค.65 โอนครั้งที่ 7</v>
          </cell>
          <cell r="D22">
            <v>255000</v>
          </cell>
        </row>
        <row r="23">
          <cell r="A23" t="str">
            <v>1.1.2.1</v>
          </cell>
          <cell r="B23" t="str">
            <v>เงินสมทบกองทุนประกันสังคม 28 อัตรา (มี.ค.-พค66) 66000 บาท</v>
          </cell>
          <cell r="C23" t="str">
            <v>ศธ 04002/ว700 ลว.22 ก.พ.66 โอนครั้งที่ 332</v>
          </cell>
        </row>
        <row r="24">
          <cell r="A24" t="str">
            <v>1.1.2.2</v>
          </cell>
          <cell r="B24" t="str">
            <v>เงินสมทบกองทุนประกันสังคม 28 อัตรา (มิย-สค66) 63000 บาท</v>
          </cell>
          <cell r="C24" t="str">
            <v>ศธ 04002/ว2030 ลว.23 พค 66 โอนครั้งที่ 549</v>
          </cell>
        </row>
        <row r="30">
          <cell r="A30" t="str">
            <v>1.1.3</v>
          </cell>
          <cell r="B30" t="str">
            <v xml:space="preserve">ค่าเช่าบ้าน  ครั้งที่ 1 768,000 บาท </v>
          </cell>
          <cell r="C30" t="str">
            <v>ศธ 04002/ว5197 ลว.14/11/2022 โอนครั้งที่ 67</v>
          </cell>
          <cell r="D30">
            <v>2129500</v>
          </cell>
        </row>
        <row r="31">
          <cell r="A31" t="str">
            <v>1.1.3.1</v>
          </cell>
          <cell r="B31" t="str">
            <v>ค่าเช่าบ้านครั้งที่ 2 421,500</v>
          </cell>
          <cell r="C31" t="str">
            <v>ศธ 04002/ว709 ลว. 23 ก.พ.66</v>
          </cell>
        </row>
        <row r="32">
          <cell r="A32" t="str">
            <v>1.1.3.2</v>
          </cell>
          <cell r="B32" t="str">
            <v>ค่าเช่าบ้านครั้งที่ 3 635,000 บาท มิย - สค 66</v>
          </cell>
          <cell r="C32" t="str">
            <v>ศธ 04002/ว2424 ลว. 16 มิย 66</v>
          </cell>
        </row>
        <row r="35">
          <cell r="A35" t="str">
            <v>ข</v>
          </cell>
          <cell r="B35" t="str">
            <v xml:space="preserve">แผนงานยุทธศาสตร์พัฒนาคุณภาพการศึกษาและการเรียนรู้ </v>
          </cell>
        </row>
        <row r="41">
          <cell r="C41" t="str">
            <v>20004 31003100</v>
          </cell>
        </row>
        <row r="43">
          <cell r="A43">
            <v>1.1000000000000001</v>
          </cell>
          <cell r="B43" t="str">
            <v xml:space="preserve">กิจกรรมพัฒนาคลังเครื่องมือมาตรฐานเพื่อยกระดับคุณภาพผู้เรียนในศตวรรษที่ 21  </v>
          </cell>
          <cell r="C43" t="str">
            <v>20004 66 00039 00000</v>
          </cell>
        </row>
        <row r="44">
          <cell r="B44" t="str">
            <v>งบรายจ่ายอื่น   6611500</v>
          </cell>
          <cell r="C44" t="str">
            <v>20004 31003100 5000003</v>
          </cell>
        </row>
        <row r="45">
          <cell r="A45" t="str">
            <v>1.1.1</v>
          </cell>
          <cell r="B45" t="str">
    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    </cell>
          <cell r="C45" t="str">
            <v>ศธ 04002/ว1463  ลว. 11 เมย 66 โอนครั้งที่ 466</v>
          </cell>
          <cell r="F45">
            <v>1320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1320</v>
          </cell>
        </row>
        <row r="46">
          <cell r="B46" t="str">
            <v xml:space="preserve">เข้าร่วมประชุมเชิงปฏิบัติการปรับปรุงและพัฒนาเครื่องมือ   วัดผลสัมฤทธิ์ทางการเรียน 5 กลุ่มสาระการเรียนรู้ และรายวิชาพื้นฐานประวัติศาสตร์  เพื่อการบริการ ระยะที่ 1 ระหว่างวันที่ 5 – 9 สิงหาคม 2566  ณ โรงแรมแกรนด์ราชพฤกษ์ ตำบลบางพลับ อำเภอปากเกร็ด จังหวัดนนทบุรี  </v>
          </cell>
          <cell r="C46" t="str">
            <v>ศธ 04002/ว3117  ลว. 3 สิงหาคม 66 โอนครั้งที่ 723</v>
          </cell>
          <cell r="F46">
            <v>1200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9">
          <cell r="A49">
            <v>1.2</v>
          </cell>
          <cell r="B49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49" t="str">
            <v>20004 66 00040 00000</v>
          </cell>
        </row>
        <row r="50">
          <cell r="B50" t="str">
            <v>งบรายจ่ายอื่น   6611500</v>
          </cell>
          <cell r="C50" t="str">
            <v>20004 31003100 5000004</v>
          </cell>
        </row>
        <row r="51">
          <cell r="A51" t="str">
            <v>1.2.1</v>
          </cell>
          <cell r="B51" t="str">
    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2565 และการขับเคลื่อนการนำผลการประเมิน RT, NT และ   O-NET ไปใช้ในการพัฒนาคุณภาพการศึกษา รุ่นที่ 1 ระหว่างวันที่ 7 – 9 พฤศจิกายน 2565 ณ โรงแรมริเวอร์ไซด์ กรุงเทพมหานคร </v>
          </cell>
          <cell r="C51" t="str">
            <v>ศธ 04002/ว5005  ลว. 3 พ.ย. 65 โอนครั้งที่ 42</v>
          </cell>
          <cell r="F51">
            <v>800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800</v>
          </cell>
          <cell r="L51">
            <v>0</v>
          </cell>
        </row>
        <row r="52">
          <cell r="A52" t="str">
            <v>1.2.2</v>
          </cell>
          <cell r="B52" t="str">
            <v xml:space="preserve">ค่าใช้จ่ายในการดำเนินงานโครงการประเมินความสามารถด้านการอ่านของผู้เรียน (RT) ชั้นประถมศึกษาปีที่ 1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</v>
          </cell>
          <cell r="C52" t="str">
            <v>ศธ 04002/ว259 ลว. 25 มค 66 โอนครั้งที่ 225</v>
          </cell>
          <cell r="F52">
            <v>9900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9900</v>
          </cell>
          <cell r="L52">
            <v>0</v>
          </cell>
        </row>
        <row r="53">
          <cell r="A53" t="str">
            <v>1.1.3</v>
          </cell>
          <cell r="B53" t="str">
            <v xml:space="preserve">ค่าใช้จ่ายในการเดินทางเข้าร่วมประชุมเชิงปฏิบัติการพัฒนาศักยภาพศึกษานิเทศก์และครูแกนนำระดับเขตพื้นที่การศึกษาด้านการวัดและประเมินผลในชั้นเรียนเพื่อพัฒนาการเรียนรู้ของผู้เรียน (Assessment for Learning) ตามหลักสูตรแกนกลางการศึกษาขั้นพื้นฐานพุทธศักราช 2551 รุ่นที่ 1 ระหว่างวันที่ 10 – 12 พฤษภาคม 2566 ณ โรงแรมริเวอร์ไซด์ กรุงเทพ เขตบางพลัด </v>
          </cell>
          <cell r="C53" t="str">
            <v>ศธ 04002/ว2075  ลว. 25 พ.ค. 66 โอนครั้งที่ 554</v>
          </cell>
          <cell r="F53">
            <v>1600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800</v>
          </cell>
          <cell r="L53">
            <v>800</v>
          </cell>
        </row>
        <row r="54">
          <cell r="A54" t="str">
            <v>1.2.3</v>
          </cell>
          <cell r="B54" t="str">
            <v>ค่าใช้จ่ายในการดำเนินโครงการขับเคลื่อนการพัฒนาศักยภาพด้านการวัดและประเมินผลในชั้นเรียน    เพื่อพัฒนาการเรียนรู้ของผู้เรียน (Assessment for Learning) ตามหลักสูตรแกนกลางการศึกษาขั้นพื้นฐาน พุทธศักราช 2541</v>
          </cell>
          <cell r="C54" t="str">
            <v>ศธ 04002/ว2988  ลว. 20 ก.ค. 66 โอนครั้งที่ 688 งบ 10800 บาท</v>
          </cell>
          <cell r="F54">
            <v>10000</v>
          </cell>
          <cell r="G54">
            <v>0</v>
          </cell>
          <cell r="I54">
            <v>0</v>
          </cell>
          <cell r="J54">
            <v>0</v>
          </cell>
          <cell r="K54">
            <v>9860</v>
          </cell>
          <cell r="L54">
            <v>0</v>
          </cell>
        </row>
        <row r="56">
          <cell r="A56">
            <v>1.3</v>
          </cell>
          <cell r="B56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56" t="str">
            <v>20004 66 00075 00000</v>
          </cell>
        </row>
        <row r="58">
          <cell r="A58" t="str">
            <v>1.3.1</v>
          </cell>
          <cell r="B58" t="str">
    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    </cell>
          <cell r="C58" t="str">
            <v>ศธ 04002/ว897 ลว.7 มี.ค.66 โอนครั้งที่ 366</v>
          </cell>
          <cell r="F58">
            <v>12000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12000</v>
          </cell>
        </row>
        <row r="59">
          <cell r="A59" t="str">
            <v>1.3.2</v>
          </cell>
          <cell r="B59" t="str">
            <v>ค่าใช้จ่ายในการนิเทศ กำกับ ติดตามการจัดการเรียนรู้วิทยาการคำนวณและการออกแบบเทคโนโลยี (CODING)</v>
          </cell>
          <cell r="C59" t="str">
            <v>ศธ 04002/ว2543 ลว.28 มิ.ย.66 โอนครั้งที่ 616</v>
          </cell>
          <cell r="F59">
            <v>5000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4930</v>
          </cell>
          <cell r="L59">
            <v>0</v>
          </cell>
        </row>
        <row r="60">
          <cell r="A60">
            <v>1.4</v>
          </cell>
          <cell r="B60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    </cell>
          <cell r="C60" t="str">
            <v>20004 66 00101 00000</v>
          </cell>
        </row>
        <row r="61">
          <cell r="B61" t="str">
            <v>งบรายจ่ายอื่น   6611500</v>
          </cell>
          <cell r="C61" t="str">
            <v>20004 31003100 5000007</v>
          </cell>
        </row>
        <row r="62">
          <cell r="A62" t="str">
            <v>1.4.1</v>
          </cell>
          <cell r="B62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62" t="str">
            <v>ศธ 04002/ว2988  ลว. 20 ก.ค. 66 โอนครั้งที่ 688 งบ 10800 บาท</v>
          </cell>
          <cell r="F62">
            <v>800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800</v>
          </cell>
          <cell r="L62">
            <v>0</v>
          </cell>
        </row>
        <row r="63">
          <cell r="A63" t="str">
            <v>1.4.2</v>
          </cell>
          <cell r="B63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63" t="str">
            <v xml:space="preserve">ศธ 04002/ว3528  ลว. 22 ส.ค. 66 โอนครั้งที่ 797 </v>
          </cell>
          <cell r="F63">
            <v>5000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5000</v>
          </cell>
          <cell r="L63">
            <v>0</v>
          </cell>
        </row>
        <row r="65">
          <cell r="A65">
            <v>1.5</v>
          </cell>
          <cell r="B65" t="str">
            <v>กิจกรรมการพัฒนาเด็กปฐมวัยอย่างมีคุณภาพ</v>
          </cell>
        </row>
        <row r="67">
          <cell r="A67" t="str">
            <v>1.5.1</v>
          </cell>
          <cell r="B67" t="str">
            <v>ค่าใช้จ่ายในการเดินทางเข้าร่วมประชุมปฏิบัติการการจัดทำเครื่องมือการประเมินพัฒนาการนักเรียนปฐมวัย ปีการศึกษา 2565  ระหว่างวันที่ 16 - 20 มกราคม 2566 ณ โรงแรมรอยัลริเวอร์ กรุงเทพมหานคร</v>
          </cell>
          <cell r="C67" t="str">
            <v>ศธ 04002/ว5574 ลว.9 ธ.ค.65 โอนครั้งที่ 118</v>
          </cell>
          <cell r="F67">
            <v>800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800</v>
          </cell>
        </row>
        <row r="68">
          <cell r="A68" t="str">
            <v>1.5.1.1</v>
          </cell>
          <cell r="B68" t="str">
            <v xml:space="preserve">ประชุมปฏิบัติการบรรณาธิการกิจเครื่องมือการประเมินพัฒนาการนักเรียนปฐมวัย ระหว่าง วันที่ 20 – 24  กุมภาพันธ์ 2566 ณ โรงแรมรอยัลริเวอร์ กรุงเทพมหานคร  </v>
          </cell>
          <cell r="C68" t="str">
            <v>ศธ 04002/ว332 ลว 1 กพ 66 ครั้งที่ 257</v>
          </cell>
          <cell r="F68">
            <v>800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800</v>
          </cell>
        </row>
        <row r="69">
          <cell r="A69" t="str">
            <v>1.5.1.2</v>
          </cell>
          <cell r="B69" t="str">
    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พุทธศักราช ปีการศึกษา 2565  </v>
          </cell>
          <cell r="C69" t="str">
            <v>ศธ 04002/ว197 ลว.19 ม.ค.66 โอนครั้งที่ 214</v>
          </cell>
          <cell r="F69">
            <v>3600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3600</v>
          </cell>
          <cell r="L69">
            <v>0</v>
          </cell>
        </row>
        <row r="70">
          <cell r="A70" t="str">
            <v>1.5.1.3</v>
          </cell>
          <cell r="B70" t="str">
            <v>ค่าใช้จ่ายในการเดินทางเข้าร่วมประชุมเชิงปฏิบัติการประมวลผลและจัดทำรายงานผลการประเมินคุณภาพผู้เรียนระดับชาติ ปีการศึกษา 2565 ระหว่างวันที่ 2 – 7 กรกฎาคม 2566 ณ โรงแรมซีบรีซ จอมเทียน รีสอร์ท จังหวัดชลบุรี</v>
          </cell>
          <cell r="C70" t="str">
            <v>ศธ 04002/ว2533  ลว. 27 มิ.ย. 66 โอนครั้งที่ 609</v>
          </cell>
          <cell r="D70">
            <v>7000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6540</v>
          </cell>
        </row>
        <row r="72">
          <cell r="B72" t="str">
            <v>งบรายจ่ายอื่น   6611500</v>
          </cell>
        </row>
        <row r="74">
          <cell r="A74">
            <v>1.6</v>
          </cell>
          <cell r="B74" t="str">
            <v>กิจกรรมการพัฒนามาตรฐานระบบการประเมินมาตรฐานและการประกันคุณภาพการศึกษา</v>
          </cell>
          <cell r="C74" t="str">
            <v>20004 66 86181 00000</v>
          </cell>
        </row>
        <row r="75">
          <cell r="B75" t="str">
            <v>งบรายจ่ายอื่น   6611500</v>
          </cell>
          <cell r="C75" t="str">
            <v>20004 31003100 5000012</v>
          </cell>
        </row>
        <row r="76">
          <cell r="A76" t="str">
            <v>1.6.1</v>
          </cell>
          <cell r="B76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76" t="str">
            <v>ศธ 04002/ว5470 ลว.1 ธ.ค.65 โอนครั้งที่ 102</v>
          </cell>
          <cell r="F76">
            <v>800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800</v>
          </cell>
          <cell r="L76">
            <v>0</v>
          </cell>
        </row>
        <row r="80">
          <cell r="B80" t="str">
            <v xml:space="preserve">กิจกรรมพัฒนาการจัดการเรียนการสอนภาษาอังกฤษ </v>
          </cell>
        </row>
        <row r="86">
          <cell r="A86">
            <v>2.2999999999999998</v>
          </cell>
          <cell r="B86" t="str">
            <v xml:space="preserve">กิจกรรมพัฒนาศูนย์ HCEC </v>
          </cell>
          <cell r="C86" t="str">
            <v>20004 66 00103 00000</v>
          </cell>
        </row>
        <row r="87">
          <cell r="B87" t="str">
            <v>งบดำเนินงาน   66112xx</v>
          </cell>
          <cell r="C87" t="str">
            <v>20004 31004500 2000000</v>
          </cell>
        </row>
        <row r="88">
          <cell r="A88" t="str">
            <v>2.3.1</v>
          </cell>
          <cell r="B88" t="str">
    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    </cell>
          <cell r="C88" t="str">
            <v>ศธ 04002/ว512 ลว. 10 กพ 66 โอนครั้งที่ 296</v>
          </cell>
          <cell r="F88">
            <v>800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800</v>
          </cell>
          <cell r="L88">
            <v>0</v>
          </cell>
        </row>
        <row r="90">
          <cell r="A90">
            <v>2.4</v>
          </cell>
          <cell r="B90" t="str">
            <v xml:space="preserve">กิจกรรมพัฒนาครูเพื่อการจัดการเรียนรู้สู่ฐานสมรรถนะ  </v>
          </cell>
          <cell r="C90" t="str">
            <v>20004 66 00104 00000</v>
          </cell>
        </row>
        <row r="91">
          <cell r="B91" t="str">
            <v>งบดำเนินงาน   66112xx</v>
          </cell>
          <cell r="C91" t="str">
            <v>20004 31004500 2000000</v>
          </cell>
        </row>
        <row r="92">
          <cell r="A92" t="str">
            <v>2.4.1</v>
          </cell>
          <cell r="B92" t="str">
    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    </cell>
          <cell r="C92" t="str">
            <v>ศธ 04002/ว150 ลว. 16 ม.ค.66 โอนครั้งที่ 195</v>
          </cell>
          <cell r="D92">
            <v>40000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39852</v>
          </cell>
          <cell r="L92">
            <v>0</v>
          </cell>
        </row>
        <row r="96">
          <cell r="A96">
            <v>3</v>
          </cell>
          <cell r="B96" t="str">
            <v>โครงการขับเคลื่อนการพัฒนาการศึกษาที่ยั่งยืน</v>
          </cell>
          <cell r="C96" t="str">
            <v xml:space="preserve">20004 31006100 </v>
          </cell>
        </row>
        <row r="100">
          <cell r="A100">
            <v>3.1</v>
          </cell>
          <cell r="B100" t="str">
            <v xml:space="preserve">กิจกรรมสานความร่วมมือภาคีเครือข่ายด้านการจัดการศึกษา </v>
          </cell>
          <cell r="C100" t="str">
            <v>20004 66 00078 00000</v>
          </cell>
        </row>
        <row r="101">
          <cell r="A101" t="str">
            <v>3.1.1</v>
          </cell>
          <cell r="C101" t="str">
            <v>20004 31006100 5000004</v>
          </cell>
        </row>
        <row r="102">
          <cell r="A102" t="str">
            <v>3.1.1.1</v>
          </cell>
          <cell r="B102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02" t="str">
            <v>ศธ 04002/ว1915 ลว.  11 พค 66 โอนครั้งที่ 515</v>
          </cell>
          <cell r="F102">
            <v>2400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2400</v>
          </cell>
        </row>
        <row r="103">
          <cell r="A103" t="str">
            <v>3.1.1.2</v>
          </cell>
          <cell r="B103" t="str">
            <v>ค่าใช้จ่ายดำเนินงานโครงการคอนเน็กซ์อีดี  ค่าใช้จ่ายในการเดินทางเข้าร่วมการประชุมเชิงปฏิบัติการจัดทำแผนการดำเนินงานโรงเรียนภายใต้โครงการคอนเน็กซ์อีดี ระหว่างวันที่ 23-25 กค 66 ณ โรงแรมเดอะ พาลาสโซ รัชดา กรุงเทพมหานคร</v>
          </cell>
          <cell r="C103" t="str">
            <v>ศธ 04002/ว3037 ลว.  24 กค 66 โอนครั้งที่ 714</v>
          </cell>
          <cell r="F103">
            <v>800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800</v>
          </cell>
          <cell r="L103">
            <v>0</v>
          </cell>
        </row>
        <row r="104">
          <cell r="A104">
            <v>3.2</v>
          </cell>
          <cell r="B104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04" t="str">
            <v>20004 66 00085 00000</v>
          </cell>
        </row>
        <row r="105">
          <cell r="A105" t="str">
            <v>3.2.1</v>
          </cell>
          <cell r="C105" t="str">
            <v>20004 31006100 5000008</v>
          </cell>
        </row>
        <row r="106">
          <cell r="A106" t="str">
            <v>3.2.1.1</v>
          </cell>
          <cell r="B106" t="str">
    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    </cell>
          <cell r="C106" t="str">
            <v>ศธ 04002/ว1036 ลว.  13 มีค 66 โอนครั้งที่ 389</v>
          </cell>
          <cell r="F106">
            <v>9860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9860</v>
          </cell>
          <cell r="L106">
            <v>0</v>
          </cell>
        </row>
        <row r="111">
          <cell r="A111">
            <v>3.3</v>
          </cell>
          <cell r="B111" t="str">
            <v>กิจกรรมการยกระดับคุณภาพด้านวิทยาศาสตร์ศึกษาเพื่อความเป็นเลิศ</v>
          </cell>
          <cell r="C111" t="str">
            <v>20004 66 00093 00000</v>
          </cell>
        </row>
        <row r="112">
          <cell r="B112" t="str">
            <v>งบรายจ่ายอื่น   6611500</v>
          </cell>
          <cell r="C112" t="str">
            <v>20004 31006100 5000009</v>
          </cell>
        </row>
        <row r="113">
          <cell r="A113" t="str">
            <v>3.3.1</v>
          </cell>
          <cell r="B113" t="str">
    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รุ่นที่ 1  ระหว่างวันที่ 16 – 18    กุมภาพันธ์ 2566 ณ โรงแรมภูสักธาร รีสอร์ท จังหวัดนครนายก และค่าดำเนินโครงการของโรงเรียนศูนย์วิทยาศาสตร์พลังสิบ </v>
          </cell>
          <cell r="C113" t="str">
            <v>ศธ 04002/ว366 ลว.  3 กพ 66 โอนครั้งที่ 263 พาหนะ 2000 บาท ดำเนินการ 10000 บาท เขียนเขต(รอจัดสรร)</v>
          </cell>
          <cell r="F113">
            <v>12700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900</v>
          </cell>
          <cell r="L113">
            <v>11790</v>
          </cell>
        </row>
        <row r="114">
          <cell r="A114" t="str">
            <v>3.3.2</v>
          </cell>
          <cell r="B114" t="str">
    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    </cell>
          <cell r="C114" t="str">
            <v>ศธ 04002/ว074 ลว.  15 มีค 66 โอนครั้งที่ 395</v>
          </cell>
          <cell r="F114">
            <v>39483</v>
          </cell>
          <cell r="G114">
            <v>0</v>
          </cell>
          <cell r="H114">
            <v>0</v>
          </cell>
          <cell r="K114">
            <v>0</v>
          </cell>
          <cell r="L114">
            <v>39483</v>
          </cell>
        </row>
        <row r="115">
          <cell r="A115" t="str">
            <v>3.3.3</v>
          </cell>
          <cell r="B115" t="str">
    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    </cell>
          <cell r="C115" t="str">
            <v>ศธ 04002/ว1347 ลว.  3 เมย 66 โอนครั้งที่ 446 พาหนะ 2000 บาท ดำเนินการ 10000 บาท เขียนเขต</v>
          </cell>
          <cell r="F115">
            <v>11404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11404</v>
          </cell>
        </row>
        <row r="116">
          <cell r="A116" t="str">
            <v>3.3.4</v>
          </cell>
          <cell r="B116" t="str">
            <v xml:space="preserve">ค่าใช้จ่ายในการดำเนินงานของโครงการวิทยาศาสตร์พลังสิบ ระดับประถมศึกษา </v>
          </cell>
          <cell r="C116" t="str">
            <v xml:space="preserve">ศธ 04002/ว1350 ลว.  3 เมย 66 โอนครั้งที่ 451 </v>
          </cell>
          <cell r="F116">
            <v>9220</v>
          </cell>
        </row>
        <row r="117">
          <cell r="A117" t="str">
            <v>3.3.5</v>
          </cell>
          <cell r="B117" t="str">
            <v xml:space="preserve">1.ค่าใช้จ่ายในการดำเนินงานของโครงการวิทยาศาสตร์พลังสิบ ระดับประถมศึกษา จำนวนเงิน 10,000.-บาท
2. ค่าใช้จ่ายในการดำเนินงานของโรงเรียนศูนย์วิทยาศาสตร์พลังสิบ ระดับประถมศึกษา จำนวนเงิน 7,000.-บาท
3. ค่าใช้จ่ายในการเดินทางเข้ารับการอบรมศักยภาพครูโรงเรียนศูนย์ไวิทยาศาสตร์พลังสิบ  ระดับประถมศึกษา ระหว่างวันที่ 19 – 22 กันยายน 2566 ณ โรงแรมบางกอกพาเลส กรุงเทพฯ  จำนวนเงิน 2,200.00 บาท </v>
          </cell>
          <cell r="C117" t="str">
            <v xml:space="preserve">ศธ 04002/ว3237 ลว. 8 สค 66 โอนครั้งที่ 739 </v>
          </cell>
          <cell r="F117">
            <v>19200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18599</v>
          </cell>
        </row>
        <row r="118">
          <cell r="A118" t="str">
            <v>3.3.6</v>
          </cell>
          <cell r="B118" t="str">
    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    </cell>
          <cell r="C118" t="str">
            <v>ศธ 04002/ว3389 ลว.  16 สค 66 โอนครั้งที่ 764 ยอด 75,000 บาท</v>
          </cell>
          <cell r="F118">
            <v>30000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29999</v>
          </cell>
        </row>
        <row r="119">
          <cell r="A119">
            <v>3.4</v>
          </cell>
        </row>
        <row r="120">
          <cell r="C120" t="str">
            <v>20004 31006100 5000011</v>
          </cell>
        </row>
        <row r="121">
          <cell r="A121" t="str">
            <v>3.4.1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A122">
            <v>3.5</v>
          </cell>
          <cell r="B122" t="str">
            <v>กิจกรรมบ้านวิทยาศาสตร์น้อยประเทศไทย ระดับประถมศึกษา</v>
          </cell>
          <cell r="C122" t="str">
            <v>20004 66 00108 00000</v>
          </cell>
        </row>
        <row r="123">
          <cell r="B123" t="str">
            <v>งบรายจ่ายอื่น   6611500</v>
          </cell>
          <cell r="C123" t="str">
            <v>20004 31006100 5000012</v>
          </cell>
        </row>
        <row r="124">
          <cell r="A124" t="str">
            <v>3.5.1</v>
          </cell>
          <cell r="B124" t="str">
    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 และดำเนินการฝึกอบรมขั้นพื้นฐานน้ำและอากาศให้กับโรงเรียนในโครงการและประเมินรับตราพระราชทาน</v>
          </cell>
          <cell r="C124" t="str">
            <v>ศธ 04002/ว207 ลว.  20 มกราคม 66 โอนครั้งที่ 205 จำนวน 15,000 บาท</v>
          </cell>
          <cell r="F124">
            <v>15000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14960</v>
          </cell>
          <cell r="L124">
            <v>0</v>
          </cell>
        </row>
        <row r="125">
          <cell r="A125" t="str">
            <v>3.5.2</v>
          </cell>
          <cell r="B125" t="str">
    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    </cell>
          <cell r="C125" t="str">
            <v>ศธ 04002/ว205 ลว.  20 มกราคม 66 โอนครั้งที่ 213 จำนวนเงิน 2800 บาท</v>
          </cell>
          <cell r="F125">
            <v>2800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1400</v>
          </cell>
          <cell r="L125">
            <v>1250</v>
          </cell>
        </row>
        <row r="126">
          <cell r="A126" t="str">
            <v>3.5.2.1</v>
          </cell>
          <cell r="B126" t="str">
            <v xml:space="preserve">ค่าใช้จ่ายดำเนินงานโครงการบ้านนักวิทยาศาสตร์น้อยประเทศไทย ระดับประถมศึกษา   เพื่อเป็นค่าใช้จ่ายในการเดินทางเข้าร่วมการอบรมเชิงปฏิบัติการกิจกรรมระดับชั้นประถมศึกษาปีที่ 2 สำหรับ    ผู้นำเครือข่ายท้องถิ่น (Local Network ;  LN) และวิทยากรเครือข่ายท้องถิ่น (Local Trainer ; LT)โครงการบ้านนักวิทยาศาสตร์น้อย ประเทศไทย ระดับประถมศึกษา ระหว่างวันที่ 28 มีนาคม – 9 เมษายน  2566 ณ โรงแรมภูสักธาร รีสอร์ท จังหวัดนครนายก </v>
          </cell>
          <cell r="C126" t="str">
            <v>ศธ 04002/ว956 ลว.  8 มีค 66 โอนครั้งที่ 369 จำนวนเงิน 3600บาท</v>
          </cell>
          <cell r="F126">
            <v>3600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900</v>
          </cell>
          <cell r="L126">
            <v>850</v>
          </cell>
        </row>
        <row r="127">
          <cell r="A127" t="str">
            <v>3.5.3</v>
          </cell>
          <cell r="B127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27" t="str">
            <v xml:space="preserve">ศธ 04002/ว248 ลว.  27 มกราคม 66 โอนครั้งที่ 248 </v>
          </cell>
          <cell r="F127">
            <v>13770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13770</v>
          </cell>
          <cell r="L127">
            <v>0</v>
          </cell>
        </row>
        <row r="128">
          <cell r="A128" t="str">
            <v>3.5.4</v>
          </cell>
          <cell r="B128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28" t="str">
            <v>ที่ ศธ 04002/ว1282 ลว 29 มีค 66 โอนครั้งที่ 438</v>
          </cell>
          <cell r="F128">
            <v>9860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9860</v>
          </cell>
          <cell r="L128">
            <v>0</v>
          </cell>
        </row>
        <row r="129">
          <cell r="A129" t="str">
            <v>3.5.5</v>
          </cell>
          <cell r="B129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29" t="str">
            <v>ที่ ศธ 04002/ว1479 ลว 12 เมย 66 โอนครั้งที่ 472</v>
          </cell>
          <cell r="F129">
            <v>14960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14960</v>
          </cell>
          <cell r="L129">
            <v>0</v>
          </cell>
        </row>
        <row r="130">
          <cell r="A130" t="str">
            <v>3.5.6</v>
          </cell>
          <cell r="B130" t="str">
    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    </cell>
          <cell r="C130" t="str">
            <v>ที่ ศธ04002/ว 2955 ลว. 18 กค 66 ครั้งที่ 683</v>
          </cell>
          <cell r="F130">
            <v>6000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5200</v>
          </cell>
        </row>
        <row r="131">
          <cell r="A131" t="str">
            <v>3.5.5</v>
          </cell>
          <cell r="B131" t="str">
    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    </cell>
          <cell r="C131" t="str">
            <v>ที่ ศธ 04002/ว3310 ลว 15 สค 66 โอนครั้งที่ 748</v>
          </cell>
          <cell r="F131">
            <v>54000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54000</v>
          </cell>
        </row>
        <row r="132">
          <cell r="A132" t="str">
            <v>3.5.6</v>
          </cell>
          <cell r="B132" t="str">
    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    </cell>
          <cell r="C132" t="str">
            <v>ศธ 04002/ว3389 ลว.  16 สค 66 โอนครั้งที่ 764 ยอด 75,000 บาท</v>
          </cell>
          <cell r="F132">
            <v>45000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4930</v>
          </cell>
          <cell r="L132">
            <v>40000</v>
          </cell>
        </row>
        <row r="133">
          <cell r="A133">
            <v>3.6</v>
          </cell>
          <cell r="B133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  <cell r="C133" t="str">
            <v>20004 66 86177 00000</v>
          </cell>
        </row>
        <row r="141">
          <cell r="B141" t="str">
            <v>งบลงทุน 6611310</v>
          </cell>
          <cell r="C141" t="str">
            <v>20004 31006100 31100xx</v>
          </cell>
        </row>
        <row r="142">
          <cell r="B142" t="str">
            <v>ครุภัณฑ์สำนักงาน 120601</v>
          </cell>
          <cell r="C142" t="str">
            <v>โอนเปลี่ยนแปลงครั้งที่ 1/66 บท.กลุ่มนโยบายและแผน  ที่ ศธ 04087/1957 ลว. 28 กย 66</v>
          </cell>
        </row>
        <row r="143">
          <cell r="A143" t="str">
            <v>3.6.2.1</v>
          </cell>
          <cell r="B143" t="str">
            <v xml:space="preserve">เครื่องปรับอากาศแบบตั้งพื้นหรือแขวน (ระบบ INVERTER) ขนาด 20,000 บีทียู       </v>
          </cell>
          <cell r="C143" t="str">
            <v>20004 31006100 3110010</v>
          </cell>
        </row>
        <row r="144">
          <cell r="A144" t="str">
            <v>1)</v>
          </cell>
          <cell r="B144" t="str">
            <v>สพป.ปท.2</v>
          </cell>
          <cell r="C144" t="str">
            <v>20004 31006100 3110010</v>
          </cell>
          <cell r="F144">
            <v>35500</v>
          </cell>
          <cell r="G144">
            <v>35499.39</v>
          </cell>
        </row>
        <row r="145">
          <cell r="A145" t="str">
            <v>3.6.2.2</v>
          </cell>
          <cell r="B145" t="str">
            <v xml:space="preserve">เครื่องปรับอากาศแบบติดผนัง (ระบบ INVERTER) ขนาด 18,000 บีทียู       </v>
          </cell>
          <cell r="C145" t="str">
            <v>20005 31006100 3110011</v>
          </cell>
        </row>
        <row r="146">
          <cell r="A146" t="str">
            <v>2)</v>
          </cell>
          <cell r="B146" t="str">
            <v>สพป.ปท.2</v>
          </cell>
          <cell r="C146" t="str">
            <v>20005 31006100 3110011</v>
          </cell>
          <cell r="F146">
            <v>27900</v>
          </cell>
          <cell r="G146">
            <v>27899.18</v>
          </cell>
        </row>
        <row r="147">
          <cell r="A147" t="str">
            <v>3.6.2.3</v>
          </cell>
          <cell r="B147" t="str">
            <v xml:space="preserve">โพเดียม </v>
          </cell>
          <cell r="C147" t="str">
            <v>20008 31006100 3110014</v>
          </cell>
        </row>
        <row r="148">
          <cell r="A148" t="str">
            <v>3)</v>
          </cell>
          <cell r="B148" t="str">
            <v>สพป.ปท.2</v>
          </cell>
          <cell r="C148" t="str">
            <v>20008 31006100 3110014</v>
          </cell>
          <cell r="F148">
            <v>15900</v>
          </cell>
          <cell r="G148">
            <v>15900</v>
          </cell>
        </row>
        <row r="149">
          <cell r="B149" t="str">
            <v>ครุภัณฑ์โฆษณาและเผยแพร่ 120601</v>
          </cell>
          <cell r="C149" t="str">
            <v>โอนเปลี่ยนแปลงครั้งที่ 1/66 บท.กลุ่มนโยบายและแผน  ที่ ศธ 04087/1957 ลว. 28 กย 66</v>
          </cell>
        </row>
        <row r="150">
          <cell r="A150" t="str">
            <v>3.6.2.4</v>
          </cell>
          <cell r="B150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  <cell r="C150" t="str">
            <v>20007 31006100 3110012</v>
          </cell>
        </row>
        <row r="151">
          <cell r="A151" t="str">
            <v>1)</v>
          </cell>
          <cell r="B151" t="str">
            <v>สพป.ปท.2</v>
          </cell>
          <cell r="F151">
            <v>45000</v>
          </cell>
          <cell r="G151">
            <v>45000</v>
          </cell>
        </row>
        <row r="152">
          <cell r="A152" t="str">
            <v>3.6.2.5</v>
          </cell>
          <cell r="B152" t="str">
            <v xml:space="preserve">ไมโครโฟนไร้สาย </v>
          </cell>
          <cell r="C152" t="str">
            <v>20008 31006100 3110013</v>
          </cell>
        </row>
        <row r="153">
          <cell r="A153" t="str">
            <v>2)</v>
          </cell>
          <cell r="B153" t="str">
            <v>สพป.ปท.2</v>
          </cell>
          <cell r="F153">
            <v>24900</v>
          </cell>
          <cell r="G153">
            <v>24900</v>
          </cell>
        </row>
        <row r="154">
          <cell r="A154" t="str">
            <v>3.6.2.6</v>
          </cell>
          <cell r="B154" t="str">
            <v xml:space="preserve">เครื่องมัลติมีเดีย โปรเจคเตอร์ ระดับ XGA ขนาด 5000 ANSI Lumens  </v>
          </cell>
          <cell r="C154" t="str">
            <v>20009 31006100 3110015</v>
          </cell>
        </row>
        <row r="155">
          <cell r="A155" t="str">
            <v>3)</v>
          </cell>
          <cell r="B155" t="str">
            <v>สพป.ปท.2</v>
          </cell>
          <cell r="F155">
            <v>49900</v>
          </cell>
          <cell r="G155">
            <v>49900</v>
          </cell>
        </row>
        <row r="156">
          <cell r="B156" t="str">
            <v xml:space="preserve"> งบรายจ่ายอื่น 6611500</v>
          </cell>
          <cell r="C156" t="str">
            <v>20004 31006100 5000021</v>
          </cell>
        </row>
        <row r="157">
          <cell r="A157" t="str">
            <v>3.6.1</v>
          </cell>
          <cell r="B157" t="str">
    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    </cell>
          <cell r="C157" t="str">
            <v>ศธ 04002/ว5834 ลว.26/12/2022 โอนครั้งที่ 158</v>
          </cell>
          <cell r="F157">
            <v>1600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1600</v>
          </cell>
        </row>
        <row r="158">
          <cell r="A158">
            <v>3.7</v>
          </cell>
          <cell r="B158" t="str">
            <v>กิจกรรมการบริหารจัดการโรงเรียนขนาดเล็ก</v>
          </cell>
          <cell r="C158" t="str">
            <v>20004 66 5201 000000</v>
          </cell>
        </row>
        <row r="159">
          <cell r="B159" t="str">
            <v xml:space="preserve"> งบรายจ่ายอื่น 6611500</v>
          </cell>
          <cell r="C159" t="str">
            <v>20004 31006100 5000020</v>
          </cell>
        </row>
        <row r="160">
          <cell r="A160" t="str">
            <v>3.7.1</v>
          </cell>
          <cell r="B160" t="str">
            <v>บริหารจัดการสำนักงาน ค่าสาธารณูปโภค ค่าใช้จ่ายในการบริหารจัดการโรงเรียนในสังกัดตามภาระงาน</v>
          </cell>
          <cell r="C160" t="str">
            <v>โอนเปลี่ยนแปลงครั้งที่  บท.กลุ่มนโยบายและแผน  ที่ ศธ 04087/1957 ลว. 29 กย 66</v>
          </cell>
          <cell r="F160">
            <v>97000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97000</v>
          </cell>
        </row>
        <row r="162">
          <cell r="A162">
            <v>3.7</v>
          </cell>
          <cell r="B162" t="str">
            <v xml:space="preserve">กิจกรรมการจัดการศึกษาเพื่อการมีงานทำ  </v>
          </cell>
          <cell r="C162" t="str">
            <v>20004 66 86178 00000</v>
          </cell>
        </row>
        <row r="163">
          <cell r="B163" t="str">
            <v xml:space="preserve"> งบรายจ่ายอื่น 6611500</v>
          </cell>
          <cell r="C163" t="str">
            <v>20004 31006100 50000xx</v>
          </cell>
        </row>
        <row r="167">
          <cell r="A167">
            <v>3.8</v>
          </cell>
          <cell r="B167" t="str">
            <v xml:space="preserve">กิจกรรมครูผู้ทรงคุณค่าแห่งแผ่นดิน </v>
          </cell>
          <cell r="C167" t="str">
            <v>20004 66 86190 00000</v>
          </cell>
        </row>
        <row r="168">
          <cell r="B168" t="str">
            <v xml:space="preserve"> งบรายจ่ายอื่น 6611500</v>
          </cell>
          <cell r="C168" t="str">
            <v>20004 31006100 5000023</v>
          </cell>
        </row>
        <row r="169">
          <cell r="A169" t="str">
            <v>3.8.1</v>
          </cell>
          <cell r="B169" t="str">
            <v>ค่าตอบแทนการจ้างอัตราจ้างครูผู้ทรงคุณค่าแห่งแผ่นดิน งวดที่ 1 ระยะเวลา 5 เดือน (พฤศจิกายน 2565 – มีนาคม 2566) 170,000 บาท</v>
          </cell>
          <cell r="C169" t="str">
            <v>ศธ 04002/ว4954 ลว.7/11/2022 โอนครั้งที่ 27</v>
          </cell>
          <cell r="F169">
            <v>316500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316419.34999999998</v>
          </cell>
        </row>
        <row r="170">
          <cell r="A170" t="str">
            <v>3.8.1.1</v>
          </cell>
          <cell r="B170" t="str">
            <v>ค่าตอบแทนการจ้างอัตราจ้างครูผู้ทรงคุณค่าแห่งแผ่นดิน งวดที่ 2 ระยะเวลา 2 เดือน (พฤษภาคม  – มิถุนายน 2566) 68,000 บาท</v>
          </cell>
          <cell r="C170" t="str">
            <v>ศธ 04002/ว1603 ลว.24/4/2023 โอนครั้งที่ 483</v>
          </cell>
        </row>
        <row r="171">
          <cell r="A171" t="str">
            <v>3.8.1.2</v>
          </cell>
          <cell r="B171" t="str">
            <v>ค่าตอบแทนการจ้างอัตราจ้างครูผู้ทรงคุณค่าแห่งแผ่นดิน โอนกลับส่วนกลาง งวดที่ 1-2  23,500 บาท</v>
          </cell>
          <cell r="C171" t="str">
            <v>ศธ 04002/ว2665 ลว.5/7/2023 โอนครั้งที่ 636</v>
          </cell>
        </row>
        <row r="172">
          <cell r="A172" t="str">
            <v>3.8.1.3</v>
          </cell>
          <cell r="B172" t="str">
    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    </cell>
          <cell r="C172" t="str">
            <v>ศธ 04002/ว2666 ลว.5/7/2023 โอนครั้งที่ 640</v>
          </cell>
        </row>
        <row r="175">
          <cell r="A175">
            <v>3.9</v>
          </cell>
          <cell r="B175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75" t="str">
            <v>20004 66 00117 00111</v>
          </cell>
        </row>
        <row r="176">
          <cell r="B176" t="str">
            <v xml:space="preserve"> งบรายจ่ายอื่น 6611500</v>
          </cell>
          <cell r="C176" t="str">
            <v>20004 31006100 5000014</v>
          </cell>
        </row>
        <row r="177">
          <cell r="A177" t="str">
            <v>3.9.1</v>
          </cell>
          <cell r="B177" t="str">
            <v>พี่เลี้ยงเด็กพิการอัตราจ้างชั่วคราวรายเดือน จำนวน 19 อัตรา ครั้งที่ 1 ตุลาคม 65 -มีนาคม 66) 1,071,144</v>
          </cell>
          <cell r="C177" t="str">
            <v>ศธ 04002/ว5142 ลว 10 พ.ย. 65 ครั้งที่ 59</v>
          </cell>
          <cell r="F177">
            <v>2031480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2031480</v>
          </cell>
        </row>
        <row r="178">
          <cell r="A178" t="str">
            <v>3.9.1.1</v>
          </cell>
          <cell r="B178" t="str">
    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    </cell>
        </row>
        <row r="180">
          <cell r="A180" t="str">
            <v>3.9.2</v>
          </cell>
          <cell r="B180" t="str">
            <v>พี่เลี้ยงเด็กพิการจ้างเหมาบริการจำนวน 14 อัตรา ครั้งที่ 1  ตุลาคม 65-31 มีนาคม 2566) อัตราละ 9,000 บาท  756000</v>
          </cell>
          <cell r="C180" t="str">
            <v>ศธ 04002/ว5142 ลว 10 พ.ย. 65 ครั้งที่ 59</v>
          </cell>
          <cell r="F180">
            <v>1441567.05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1441567.05</v>
          </cell>
        </row>
        <row r="181">
          <cell r="A181" t="str">
            <v>3.9.2.1</v>
          </cell>
          <cell r="B181" t="str">
            <v>พี่เลี้ยงเด็กพิการจ้างเหมาบริการจำนวน 15 อัตรา ครั้งที่ 2  เมย - มิย 2566) อัตราละ 9,000 บาท  405,000 บาท</v>
          </cell>
        </row>
        <row r="182">
          <cell r="A182" t="str">
            <v>3.9.2.2</v>
          </cell>
          <cell r="B182" t="str">
            <v>พี่เลี้ยงเด็กพิการจ้างเหมาบริการจำนวน 15 อัตรา ครั้งที่ 3  กค - กย 2566) อัตราละ 9,000 บาท  405,000 บาท อนุมัติครั้งนี้ 291,191 บาท</v>
          </cell>
        </row>
        <row r="184">
          <cell r="A184">
            <v>3.1</v>
          </cell>
          <cell r="B184" t="str">
            <v>กิจกรรมจัดหาบุคลากรสนับสนุนการปฏิบัติงานให้ราชการ (คืนครูสำหรับผู้จบการศึกษาภาคบังคับ)</v>
          </cell>
          <cell r="C184" t="str">
            <v>20004 66 00117 00114</v>
          </cell>
        </row>
        <row r="194">
          <cell r="B194" t="str">
            <v xml:space="preserve"> งบรายจ่ายอื่น 6611500</v>
          </cell>
          <cell r="C194" t="str">
            <v>20004 31006100 5000017</v>
          </cell>
        </row>
        <row r="195">
          <cell r="A195" t="str">
            <v>3.10.1</v>
          </cell>
          <cell r="B195" t="str">
            <v>ค่าจ้างบุคลากรปฏิบัติงานในสำนักงานเขตพื้นที่การศึกษาที่ขาดแคลน จำนวน 4 อัตรา   ครั้งที่ 1  (ต.ค.65 - ธ.ค.65) จำนวนเงิน 110,700.-บาท</v>
          </cell>
          <cell r="C195" t="str">
            <v>ศธ 04002/ว4735 ลว.19/ต.ค./2022 โอนครั้งที่ 1</v>
          </cell>
          <cell r="F195">
            <v>231291.3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231291.3</v>
          </cell>
          <cell r="L195">
            <v>0</v>
          </cell>
        </row>
        <row r="196">
          <cell r="A196" t="str">
            <v>3.10.1.1</v>
          </cell>
          <cell r="B196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(มค - มีค 66) จำนวนเงิน 26,000.-บาท</v>
          </cell>
          <cell r="C196" t="str">
            <v>ศธ 04002/ว198 ลว.19/มค./2023 โอนครั้งที่ 208</v>
          </cell>
        </row>
        <row r="197">
          <cell r="A197" t="str">
            <v>3.10.1.2</v>
          </cell>
          <cell r="B197" t="str">
            <v xml:space="preserve">จัดสรรเงินประกันสังคม บุคลากรปฏิบัติงานในสำนักงานเขตพื้นที่ ครั้งที่ 1 (เพิ่มเติม) 540 บาท </v>
          </cell>
          <cell r="C197" t="str">
            <v xml:space="preserve">ศธ 04002/ว4909 ลว.28/ต.ค./2022 โอนครั้งที่ 23 </v>
          </cell>
        </row>
        <row r="198">
          <cell r="A198" t="str">
            <v>3.10.1.3</v>
          </cell>
          <cell r="B198" t="str">
            <v xml:space="preserve"> ค่าจ้างบุคลากรปฏิบัติงานในสำนักงานเขตพื้นที่การศึกษาที่ขาดแคลน ครั้งที่ 3(เมย - มิย 66) 76000 บาท </v>
          </cell>
          <cell r="C198" t="str">
            <v>ศธ 04002/ว1299 ลว.30 มีค 66 โอนครั้งที่ 439</v>
          </cell>
        </row>
        <row r="200">
          <cell r="A200" t="str">
            <v>3.10.2</v>
          </cell>
          <cell r="B200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1(ต.ค.65 - ธ.ค.65)จำนวนเงิน 1,153,125.-บาท </v>
          </cell>
          <cell r="C200" t="str">
            <v>ศธ 04002/ว4735 ลว.19/ต.ค./2022 โอนครั้งที่1</v>
          </cell>
          <cell r="F200">
            <v>4531050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4531050</v>
          </cell>
        </row>
        <row r="201">
          <cell r="A201" t="str">
            <v>3.10.2.1</v>
          </cell>
          <cell r="B201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2  (มค - มีค 66) จำนวนเงิน 1,165,800.-บาท </v>
          </cell>
          <cell r="C201" t="str">
            <v>ศธ 04002/ว198 ลว.19/มค./2023 โอนครั้งที่ 208</v>
          </cell>
        </row>
        <row r="202">
          <cell r="A202" t="str">
            <v>3.10.2.2</v>
          </cell>
          <cell r="B202" t="str">
            <v xml:space="preserve">จัดสรรเงินประกันสังคม ครูขั้นวิกฤต ครั้งที่ 1 (เพิ่มเติม) 5,625 บาท </v>
          </cell>
          <cell r="C202" t="str">
            <v xml:space="preserve">ศธ 04002/ว4909 ลว.28/ต.ค./2022 โอนครั้งที่ 23 </v>
          </cell>
        </row>
        <row r="203">
          <cell r="A203" t="str">
            <v>3.10.2.3</v>
          </cell>
          <cell r="B203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มิย 66) จำนวนเงิน 1,134,000.-บาท </v>
          </cell>
          <cell r="C203" t="str">
            <v>ศธ 04002/ว1299 ลว.30 มีค 66 โอนครั้งที่ 439</v>
          </cell>
        </row>
        <row r="205">
          <cell r="A205" t="str">
            <v>3.10.3</v>
          </cell>
          <cell r="B205" t="str">
            <v>ค่าจ้างนักการภารโรง ค่าจ้าง 9,000.-บาท จำนวน 17 อัตรา  ครั้งที่ 1 (ต.ค.65 - ธ.ค.65) จำนวนเงิน 470,475.-บาท</v>
          </cell>
          <cell r="C205" t="str">
            <v>ศธ 04002/ว4735 ลว.19/ต.ค./2022 โอนครั้งที่1</v>
          </cell>
          <cell r="F205">
            <v>1918620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1918620</v>
          </cell>
        </row>
        <row r="206">
          <cell r="A206" t="str">
            <v>3.10.3.1</v>
          </cell>
          <cell r="B206" t="str">
            <v>ค่าจ้างนักการภารโรง ค่าจ้าง 9,000.-บาท จำนวน 17 อัตรา  ครั้งที่ 2  (มค - มีค 66) จำนวนเงิน 481,950.-บาท</v>
          </cell>
          <cell r="C206" t="str">
            <v>ศธ 04002/ว198 ลว.19/มค./2023 โอนครั้งที่ 208</v>
          </cell>
        </row>
        <row r="207">
          <cell r="A207" t="str">
            <v>3.10.3.2</v>
          </cell>
          <cell r="B207" t="str">
            <v xml:space="preserve">จัดสรรเงินประกันสังคม นักการภารโรง ครั้งที่ 1 (เพิ่มเติม) 2,295 บาท </v>
          </cell>
          <cell r="C207" t="str">
            <v xml:space="preserve">ศธ 04002/ว4909 ลว.28/ต.ค./2022 โอนครั้งที่ 23 </v>
          </cell>
        </row>
        <row r="208">
          <cell r="A208" t="str">
            <v>3.10.3.3</v>
          </cell>
          <cell r="B208" t="str">
            <v>ค่าจ้างนักการภารโรง ค่าจ้าง 9,000.-บาท จำนวน 17 อัตรา  ครั้งที่ 3 (เมย - มิย 66) จำนวนเงิน 481,950.-บาท</v>
          </cell>
          <cell r="C208" t="str">
            <v>ศธ 04002/ว1299 ลว.30 มีค 66 โอนครั้งที่ 439</v>
          </cell>
        </row>
        <row r="210">
          <cell r="A210" t="str">
            <v>3.10.4</v>
          </cell>
          <cell r="B210" t="str">
            <v>เงินประกันสังคม จ้างครูธุรการ ครั้งที่ 1 (เพิ่มเติม) 7,425บาท /จัดสรร 7200 บาท</v>
          </cell>
          <cell r="C210" t="str">
            <v xml:space="preserve">ศธ 04002/ว4909 ลว.28/ต.ค./2022 โอนครั้งที่ 23 </v>
          </cell>
          <cell r="F210">
            <v>900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900</v>
          </cell>
        </row>
        <row r="211">
          <cell r="A211" t="str">
            <v>3.10.5</v>
          </cell>
          <cell r="B211" t="str">
            <v>ค่าจ้างบุคลากรวิทยาศาสตร์และคณิตศาสตร์ ครั้งที่ 1 ระยะเวลา 6 เดือน (ตุลาคม 2565-มีนาคม 2565)  568,080</v>
          </cell>
          <cell r="C211" t="str">
            <v>ศธ 04002/ว5145 ลว.11/พ.ย./2022 โอนครั้งที่ 63</v>
          </cell>
          <cell r="F211">
            <v>964817.13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964817.13</v>
          </cell>
        </row>
        <row r="212">
          <cell r="A212" t="str">
            <v>3.10.5.1</v>
          </cell>
          <cell r="B212" t="str">
            <v>ค่าจ้างบุคลากรวิทยาศาสตร์และคณิตศาสตร์ ครั้งที่ 1 ระยะเวลา46 เดือน (เม ย 66 - กค 66)  378,720</v>
          </cell>
          <cell r="C212" t="str">
            <v>ศธ 04002/ว1168 ลว.20 มีค 66  โอนครั้งที่ 414</v>
          </cell>
        </row>
        <row r="213">
          <cell r="A213" t="str">
            <v>3.10.5.2</v>
          </cell>
          <cell r="B213" t="str">
            <v>ค่าจ้างบุคลากรวิทยาศาสตร์และคณิตศาสตร์ ครั้งที่ 3 ระยะเวลา 2 เดือน (สค 66 - กย 66)  189,360 บาท</v>
          </cell>
          <cell r="C213" t="str">
            <v>ศธ 04002/ว2687 ลว. 5 กค 66  โอนครั้งที่ 647</v>
          </cell>
        </row>
        <row r="216">
          <cell r="A216">
            <v>3.11</v>
          </cell>
          <cell r="B216" t="str">
            <v>กิจกรรมจัดหาบุคลากรสนับสนุนการปฏิบัติงานให้ราชการ (คืนครูให้นักเรียนสำหรับโรงเรียนปกติ)</v>
          </cell>
          <cell r="C216" t="str">
            <v>20004 66 00117 87195</v>
          </cell>
        </row>
        <row r="217">
          <cell r="A217">
            <v>1</v>
          </cell>
          <cell r="B217" t="str">
            <v xml:space="preserve"> งบรายจ่ายอื่น 6611500</v>
          </cell>
          <cell r="C217" t="str">
            <v>20004 31006100 5000024</v>
          </cell>
        </row>
        <row r="218">
          <cell r="A218" t="str">
            <v>3.11.1</v>
          </cell>
          <cell r="B218" t="str">
            <v xml:space="preserve">ค่าจ้างธุรการโรงเรียนรายเดิมจ้างต่อเนื่อง  ค่าจ้าง 15,000.00 บาท จำนวน 33 อัตราครั้งที่ 1  (ต.ค.65 - ธ.ค.65) จำนวนเงิน 1,522,125.-บาท </v>
          </cell>
          <cell r="C218" t="str">
            <v>ศธ 04002/ว4735 ลว.19/ต.ค./2022 โอนครั้งที่ 1</v>
          </cell>
          <cell r="F218">
            <v>5916203.3600000003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5916203.3600000003</v>
          </cell>
        </row>
        <row r="219">
          <cell r="A219" t="str">
            <v>3.11.1.1</v>
          </cell>
          <cell r="B219" t="str">
            <v xml:space="preserve">ค่าจ้างธุรการโรงเรียนรายเดิมจ้างต่อเนื่อง  ค่าจ้าง 15,000.00 บาท จำนวน 32 อัตรา ครั้งที่ 2  (มค - มีค 66) จำนวนเงิน 1,465,650.-บาท </v>
          </cell>
          <cell r="C219" t="str">
            <v>ศธ 04002/ว198 ลว.19/มค./2023 โอนครั้งที่ 208</v>
          </cell>
        </row>
        <row r="220">
          <cell r="A220" t="str">
            <v>3.11.1.2</v>
          </cell>
          <cell r="B220" t="str">
    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    </cell>
          <cell r="C220" t="str">
            <v>ศธ 04002/ว1299 ลว.30 มีค 66 โอนครั้งที่ 439</v>
          </cell>
        </row>
        <row r="221">
          <cell r="A221" t="str">
            <v>3.11.1.2</v>
          </cell>
          <cell r="B221" t="str">
            <v xml:space="preserve">ค่าจ้างธุรการโรงเรียนรายเดิมจ้างต่อเนื่อง  ค่าจ้าง 15,000.00 บาท จำนวน 32 อัตราครั้งที่ 4  (กค - กย 66) จำนวนเงิน 1,493,750..-บาท </v>
          </cell>
          <cell r="C221" t="str">
            <v>ศธ 04002/2738 ลว.7 กค 66 โอนครั้งที่ 657</v>
          </cell>
        </row>
        <row r="222">
          <cell r="A222" t="str">
            <v>3.11.1.2</v>
          </cell>
          <cell r="B222" t="str">
            <v>ค่าจ้างเหมาธุรการโรงเรียนรายเดิมจ้างต่อเนื่อง ค่าจ้าง 9,000.-บาท  จำนวน 20 อัตรา ครั้งที่ 2  (มค - มีค 66) จำนวนเงิน  513,000.-บาท</v>
          </cell>
          <cell r="C222" t="str">
            <v>ศธ 04002/ว4735 ลว.19/ต.ค./2022 โอนครั้งที่1</v>
          </cell>
          <cell r="F222">
            <v>1995145.16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1995145.16</v>
          </cell>
        </row>
        <row r="223">
          <cell r="A223" t="str">
            <v>3.11.1.2.1</v>
          </cell>
          <cell r="B223" t="str">
            <v>ค่าจ้างเหมาธุรการโรงเรียนรายเดิมจ้างต่อเนื่อง ค่าจ้าง 9,000.-บาท  จำนวน 20 อัตรา (ต.ค.65 - ธ.ค.65) จำนวนเงิน  540,000.-บาท</v>
          </cell>
          <cell r="C223" t="str">
            <v>ศธ 04002/ว198 ลว.19/มค./2023 โอนครั้งที่ 208</v>
          </cell>
        </row>
        <row r="224">
          <cell r="A224" t="str">
            <v>3.11.2.2</v>
          </cell>
          <cell r="B224" t="str">
    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    </cell>
          <cell r="C224" t="str">
            <v>ศธ 04002/ว1299 ลว.30 มีค 66 โอนครั้งที่ 439</v>
          </cell>
        </row>
        <row r="225">
          <cell r="A225" t="str">
            <v>3.11.1.2.3</v>
          </cell>
          <cell r="B225" t="str">
            <v>ค่าจ้างเหมาธุรการโรงเรียนรายเดิมจ้างต่อเนื่อง ค่าจ้าง 9,000.-บาท  จำนวน 20 อัตรา ครั้งที่ 4  (กค - กย 66) จำนวนเงิน  522,000.-บาท</v>
          </cell>
          <cell r="C225" t="str">
            <v>ศธ 04002/2738 ลว.7 กค 66 โอนครั้งที่ 657</v>
          </cell>
        </row>
        <row r="226">
          <cell r="A226">
            <v>2</v>
          </cell>
          <cell r="B226" t="str">
            <v xml:space="preserve"> งบรายจ่ายอื่น 6611500</v>
          </cell>
          <cell r="C226" t="str">
            <v>20004 31006100 5000027</v>
          </cell>
        </row>
        <row r="227">
          <cell r="A227" t="str">
            <v>3.11.2.1</v>
          </cell>
          <cell r="B227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27" t="str">
            <v>ศธ 04002/ว3430 ลว. 17 สค 66 โอนครั้งที่ 770</v>
          </cell>
          <cell r="F227">
            <v>52660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52657.86</v>
          </cell>
          <cell r="L227">
            <v>0</v>
          </cell>
        </row>
        <row r="228">
          <cell r="A228" t="str">
            <v>3.11.2.2</v>
          </cell>
          <cell r="B228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28" t="str">
            <v>ศธ 04002/ว3449 ลว. 17 สค 66 โอนครั้งที่ 777</v>
          </cell>
          <cell r="F228">
            <v>196720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196720</v>
          </cell>
          <cell r="L228">
            <v>0</v>
          </cell>
        </row>
        <row r="230">
          <cell r="A230">
            <v>3.12</v>
          </cell>
          <cell r="B230" t="str">
            <v xml:space="preserve">กิจกรรมการยกระดับคุณภาพการเรียนรู้ภาษาไทย  </v>
          </cell>
          <cell r="C230" t="str">
            <v>20004 66 96778 00000</v>
          </cell>
        </row>
        <row r="231">
          <cell r="B231" t="str">
            <v xml:space="preserve"> งบรายจ่ายอื่น 6611500</v>
          </cell>
          <cell r="C231" t="str">
            <v>20004 31006100 5000025</v>
          </cell>
        </row>
        <row r="232">
          <cell r="A232" t="str">
            <v>3.12.1</v>
          </cell>
          <cell r="B232" t="str">
    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    </cell>
          <cell r="C232" t="str">
            <v>ศธ 04002/ว4953 ลว.31/ต.ค./2022 โอนครั้งที่ 19</v>
          </cell>
          <cell r="F232">
            <v>800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800</v>
          </cell>
          <cell r="L232">
            <v>0</v>
          </cell>
        </row>
        <row r="241">
          <cell r="B241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41" t="str">
            <v>ศธ 04002/ว5651 ลว.16/ธ.ค./2565 โอนครั้งที่ 124  รหัสงบป 20004 31006200 5000005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6">
          <cell r="A246" t="str">
            <v>4.2.1</v>
          </cell>
          <cell r="B246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46" t="str">
            <v>ศธ 04002/ว58 ลว. 9 มค 66 โอนครั้งที่ 176</v>
          </cell>
          <cell r="F246">
            <v>2381.87</v>
          </cell>
          <cell r="I246">
            <v>0</v>
          </cell>
          <cell r="J246">
            <v>0</v>
          </cell>
          <cell r="K246">
            <v>880</v>
          </cell>
          <cell r="L246">
            <v>600</v>
          </cell>
        </row>
        <row r="247">
          <cell r="A247" t="str">
            <v>4.2.2</v>
          </cell>
          <cell r="B247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47" t="str">
            <v>ศธ 04002/ว3099 ลว. 3 สค 66 โอนครั้งที่ 719</v>
          </cell>
          <cell r="F247">
            <v>1000</v>
          </cell>
          <cell r="I247">
            <v>0</v>
          </cell>
          <cell r="J247">
            <v>0</v>
          </cell>
          <cell r="K247">
            <v>800</v>
          </cell>
          <cell r="L247">
            <v>0</v>
          </cell>
        </row>
        <row r="251">
          <cell r="B251" t="str">
            <v>โครงการโรงเรียนคุณภาพประจำตำบล</v>
          </cell>
          <cell r="C251" t="str">
            <v>20004 31011600</v>
          </cell>
        </row>
        <row r="256">
          <cell r="A256">
            <v>5.0999999999999996</v>
          </cell>
          <cell r="B256" t="str">
            <v>กิจกรรมโรงเรียนคุณภาพประจำตำบล(1 ตำบล 1 โรงเรียนคุณภาพ)</v>
          </cell>
          <cell r="C256" t="str">
            <v>20004 66 00036 00000</v>
          </cell>
        </row>
        <row r="257">
          <cell r="A257" t="str">
            <v>5.1.1</v>
          </cell>
          <cell r="B257" t="str">
            <v>งบรายจ่ายอื่น   6611500</v>
          </cell>
          <cell r="C257" t="str">
            <v>20004 31011600 5000001</v>
          </cell>
        </row>
        <row r="258">
          <cell r="A258" t="str">
            <v>5.1.1.1</v>
          </cell>
          <cell r="B258" t="str">
            <v xml:space="preserve"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 </v>
          </cell>
          <cell r="C258" t="str">
            <v>ศธ 04002/ว1962 ลว.16 พค 66 โอนครั้งที่ 529</v>
          </cell>
          <cell r="F258">
            <v>45000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45000</v>
          </cell>
          <cell r="L258">
            <v>0</v>
          </cell>
        </row>
        <row r="261">
          <cell r="B261" t="str">
            <v>งบลงทุน ค่าครุภัณฑ์   6611310</v>
          </cell>
        </row>
        <row r="262">
          <cell r="B262" t="str">
            <v>ครุภัณฑ์โฆษณาและเผยแพร่ 120604</v>
          </cell>
        </row>
        <row r="263">
          <cell r="B263" t="str">
            <v xml:space="preserve">เครื่องฉายภาพ3มิติ </v>
          </cell>
          <cell r="C263" t="str">
            <v>ศธ 04002/ว5206 ลว.9/12/2021 โอนครั้งที่ 89</v>
          </cell>
        </row>
        <row r="264">
          <cell r="B264" t="str">
            <v>โรงเรียนธัญญสิทธิศิลป์ 30 เครื่อง</v>
          </cell>
          <cell r="C264" t="str">
            <v>20004 3100610 3110xxx</v>
          </cell>
          <cell r="F264">
            <v>0</v>
          </cell>
          <cell r="H264">
            <v>0</v>
          </cell>
          <cell r="J264">
            <v>0</v>
          </cell>
          <cell r="L264">
            <v>0</v>
          </cell>
        </row>
        <row r="265">
          <cell r="B265" t="str">
            <v>เครื่องมัลติมิเดียโปรเจคเตอร์ระดับXGAขนาด5000ANSILumens</v>
          </cell>
          <cell r="C265" t="str">
            <v>ศธ 04002/ว5206 ลว.9/12/2021 โอนครั้งที่ 89</v>
          </cell>
        </row>
        <row r="266">
          <cell r="B266" t="str">
            <v xml:space="preserve"> โรงเรียนชุมชนบึงบา</v>
          </cell>
          <cell r="C266" t="str">
            <v>20004 3100610 3110xxx</v>
          </cell>
          <cell r="F266">
            <v>0</v>
          </cell>
          <cell r="G266">
            <v>0</v>
          </cell>
          <cell r="H266">
            <v>0</v>
          </cell>
          <cell r="J266">
            <v>0</v>
          </cell>
          <cell r="L266">
            <v>0</v>
          </cell>
        </row>
        <row r="267">
          <cell r="B267" t="str">
            <v>ครุภัณฑ์การศึกษา 120611</v>
          </cell>
        </row>
        <row r="269">
          <cell r="B269" t="str">
            <v xml:space="preserve">ครุภัณฑ์กลุ่มสาระการเรียนรู้ ระดับประถมศึกษา แบบ 2 </v>
          </cell>
          <cell r="C269" t="str">
            <v>ศธ 04002/ว5169 ลว.11/11/2022 โอนครั้งที่60</v>
          </cell>
        </row>
        <row r="271">
          <cell r="A271" t="str">
            <v>1)</v>
          </cell>
          <cell r="B271" t="str">
            <v>โรงเรียนวัดจุฬาจินดาราม</v>
          </cell>
          <cell r="C271" t="str">
            <v>20004310116003110793</v>
          </cell>
          <cell r="F271">
            <v>156000</v>
          </cell>
          <cell r="H271">
            <v>0</v>
          </cell>
          <cell r="J271">
            <v>0</v>
          </cell>
          <cell r="L271">
            <v>156000</v>
          </cell>
        </row>
        <row r="272">
          <cell r="B272" t="str">
            <v>โต๊ะเก้าอี้นักเรียนระดับประถมศึกษา</v>
          </cell>
          <cell r="C272" t="str">
            <v>ศธ 04002/ว5169 ลว.11/11/2022 โอนครั้งที่60</v>
          </cell>
        </row>
        <row r="273">
          <cell r="A273" t="str">
            <v>1)</v>
          </cell>
          <cell r="B273" t="str">
            <v>โรงเรียนวัดมูลจินดาราม 154 ชุด</v>
          </cell>
          <cell r="C273" t="str">
            <v>20004310116003110794</v>
          </cell>
          <cell r="F273">
            <v>123100</v>
          </cell>
          <cell r="H273">
            <v>0</v>
          </cell>
          <cell r="J273">
            <v>0</v>
          </cell>
          <cell r="L273">
            <v>123046</v>
          </cell>
        </row>
        <row r="274">
          <cell r="B274" t="str">
            <v>โอนกลับส่วนกลาง107900</v>
          </cell>
          <cell r="C274" t="str">
            <v>ศธ 04002/ว2579/29มิย 66</v>
          </cell>
          <cell r="F274">
            <v>0</v>
          </cell>
          <cell r="H274">
            <v>0</v>
          </cell>
          <cell r="J274">
            <v>0</v>
          </cell>
          <cell r="L274">
            <v>0</v>
          </cell>
        </row>
        <row r="275">
          <cell r="B275" t="str">
            <v>โต๊ะเก้าอี้นักเรียนระดับก่อนประถมศึกษา</v>
          </cell>
          <cell r="C275" t="str">
            <v>ศธ 04002/ว5169 ลว.11/11/2022 โอนครั้งที่60</v>
          </cell>
        </row>
        <row r="276">
          <cell r="A276" t="str">
            <v>1)</v>
          </cell>
          <cell r="B276" t="str">
            <v>วัดเกตุประภา</v>
          </cell>
          <cell r="C276" t="str">
            <v>20004310116003110795</v>
          </cell>
          <cell r="F276">
            <v>63200</v>
          </cell>
          <cell r="H276">
            <v>0</v>
          </cell>
          <cell r="J276">
            <v>0</v>
          </cell>
          <cell r="L276">
            <v>63120</v>
          </cell>
        </row>
        <row r="278">
          <cell r="A278" t="str">
            <v>2)</v>
          </cell>
          <cell r="B278" t="str">
            <v>นิกรราษฎร์บํารุงวิทย์</v>
          </cell>
          <cell r="C278" t="str">
            <v>20004310116003110796</v>
          </cell>
          <cell r="F278">
            <v>28500</v>
          </cell>
          <cell r="H278">
            <v>0</v>
          </cell>
          <cell r="J278">
            <v>0</v>
          </cell>
          <cell r="L278">
            <v>28404</v>
          </cell>
        </row>
        <row r="280">
          <cell r="B280" t="str">
            <v xml:space="preserve">ครุภัณฑ์งานอาชีพ ระดับประถมศึกษา แบบ 3 </v>
          </cell>
          <cell r="C280" t="str">
            <v>ศธ 04002/ว5169 ลว.11/11/2022 โอนครั้งที่60</v>
          </cell>
        </row>
        <row r="282">
          <cell r="A282" t="str">
            <v>1)</v>
          </cell>
          <cell r="B282" t="str">
            <v xml:space="preserve">โรงเรียนชุมชนวัดพิชิตปิตยาราม </v>
          </cell>
          <cell r="C282" t="str">
            <v>20004310116003110797</v>
          </cell>
          <cell r="F282">
            <v>123000</v>
          </cell>
          <cell r="H282">
            <v>0</v>
          </cell>
          <cell r="J282">
            <v>0</v>
          </cell>
          <cell r="L282">
            <v>123000</v>
          </cell>
        </row>
        <row r="284">
          <cell r="B284" t="str">
            <v xml:space="preserve">ครุภัณฑ์พัฒนาทักษะ ระดับก่อนประถมศึกษา แบบ 3 </v>
          </cell>
          <cell r="C284" t="str">
            <v>20004310116003110796</v>
          </cell>
          <cell r="F284">
            <v>89000</v>
          </cell>
          <cell r="H284">
            <v>0</v>
          </cell>
          <cell r="J284">
            <v>0</v>
          </cell>
          <cell r="L284">
            <v>89000</v>
          </cell>
        </row>
        <row r="285">
          <cell r="A285" t="str">
            <v>1)</v>
          </cell>
          <cell r="B285" t="str">
            <v xml:space="preserve">โรงเรียนวัดคลองชัน </v>
          </cell>
          <cell r="C285" t="str">
            <v>20004310116003110798</v>
          </cell>
          <cell r="F285">
            <v>89000</v>
          </cell>
          <cell r="H285">
            <v>0</v>
          </cell>
          <cell r="J285">
            <v>0</v>
          </cell>
          <cell r="L285">
            <v>89000</v>
          </cell>
        </row>
        <row r="287">
          <cell r="B287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  <cell r="C287" t="str">
            <v>20004 66000 7700000</v>
          </cell>
        </row>
        <row r="288">
          <cell r="B288" t="str">
            <v>งบลงทุน  ค่าที่ดินและสิ่งก่อสร้าง 6611320</v>
          </cell>
        </row>
        <row r="289">
          <cell r="B289" t="str">
            <v>ปรับปรุงซ่อมแซมอาคารเรียนอาคารประกอบและสิ่งก่อสร้างอื่น</v>
          </cell>
          <cell r="C289" t="str">
            <v>ศธ 04002/ว5190 ลว.14/11/2022 โอนครั้งที่ 64</v>
          </cell>
        </row>
        <row r="292">
          <cell r="A292" t="str">
            <v>1)</v>
          </cell>
          <cell r="B292" t="str">
            <v>ชุมชนวัดพิชิตปิตยาราม</v>
          </cell>
          <cell r="C292" t="str">
            <v>20004310116003211915</v>
          </cell>
          <cell r="F292">
            <v>795000</v>
          </cell>
          <cell r="H292">
            <v>0</v>
          </cell>
          <cell r="J292">
            <v>0</v>
          </cell>
          <cell r="L292">
            <v>795000</v>
          </cell>
        </row>
        <row r="293">
          <cell r="A293" t="str">
            <v>2)</v>
          </cell>
          <cell r="B293" t="str">
            <v>วัดขุมแก้ว</v>
          </cell>
          <cell r="C293" t="str">
            <v>20004310116003211916</v>
          </cell>
          <cell r="F293">
            <v>432000</v>
          </cell>
          <cell r="H293">
            <v>0</v>
          </cell>
          <cell r="J293">
            <v>0</v>
          </cell>
          <cell r="L293">
            <v>432000</v>
          </cell>
        </row>
        <row r="294">
          <cell r="A294" t="str">
            <v>3)</v>
          </cell>
          <cell r="B294" t="str">
            <v>วัดมูลจินดาราม</v>
          </cell>
          <cell r="C294" t="str">
            <v>20004310116003211917</v>
          </cell>
          <cell r="F294">
            <v>455000</v>
          </cell>
          <cell r="H294">
            <v>0</v>
          </cell>
          <cell r="J294">
            <v>0</v>
          </cell>
          <cell r="L294">
            <v>455000</v>
          </cell>
        </row>
        <row r="295">
          <cell r="A295" t="str">
            <v>4)</v>
          </cell>
          <cell r="B295" t="str">
            <v>วัดอัยยิการาม</v>
          </cell>
          <cell r="C295" t="str">
            <v>20004310116003211918</v>
          </cell>
          <cell r="F295">
            <v>499000</v>
          </cell>
          <cell r="H295">
            <v>0</v>
          </cell>
          <cell r="J295">
            <v>0</v>
          </cell>
          <cell r="L295">
            <v>499000</v>
          </cell>
        </row>
        <row r="296">
          <cell r="A296" t="str">
            <v>5)</v>
          </cell>
          <cell r="B296" t="str">
            <v>วัดเกตุประภา</v>
          </cell>
          <cell r="C296" t="str">
            <v>20004310116003211919</v>
          </cell>
          <cell r="F296">
            <v>288000</v>
          </cell>
          <cell r="H296">
            <v>0</v>
          </cell>
          <cell r="J296">
            <v>0</v>
          </cell>
          <cell r="L296">
            <v>288000</v>
          </cell>
        </row>
        <row r="297">
          <cell r="A297" t="str">
            <v>6)</v>
          </cell>
          <cell r="B297" t="str">
            <v>วัดพืชอุดม</v>
          </cell>
          <cell r="C297" t="str">
            <v>20004310116003211920</v>
          </cell>
          <cell r="F297">
            <v>856000</v>
          </cell>
          <cell r="H297">
            <v>0</v>
          </cell>
          <cell r="J297">
            <v>0</v>
          </cell>
          <cell r="L297">
            <v>856000</v>
          </cell>
        </row>
        <row r="298">
          <cell r="A298" t="str">
            <v>7)</v>
          </cell>
          <cell r="B298" t="str">
            <v>วัดจุฬาจินดาราม</v>
          </cell>
          <cell r="C298" t="str">
            <v>20004310116003211921</v>
          </cell>
          <cell r="F298">
            <v>52600</v>
          </cell>
          <cell r="H298">
            <v>0</v>
          </cell>
          <cell r="J298">
            <v>0</v>
          </cell>
          <cell r="L298">
            <v>52600</v>
          </cell>
        </row>
        <row r="299">
          <cell r="A299" t="str">
            <v>8)</v>
          </cell>
          <cell r="B299" t="str">
            <v>วัดศรีคัคณางค์</v>
          </cell>
          <cell r="C299" t="str">
            <v>20004310116003211922</v>
          </cell>
          <cell r="F299">
            <v>512700</v>
          </cell>
          <cell r="H299">
            <v>0</v>
          </cell>
          <cell r="J299">
            <v>0</v>
          </cell>
          <cell r="L299">
            <v>512645</v>
          </cell>
        </row>
        <row r="300">
          <cell r="B300" t="str">
            <v>ห้องน้ำห้องส้วมนักเรียนชาย 6 ที่/49</v>
          </cell>
          <cell r="C300" t="str">
            <v>ศธ 04002/ว5190 ลว.14/11/2022 โอนครั้งที่ 64</v>
          </cell>
        </row>
        <row r="301">
          <cell r="A301" t="str">
            <v>1)</v>
          </cell>
          <cell r="B301" t="str">
            <v>วัดขุมแก้ว</v>
          </cell>
          <cell r="C301" t="str">
            <v>20004310116003211923</v>
          </cell>
          <cell r="F301">
            <v>547000</v>
          </cell>
          <cell r="H301">
            <v>0</v>
          </cell>
          <cell r="J301">
            <v>0</v>
          </cell>
          <cell r="L301">
            <v>547000</v>
          </cell>
        </row>
        <row r="304">
          <cell r="B304" t="str">
            <v xml:space="preserve">อาคาร สพฐ. 4 (ห้องส้วม 4 ห้อง) </v>
          </cell>
          <cell r="C304" t="str">
            <v>ศธ 04002/ว5190 ลว.14/11/2022 โอนครั้งที่ 64</v>
          </cell>
        </row>
        <row r="305">
          <cell r="A305" t="str">
            <v>1)</v>
          </cell>
          <cell r="B305" t="str">
            <v>นิกรราษฎร์บํารุงวิทย์</v>
          </cell>
          <cell r="C305" t="str">
            <v>20004310116003211924</v>
          </cell>
          <cell r="F305">
            <v>431200</v>
          </cell>
          <cell r="H305">
            <v>0</v>
          </cell>
          <cell r="J305">
            <v>0</v>
          </cell>
          <cell r="L305">
            <v>431200</v>
          </cell>
        </row>
        <row r="306">
          <cell r="A306" t="str">
            <v>5.2.4</v>
          </cell>
          <cell r="B306" t="str">
            <v>ปรับปรุงซ่อมแซมอาคารเรียนและสิ่งก่ออสร้างอื่นที่ชำรุด</v>
          </cell>
          <cell r="C306" t="str">
            <v>ศธ 04002/ว2729 ลว.7/7/2022 โอนครั้งที่ 648</v>
          </cell>
        </row>
        <row r="307">
          <cell r="A307" t="str">
            <v>1)</v>
          </cell>
          <cell r="B307" t="str">
            <v>วัดลาดสนุ่น</v>
          </cell>
          <cell r="C307" t="str">
            <v>2000431011600321ZZZZ</v>
          </cell>
          <cell r="F307">
            <v>496000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496000</v>
          </cell>
        </row>
        <row r="309">
          <cell r="B309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309" t="str">
            <v>20004 66 00079 00000</v>
          </cell>
        </row>
        <row r="310">
          <cell r="B310" t="str">
            <v>งบลงทุน  ค่าที่ดินสิ่งก่อสร้าง 6611320</v>
          </cell>
          <cell r="C310" t="str">
            <v>20004 31011600 321xxxx</v>
          </cell>
        </row>
        <row r="311">
          <cell r="B311" t="str">
            <v xml:space="preserve">ปรับปรุงซ่อมแซมอาคารเรียน อาคารประกอบและสิ่งก่อสร้างอื่น </v>
          </cell>
          <cell r="C311" t="str">
            <v>ศธ 04002/ว5190 ลว.14 พ.ย. 2565 โอนครั้งที่ 64</v>
          </cell>
        </row>
        <row r="312">
          <cell r="A312" t="str">
            <v>1)</v>
          </cell>
          <cell r="B312" t="str">
            <v xml:space="preserve">โรงเรียนชุมชนบึงบา </v>
          </cell>
          <cell r="C312" t="str">
            <v>20004310116003215607</v>
          </cell>
          <cell r="D312">
            <v>1980000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1980000</v>
          </cell>
        </row>
        <row r="315">
          <cell r="B315" t="str">
            <v xml:space="preserve"> กิจกรรมการยกระดับคุณภาพการศึกษา  (โรงเรียนคุณภาพ)</v>
          </cell>
          <cell r="C315" t="str">
            <v>20004 66 00096 00000</v>
          </cell>
        </row>
        <row r="316">
          <cell r="B316" t="str">
            <v>งบลงทุน ค่าครุภัณฑ์   6611310</v>
          </cell>
          <cell r="C316" t="str">
            <v>20004 31011600 321xxxx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95880</v>
          </cell>
        </row>
        <row r="317">
          <cell r="B317" t="str">
            <v>โต๊ะเก้าอี้นักเรียน ระดับประถมศึกษา</v>
          </cell>
          <cell r="C317" t="str">
            <v>ศธ 04002/ว5169ลว.11 พ.ย. 2565 โอนครั้งที่ 60</v>
          </cell>
        </row>
        <row r="318">
          <cell r="A318" t="str">
            <v>1)</v>
          </cell>
          <cell r="B318" t="str">
            <v xml:space="preserve"> โรงเรียนชุมชนบึงบา </v>
          </cell>
          <cell r="C318" t="str">
            <v>20004310116003112340</v>
          </cell>
          <cell r="D318">
            <v>95900</v>
          </cell>
        </row>
        <row r="392">
          <cell r="A392">
            <v>2</v>
          </cell>
          <cell r="B392" t="str">
            <v xml:space="preserve">โครงการพัฒนาสื่อและเทคโนโลยีสารสนเทศเพื่อการศึกษา </v>
          </cell>
          <cell r="C392" t="str">
            <v xml:space="preserve">20004 42004700 </v>
          </cell>
        </row>
        <row r="393">
          <cell r="B393" t="str">
            <v xml:space="preserve"> งบดำเนินงาน 66112xx</v>
          </cell>
        </row>
        <row r="395">
          <cell r="A395">
            <v>2.1</v>
          </cell>
          <cell r="B395" t="str">
            <v xml:space="preserve">กิจกรรมการส่งเสริมการจัดการศึกษาทางไกล </v>
          </cell>
          <cell r="C395" t="str">
            <v xml:space="preserve">20004 66 86184 00000  </v>
          </cell>
        </row>
        <row r="396">
          <cell r="A396" t="str">
            <v>2.1.1</v>
          </cell>
          <cell r="B396" t="str">
            <v xml:space="preserve"> งบดำเนินงาน 66112xx</v>
          </cell>
          <cell r="C396" t="str">
            <v xml:space="preserve">20004 42004700 2000000 </v>
          </cell>
        </row>
        <row r="397">
          <cell r="A397" t="str">
            <v>2.1.1.1</v>
          </cell>
          <cell r="B397" t="str">
            <v xml:space="preserve">ค่าใช้จ่ายสำหรับผู้อำนวยการโรงเรียนและครู เข้าร่วมการอบรมผู้บริหาร ครู และบุคลากรทางการศึกษาในการจัดการศึกษาทางไกลผ่านดาวเทียม (DLTV) ระหว่างวันที่ 19 – 20 สิงหาคม 2566 ณ โรงแรมริเวอร์ไซด์ กรุงเทพมหานคร   วัดนิเทศน์ ,แสนจำหน่ายวิทยา, วัดนพรัตนาราม, ศาลาลอย ,วัดจตุพิธวราวาส  แสนชื่นปานนุกูล ,คลอง 11 ศาลาครุ และวัดอดิศร </v>
          </cell>
          <cell r="C397" t="str">
            <v>ศธ 04002/ว3600 ลว.24 ส.ค. 2566 โอนครั้งที่ 805</v>
          </cell>
          <cell r="F397">
            <v>18000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18000</v>
          </cell>
        </row>
        <row r="400">
          <cell r="B400" t="str">
            <v xml:space="preserve"> งบลงทุน ค่าครุภัณฑ์ 6611310</v>
          </cell>
          <cell r="C400" t="str">
            <v>20004 42004700 3110000</v>
          </cell>
        </row>
        <row r="402">
          <cell r="B402" t="str">
            <v>ครุภัณฑ์การศึกษา 120611</v>
          </cell>
        </row>
        <row r="403">
          <cell r="A403" t="str">
            <v>2.2.1</v>
          </cell>
          <cell r="B403" t="str">
            <v xml:space="preserve">ครุภัณฑ์ทดแทนห้องเรียน DLTV สำหรับโรงเรียน Stan Alone      </v>
          </cell>
          <cell r="C403" t="str">
            <v>ศธ 04002/ว2350 ลว. 10/ก.ค./2566 โอนครั้งที่ 663</v>
          </cell>
        </row>
        <row r="404">
          <cell r="A404" t="str">
            <v>2.2.1.1</v>
          </cell>
          <cell r="B404" t="str">
            <v>แสนชื่นปานนุกูล</v>
          </cell>
          <cell r="C404" t="str">
            <v>20004420047003113338</v>
          </cell>
          <cell r="F404">
            <v>17500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17300</v>
          </cell>
        </row>
        <row r="405">
          <cell r="A405" t="str">
            <v>2.2.1.2</v>
          </cell>
          <cell r="B405" t="str">
            <v>วัดจตุพิธวราวาส</v>
          </cell>
          <cell r="C405" t="str">
            <v>20004420047003113340</v>
          </cell>
          <cell r="F405">
            <v>32000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31600</v>
          </cell>
        </row>
        <row r="406">
          <cell r="A406" t="str">
            <v>2.2.1.3</v>
          </cell>
          <cell r="B406" t="str">
            <v>ศาลาลอย</v>
          </cell>
          <cell r="C406" t="str">
            <v>20004420047003113342</v>
          </cell>
          <cell r="F406">
            <v>32000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31600</v>
          </cell>
        </row>
        <row r="407">
          <cell r="A407" t="str">
            <v>2.2.1.4</v>
          </cell>
          <cell r="B407" t="str">
            <v>วัดแสงมณี</v>
          </cell>
          <cell r="C407" t="str">
            <v>20004420047003113344</v>
          </cell>
          <cell r="F407">
            <v>32000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31600</v>
          </cell>
        </row>
        <row r="408">
          <cell r="A408" t="str">
            <v>2.2.1.5</v>
          </cell>
          <cell r="B408" t="str">
            <v>วัดอดิศร</v>
          </cell>
          <cell r="C408" t="str">
            <v>20004420047003113346</v>
          </cell>
          <cell r="F408">
            <v>32000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31600</v>
          </cell>
        </row>
        <row r="409">
          <cell r="A409" t="str">
            <v>2.2.1.6</v>
          </cell>
          <cell r="B409" t="str">
            <v>วัดนพรัตนาราม</v>
          </cell>
          <cell r="C409" t="str">
            <v>20004420047003113349</v>
          </cell>
          <cell r="F409">
            <v>49500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48900</v>
          </cell>
        </row>
        <row r="410">
          <cell r="A410" t="str">
            <v>2.2.1.7</v>
          </cell>
          <cell r="B410" t="str">
            <v>วัดธรรมราษฎร์เจริญผล</v>
          </cell>
          <cell r="C410" t="str">
            <v>20004420047003113350</v>
          </cell>
          <cell r="F410">
            <v>49500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48900</v>
          </cell>
        </row>
        <row r="411">
          <cell r="A411" t="str">
            <v>2.2.1.8</v>
          </cell>
          <cell r="B411" t="str">
            <v>นิกรราษฎร์บูรณะ(เหราบัตย์อุทิศ)</v>
          </cell>
          <cell r="C411" t="str">
            <v>20004420047003113353</v>
          </cell>
          <cell r="F411">
            <v>49500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48900</v>
          </cell>
        </row>
        <row r="412">
          <cell r="A412" t="str">
            <v>2.2.2</v>
          </cell>
          <cell r="B412" t="str">
            <v xml:space="preserve">ครุภัณฑ์ทดแทนห้องเรียน DLTV สำหรับโรงเรียน Stan Alone      </v>
          </cell>
          <cell r="C412" t="str">
            <v>ศธ 04002/ว3517 ลว. 22/สค./2566 โอนครั้งที่ 794</v>
          </cell>
          <cell r="F412">
            <v>35000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34600</v>
          </cell>
        </row>
        <row r="413">
          <cell r="A413" t="str">
            <v>2.2.1.9</v>
          </cell>
          <cell r="B413" t="str">
            <v>คลอง 11 ศาลาครุ</v>
          </cell>
          <cell r="C413" t="str">
            <v>200044200470031113337</v>
          </cell>
          <cell r="F413">
            <v>17500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17300</v>
          </cell>
        </row>
        <row r="414">
          <cell r="A414" t="str">
            <v>2.2.1.10</v>
          </cell>
          <cell r="B414" t="str">
            <v>แสนจำหน่ายวิทยา</v>
          </cell>
          <cell r="C414" t="str">
            <v>200044200470031113339</v>
          </cell>
          <cell r="F414">
            <v>17500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17300</v>
          </cell>
        </row>
        <row r="416">
          <cell r="B416" t="str">
            <v xml:space="preserve">โครงการสร้างโอกาสและลดความเหลื่อมล้ำทางการศึกษาในระดับพื้นที่  </v>
          </cell>
          <cell r="C416" t="str">
            <v>20004 42006700 2000000</v>
          </cell>
        </row>
        <row r="417">
          <cell r="B417" t="str">
            <v xml:space="preserve">กิจกรรมการยกระดับคุณภาพโรงเรียนขยายโอกาส </v>
          </cell>
          <cell r="C417" t="str">
            <v xml:space="preserve">20004 66 00106 00000 </v>
          </cell>
        </row>
        <row r="418">
          <cell r="C418" t="str">
            <v>20004 42006700 2000000</v>
          </cell>
        </row>
        <row r="419">
          <cell r="B419" t="str">
    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    </cell>
          <cell r="C419" t="str">
            <v>ศธ 04002/ว585 ลว.15 กพ 66 โอนครั้งที่ 310</v>
          </cell>
          <cell r="F419">
            <v>1000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800</v>
          </cell>
        </row>
        <row r="420">
          <cell r="B420" t="str">
            <v xml:space="preserve">ค่าใช้จ่ายเข้าร่วมประชุมเชิงปฏิบัติการบรรณาธิการกิจ  คู่มือแนวทางการพัฒนาและยกระดับคุณภาพโรงเรียนขยายโอกาส ประจำปีงบประมาณ พ.ศ. 2566 ระหว่างวันที่ 1 – 3  พฤษภาคม 2566 ณ โรงแรมบียอนด์ สวีท กรุงเทพมหานคร </v>
          </cell>
          <cell r="C420" t="str">
            <v>ศธ 04002/ว1925 ลว.12 พค 66 โอนครั้งที่ 517</v>
          </cell>
          <cell r="F420">
            <v>1000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800</v>
          </cell>
        </row>
        <row r="424">
          <cell r="A424" t="str">
            <v>ง</v>
          </cell>
          <cell r="B424" t="str">
            <v>แผนงานพื้นฐานด้านการพัฒนาและเสริมสร้างศักยภาพทรัพยากรมนุษย์</v>
          </cell>
          <cell r="D424">
            <v>27781355</v>
          </cell>
          <cell r="E424">
            <v>5100000</v>
          </cell>
          <cell r="F424">
            <v>32881355</v>
          </cell>
          <cell r="G424">
            <v>0</v>
          </cell>
          <cell r="H424">
            <v>4013400</v>
          </cell>
          <cell r="I424">
            <v>0</v>
          </cell>
          <cell r="J424">
            <v>0</v>
          </cell>
          <cell r="K424">
            <v>5451752.8499999996</v>
          </cell>
          <cell r="L424">
            <v>22691056.469999999</v>
          </cell>
          <cell r="M424">
            <v>725145.68</v>
          </cell>
          <cell r="N424" t="e">
            <v>#REF!</v>
          </cell>
        </row>
        <row r="425">
          <cell r="A425">
            <v>1</v>
          </cell>
          <cell r="B425" t="str">
            <v xml:space="preserve">ผลผลิตผู้จบการศึกษาก่อนประถมศึกษา </v>
          </cell>
          <cell r="C425" t="str">
            <v xml:space="preserve">20004 35000100 </v>
          </cell>
        </row>
        <row r="426">
          <cell r="B426" t="str">
            <v xml:space="preserve"> งบดำเนินงาน 66112xx</v>
          </cell>
        </row>
        <row r="428">
          <cell r="B428" t="str">
            <v xml:space="preserve">รวมงบลงทุน </v>
          </cell>
        </row>
        <row r="430">
          <cell r="B430" t="str">
            <v xml:space="preserve">กิจกรรมการจัดการศึกษาก่อนประถมศึกษา  </v>
          </cell>
          <cell r="C430" t="str">
            <v>20004 66 05162 00000</v>
          </cell>
        </row>
        <row r="468">
          <cell r="A468">
            <v>1</v>
          </cell>
          <cell r="B468" t="str">
            <v>งบสพฐ.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86">
          <cell r="B486" t="str">
            <v>ครุภัณฑ์การศึกษา 120611</v>
          </cell>
        </row>
        <row r="487">
          <cell r="B487" t="str">
            <v>โต๊ะ-เก้าอี้นักเรียนระดับก่อนประถมศึกษา</v>
          </cell>
          <cell r="C487" t="str">
            <v>ศธ04002/ว5169 ลว.11 พ.ย.65 โอนครั้งที่ 60</v>
          </cell>
        </row>
        <row r="488">
          <cell r="A488" t="str">
            <v>1)</v>
          </cell>
          <cell r="B488" t="str">
            <v>วัดราษฎรบํารุง</v>
          </cell>
          <cell r="C488" t="str">
            <v>20004350001003110531</v>
          </cell>
          <cell r="F488">
            <v>23700</v>
          </cell>
          <cell r="H488">
            <v>0</v>
          </cell>
          <cell r="J488">
            <v>0</v>
          </cell>
          <cell r="L488">
            <v>23670</v>
          </cell>
        </row>
        <row r="489">
          <cell r="A489" t="str">
            <v>2)</v>
          </cell>
          <cell r="B489" t="str">
            <v>วัดสอนดีศรีเจริญ</v>
          </cell>
          <cell r="C489" t="str">
            <v>20004350001003110532</v>
          </cell>
          <cell r="F489">
            <v>23700</v>
          </cell>
          <cell r="H489">
            <v>0</v>
          </cell>
          <cell r="J489">
            <v>0</v>
          </cell>
          <cell r="L489">
            <v>23670</v>
          </cell>
        </row>
        <row r="505">
          <cell r="A505">
            <v>1.2</v>
          </cell>
          <cell r="B505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505" t="str">
            <v>20004 66 00080  00000</v>
          </cell>
        </row>
        <row r="506">
          <cell r="B506" t="str">
            <v xml:space="preserve"> งบดำเนินงาน 66112xx</v>
          </cell>
          <cell r="C506" t="str">
            <v>20004 35000100 200000</v>
          </cell>
        </row>
        <row r="507">
          <cell r="A507" t="str">
            <v>1.2.1</v>
          </cell>
          <cell r="B507" t="str">
            <v xml:space="preserve">ค่าใช้จ่ายในการเดินทางของผู้เข้าร่วมการฝึกอบรมเชิงปฏิบัติการกิจกรรมสร้างความตระหนักและความรู้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 ประเทศไทย ระดับปฐมวัย ปีงบประมาณ พ.ศ. 2566       ระหว่างวันที่ 19 พฤษภาคม – 18 มิถุนายน 2566 </v>
          </cell>
          <cell r="C507" t="str">
            <v>ที่ ศธ04002/ว1282ลว 29 มีค 66 ครั้งที่ 438</v>
          </cell>
          <cell r="D507">
            <v>2400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2400</v>
          </cell>
          <cell r="L507">
            <v>0</v>
          </cell>
        </row>
        <row r="513">
          <cell r="A513" t="str">
            <v>..</v>
          </cell>
          <cell r="B513" t="str">
            <v xml:space="preserve">ผลผลิตผู้จบการศึกษาภาคบังคับ  </v>
          </cell>
          <cell r="C513" t="str">
            <v>20004 35000200</v>
          </cell>
        </row>
        <row r="514">
          <cell r="C514" t="str">
            <v>20004 35000200 2000000</v>
          </cell>
        </row>
        <row r="518">
          <cell r="A518">
            <v>2.1</v>
          </cell>
          <cell r="B518" t="str">
            <v>กิจกรรมการจัดการศึกษาประถมศึกษาสำหรับโรงเรียนปกติ</v>
          </cell>
          <cell r="C518" t="str">
            <v>20004 66 05164 00000</v>
          </cell>
        </row>
        <row r="519">
          <cell r="B519" t="str">
            <v xml:space="preserve"> งบดำเนินงาน 66112xx </v>
          </cell>
          <cell r="C519" t="str">
            <v>20004 35000200 2000000</v>
          </cell>
        </row>
        <row r="522">
          <cell r="F522">
            <v>778660.18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778660.18</v>
          </cell>
          <cell r="L522">
            <v>0</v>
          </cell>
        </row>
        <row r="523">
          <cell r="B523" t="str">
            <v>ค้าจ้างเหมาบริการ ลูกจ้างสพป.ปท.2  ครั้งที่ 3  210,000</v>
          </cell>
          <cell r="C523" t="str">
            <v>ที่ ศธ04002/ว2531/26 มิย 66 ครั้ง 619</v>
          </cell>
        </row>
        <row r="524">
          <cell r="E524">
            <v>159395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153445</v>
          </cell>
          <cell r="L524">
            <v>5950</v>
          </cell>
        </row>
        <row r="525">
          <cell r="E525">
            <v>40107.949999999997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34107.949999999997</v>
          </cell>
          <cell r="L525">
            <v>6000</v>
          </cell>
        </row>
        <row r="526">
          <cell r="E526">
            <v>189602.06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189602.06</v>
          </cell>
          <cell r="L526">
            <v>0</v>
          </cell>
        </row>
        <row r="527">
          <cell r="E527">
            <v>335152.73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335152.73</v>
          </cell>
          <cell r="L527">
            <v>0</v>
          </cell>
        </row>
        <row r="528">
          <cell r="E528">
            <v>141000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141000</v>
          </cell>
          <cell r="L528">
            <v>0</v>
          </cell>
        </row>
        <row r="529">
          <cell r="E529">
            <v>926082.08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925014.75</v>
          </cell>
          <cell r="L529">
            <v>1067.33</v>
          </cell>
        </row>
        <row r="530">
          <cell r="E530">
            <v>148000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147999.96</v>
          </cell>
          <cell r="L530">
            <v>0</v>
          </cell>
        </row>
        <row r="531">
          <cell r="A531" t="str">
            <v>8.1)</v>
          </cell>
          <cell r="B531" t="str">
            <v>อื่นๆ (ข้อ 1)-7) ) 100,000</v>
          </cell>
          <cell r="C531" t="str">
            <v>ศธ04002/ว3458 ลว.18 ส.ค.66 โอนครั้งที่ 780</v>
          </cell>
          <cell r="E531">
            <v>70000</v>
          </cell>
          <cell r="F531">
            <v>70000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70000</v>
          </cell>
          <cell r="L531">
            <v>0</v>
          </cell>
        </row>
        <row r="532">
          <cell r="A532" t="str">
            <v>8.1.1</v>
          </cell>
          <cell r="B532" t="str">
            <v>ค่าใช้จ่ายเดินทางไปราชการ  100,000</v>
          </cell>
          <cell r="C532" t="str">
            <v>ศธ04002/ว3458 ลว.18 ส.ค.66 โอนครั้งที่ 781</v>
          </cell>
          <cell r="E532">
            <v>30000</v>
          </cell>
          <cell r="F532">
            <v>30000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23212.3</v>
          </cell>
          <cell r="L532">
            <v>6787.7</v>
          </cell>
        </row>
        <row r="536">
          <cell r="A536" t="str">
            <v>2.1.2</v>
          </cell>
          <cell r="B536" t="str">
            <v>งบพัฒนาเพื่อพัฒนาคุณภาพการศึกษา 2,000,000 บาท</v>
          </cell>
          <cell r="C536" t="str">
            <v>ศธ04002/ว4881 ลว.27 ต.ค.65 โอนครั้งที่ 16  3,000,000</v>
          </cell>
        </row>
        <row r="537">
          <cell r="A537" t="str">
            <v>2.1.2.1</v>
          </cell>
          <cell r="B537" t="str">
            <v>งบกลยุทธ์ ของสพป.ปท.2 500,000 บาท</v>
          </cell>
        </row>
        <row r="538">
          <cell r="A538" t="str">
            <v>1)</v>
          </cell>
          <cell r="B538" t="str">
            <v>โครงการปฏิรูปกระบวนการเรียนรู้ที่ตอบสนองต่อการเปลี่ยนแปลงในศตวรรษที่ 21 150,000</v>
          </cell>
          <cell r="E538">
            <v>104070</v>
          </cell>
          <cell r="F538">
            <v>104070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104070</v>
          </cell>
          <cell r="L538">
            <v>0</v>
          </cell>
        </row>
        <row r="540">
          <cell r="A540" t="str">
            <v>2)</v>
          </cell>
          <cell r="B540" t="str">
            <v>โครงการส่งเสริมการจัดการศึกษาให้ผู้เรียนมีความปลอดภัยทุกรูปแบบ</v>
          </cell>
          <cell r="E540">
            <v>49997.5</v>
          </cell>
          <cell r="F540">
            <v>49997.5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49997.5</v>
          </cell>
          <cell r="L540">
            <v>0</v>
          </cell>
        </row>
        <row r="541">
          <cell r="A541" t="str">
            <v>3)</v>
          </cell>
          <cell r="B541" t="str">
            <v>โครงการเพิ่มโอกาสและความเสมอภาคทางการศึกษา</v>
          </cell>
          <cell r="E541">
            <v>39045</v>
          </cell>
          <cell r="F541">
            <v>39045</v>
          </cell>
          <cell r="G541">
            <v>0</v>
          </cell>
          <cell r="H541">
            <v>0</v>
          </cell>
          <cell r="K541">
            <v>39045</v>
          </cell>
          <cell r="L541">
            <v>0</v>
          </cell>
        </row>
        <row r="542">
          <cell r="A542" t="str">
            <v>4)</v>
          </cell>
          <cell r="B542" t="str">
            <v>โครงการพัฒนาข้าราชการครูและบุคลากรทางการศึกษาให้มีสมรรถนะตามมาตรฐานตำแหน่งและมาตรรฐานวิชาชีพ</v>
          </cell>
          <cell r="E542">
            <v>99900</v>
          </cell>
          <cell r="F542">
            <v>99900</v>
          </cell>
          <cell r="G542">
            <v>0</v>
          </cell>
          <cell r="H542">
            <v>0</v>
          </cell>
          <cell r="K542">
            <v>99900</v>
          </cell>
          <cell r="L542">
            <v>0</v>
          </cell>
        </row>
        <row r="543">
          <cell r="A543" t="str">
            <v>5)</v>
          </cell>
          <cell r="B543" t="str">
            <v>โครงการส่งเสริมคุณธรรม นำสู่คุณภาพชีวิต</v>
          </cell>
          <cell r="E543">
            <v>32300</v>
          </cell>
          <cell r="F543">
            <v>32300</v>
          </cell>
          <cell r="G543">
            <v>0</v>
          </cell>
          <cell r="H543">
            <v>0</v>
          </cell>
          <cell r="K543">
            <v>32300</v>
          </cell>
          <cell r="L543">
            <v>0</v>
          </cell>
        </row>
        <row r="544">
          <cell r="A544" t="str">
            <v>6)</v>
          </cell>
          <cell r="B544" t="str">
            <v>โครงการพัฒนาระบบประกันคุณภาพภายในของสถานศึกษาให้เข้มแข็ง</v>
          </cell>
          <cell r="E544">
            <v>37200</v>
          </cell>
          <cell r="F544">
            <v>37200</v>
          </cell>
          <cell r="G544">
            <v>0</v>
          </cell>
          <cell r="H544">
            <v>0</v>
          </cell>
          <cell r="K544">
            <v>37200</v>
          </cell>
          <cell r="L544">
            <v>0</v>
          </cell>
        </row>
        <row r="545">
          <cell r="A545" t="str">
            <v>7)</v>
          </cell>
          <cell r="B545" t="str">
            <v>โครงการพัฒนาระบบเทคโนโลยีสารสนนเทศ สู่การพัฒนาสำนักงานเขตพื้นที่การศึกษาอัจฉรริยะในยุคดิจิตัล</v>
          </cell>
          <cell r="E545">
            <v>38850</v>
          </cell>
          <cell r="F545">
            <v>38850</v>
          </cell>
          <cell r="G545">
            <v>0</v>
          </cell>
          <cell r="H545">
            <v>0</v>
          </cell>
          <cell r="K545">
            <v>38850</v>
          </cell>
          <cell r="L545">
            <v>0</v>
          </cell>
        </row>
        <row r="546">
          <cell r="H546">
            <v>0</v>
          </cell>
          <cell r="K546">
            <v>0</v>
          </cell>
          <cell r="L546">
            <v>0</v>
          </cell>
        </row>
        <row r="553">
          <cell r="A553" t="str">
            <v>1)</v>
          </cell>
          <cell r="B553" t="str">
            <v>เงินเหลือจ่ายเพื่อยกระดับคุณภาพผู้เรียนในการอ่านออกเขียนได้ สำหรับโรงเรียนกลุ่มวิกฤติ ปีการศึกษา 2566</v>
          </cell>
          <cell r="C553" t="str">
            <v>20004 35000200 200000/20004 66 05164 00000</v>
          </cell>
          <cell r="D553">
            <v>0</v>
          </cell>
          <cell r="E553">
            <v>100000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100000</v>
          </cell>
        </row>
        <row r="555">
          <cell r="A555" t="str">
            <v>2)</v>
          </cell>
          <cell r="B555" t="str">
            <v>โครงการพัฒนาศักยภาพผู้บริหารการศึกษา ผู้บริหารโรงเรียน ข้าราชการและลูกจ้างสังกัดสพป.ปทุมธานี เขต 2</v>
          </cell>
          <cell r="C555" t="str">
            <v>บันทึกกลุ่มบุคคล ลว. 3 พ.ย.65</v>
          </cell>
          <cell r="E555">
            <v>142270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142270</v>
          </cell>
          <cell r="L555">
            <v>0</v>
          </cell>
        </row>
        <row r="556">
          <cell r="A556" t="str">
            <v>3)</v>
          </cell>
          <cell r="B556" t="str">
            <v xml:space="preserve">โครงการงานศิลปหัตถกรรมนักเรียน ระดับเขตพื้นที่การศึกษา ปีการศีกษา 2565                     </v>
          </cell>
          <cell r="C556" t="str">
            <v>บท.แผนลว. 13 ธ.ค. 65</v>
          </cell>
          <cell r="E556">
            <v>294865</v>
          </cell>
          <cell r="K556">
            <v>10830</v>
          </cell>
          <cell r="L556">
            <v>284035</v>
          </cell>
        </row>
        <row r="557">
          <cell r="A557" t="str">
            <v>4)</v>
          </cell>
          <cell r="B557" t="str">
            <v xml:space="preserve">โครงการงานศิลปหัตถกรรมนักเรียน ระดับชาติ ครั้งที่ 70  ปีการศีกษา 2565  งบ 100000                   </v>
          </cell>
          <cell r="C557" t="str">
            <v xml:space="preserve">บท.แผนลว. 14 ม.ค. 66 </v>
          </cell>
          <cell r="E557">
            <v>94952.5</v>
          </cell>
        </row>
        <row r="558">
          <cell r="A558" t="str">
            <v>5)</v>
          </cell>
          <cell r="B558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C558" t="str">
            <v>บท.แผนลว. 18 ม.ค. 66 /ศธ04002/ว619 ลว.26 มิย 66 โอนครั้งที่ 619  ครั้งที่ 3  47270</v>
          </cell>
          <cell r="E558">
            <v>55550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8280</v>
          </cell>
          <cell r="L558">
            <v>47270</v>
          </cell>
        </row>
        <row r="559">
          <cell r="A559" t="str">
            <v>6)</v>
          </cell>
          <cell r="B559" t="str">
            <v>โครงการรักษ์ภาษาไทยเนื่องในสัปดาห์วันภาษาไทยแห่งชาติ ปี 2566</v>
          </cell>
          <cell r="C559" t="str">
            <v>ศธ04002/ว619 ลว.26 มิย 66 โอนครั้งที่ 619  ครั้งที่ 3  1,000,000</v>
          </cell>
          <cell r="E559">
            <v>13000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13000</v>
          </cell>
          <cell r="L559">
            <v>0</v>
          </cell>
        </row>
        <row r="560">
          <cell r="A560" t="str">
            <v>6)</v>
          </cell>
          <cell r="B560" t="str">
            <v>โครงการส่งเสริมผู้เรียนให้มีคุณลักษณะในศตวรรษที่ 21 50000 บาท</v>
          </cell>
          <cell r="C560" t="str">
            <v>ศธ04002/ว619 ลว.26 มิย 66 โอนครั้งที่ 619  ครั้งที่ 3  1,000,000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</row>
        <row r="561">
          <cell r="A561" t="str">
            <v>7)</v>
          </cell>
          <cell r="B561" t="str">
            <v>โครงการเพิ่มประสิทธิผลการจัดการเรียนรู้ที่ส่งเสริมความสามารถในการแข่งขันระดับนานาชาติ 20000 บาท</v>
          </cell>
          <cell r="C561" t="str">
            <v>ศธ04002/ว619 ลว.26 มิย 66 โอนครั้งที่ 619  ครั้งที่ 3  1,000,000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 t="str">
            <v>8)</v>
          </cell>
          <cell r="B562" t="str">
            <v>โครงการพัฒนาความรู้ความสามารถด้านการจัดการเรียนรู้วิทยาการคำนวณ สำหรับครูสังกัดสพป.ปท.2 20000 บาท</v>
          </cell>
          <cell r="C562" t="str">
            <v>ศธ04002/ว619 ลว.26 มิย 66 โอนครั้งที่ 619  ครั้งที่ 3  1,000,000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9)</v>
          </cell>
          <cell r="B563" t="str">
            <v>โครงการขับเคลื่อนศาสตร์พระราชาสู่โคกหนองนาโมเดล ตามหลักเศรษฐกิจพอเพียง 10000 บาท</v>
          </cell>
          <cell r="C563" t="str">
            <v>ศธ04002/ว619 ลว.26 มิย 66 โอนครั้งที่ 619  ครั้งที่ 3  1,000,000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10)</v>
          </cell>
          <cell r="B564" t="str">
            <v>โครงการเสริมสร้างและพัฒนาสภานักเรียน 26000 บาท</v>
          </cell>
          <cell r="C564" t="str">
            <v>ศธ04002/ว619 ลว.26 มิย 66 โอนครั้งที่ 619  ครั้งที่ 3  1,000,000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11)</v>
          </cell>
          <cell r="B565" t="str">
            <v>โครงการพัฒนาคุณภาพการจัดการศึกษาเรียนรวม 36730 บาท</v>
          </cell>
          <cell r="C565" t="str">
            <v>ศธ04002/ว619 ลว.26 มิย 66 โอนครั้งที่ 619  ครั้งที่ 3  1,000,000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12)</v>
          </cell>
          <cell r="B566" t="str">
            <v>โครงการฝึกอบรมพนักงานเจ้าหน้าที่ส่งเสริมความประพฤตินักเรียนและนักศึกษา 80000 บาท</v>
          </cell>
          <cell r="C566" t="str">
            <v>ศธ04002/ว619 ลว.26 มิย 66 โอนครั้งที่ 619  ครั้งที่ 3  1,000,000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13)</v>
          </cell>
          <cell r="B567" t="str">
            <v>โครงการเสริมสร้างสมรรถนะครูผู้ช่วย สู่การเป็นครูอาชีพ 280000 บาท</v>
          </cell>
          <cell r="C567" t="str">
            <v>ศธ04002/ว619 ลว.26 มิย 66 โอนครั้งที่ 619  ครั้งที่ 3  1,000,000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14)</v>
          </cell>
          <cell r="B568" t="str">
            <v>โครงการประชุมเชิงปฏิบัติการเพื่อเพิ่มประสิทธิภาพการบริหารจัดการด้านการเงิน บัญชี และพัสดุ สู่ความเป็นเลิศ 60000 บาท</v>
          </cell>
          <cell r="C568" t="str">
            <v>ศธ04002/ว619 ลว.26 มิย 66 โอนครั้งที่ 619  ครั้งที่ 3  1,000,000</v>
          </cell>
          <cell r="E568">
            <v>60000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60000</v>
          </cell>
          <cell r="L568">
            <v>0</v>
          </cell>
        </row>
        <row r="569">
          <cell r="A569" t="str">
            <v>15)</v>
          </cell>
          <cell r="B569" t="str">
            <v>โครงการพัฒนาศักยภาพการบริหารจัดการ 100000 บาท</v>
          </cell>
          <cell r="C569" t="str">
            <v>ศธ04002/ว619 ลว.26 มิย 66 โอนครั้งที่ 619  ครั้งที่ 3  1,000,000</v>
          </cell>
          <cell r="E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16)</v>
          </cell>
          <cell r="B570" t="str">
            <v>โครงการส่งเสริมศักยภาพตามการเรียนรู้ที่หลากหลาย 150000 บาท</v>
          </cell>
          <cell r="C570" t="str">
            <v>ศธ04002/ว619 ลว.26 มิย 66 โอนครั้งที่ 619  ครั้งที่ 3  1,000,000</v>
          </cell>
          <cell r="E570">
            <v>120000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119052.4</v>
          </cell>
          <cell r="L570">
            <v>0</v>
          </cell>
        </row>
        <row r="573">
          <cell r="A573" t="str">
            <v>1)</v>
          </cell>
          <cell r="B573" t="str">
            <v>ค่าขนย้ายสิ่งของส่วนตัวในการเดินทางไปราชการประจำของข้าราชการ</v>
          </cell>
          <cell r="C573" t="str">
            <v>ศธ 04002/ว4657 ลว 16 ต.ค.65 โอนครั้งที่ 138</v>
          </cell>
          <cell r="F573">
            <v>35124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35124</v>
          </cell>
          <cell r="L573">
            <v>0</v>
          </cell>
        </row>
        <row r="575">
          <cell r="A575" t="str">
            <v>2)</v>
          </cell>
          <cell r="B575" t="str">
    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    </cell>
          <cell r="C575" t="str">
            <v>ศธ 04002/ว365ลว 3 กพ 66 โอนครั้งที่ 264</v>
          </cell>
          <cell r="F575">
            <v>9420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9420</v>
          </cell>
          <cell r="L575">
            <v>0</v>
          </cell>
        </row>
        <row r="576">
          <cell r="A576" t="str">
            <v>3)</v>
          </cell>
          <cell r="B576" t="str">
            <v xml:space="preserve">ค่าตอบแทนวิทยากรสอนอิสลามศึกษารายชั่วโมง </v>
          </cell>
          <cell r="C576" t="str">
            <v>ศธ 04002/ว126 ลว 12 มค 66 โอนครั้งที่ 193</v>
          </cell>
          <cell r="F576">
            <v>600000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65081.18</v>
          </cell>
          <cell r="L576">
            <v>527084</v>
          </cell>
        </row>
        <row r="577">
          <cell r="A577" t="str">
            <v>3.1)</v>
          </cell>
          <cell r="B577" t="str">
            <v>ค่าตอบแทนวิทยากร ภาค 2/2565  จำนวน 248,000 บาทร่วมใจ 24,000/ร่วมจิตประสาท 24,000/รวมราษฎร์สามัคคี 80,000/เจริญดีวิทยา 64,000/วัดธัญญะผล 8,000/ราษฎร์สงเคราะห์วิทยา 48,000</v>
          </cell>
        </row>
        <row r="578">
          <cell r="A578" t="str">
            <v>3.2)</v>
          </cell>
          <cell r="B578" t="str">
            <v>ค่าตอบแทนวิทยากรสอนอิสลามศึกษารายชั่วโมง ภาค 2/65 เพิ่มเติม จำนวน 40,000 บาท ร่วมใจ 24000 รวมราษฎร์ 16000 บาท</v>
          </cell>
          <cell r="C578" t="str">
            <v>ศธ 04002/ว431 ลว 7 กพ 66 โอนครั้งที่ 283</v>
          </cell>
        </row>
        <row r="584">
          <cell r="A584" t="str">
            <v>4)</v>
          </cell>
          <cell r="B584" t="str">
            <v>ค่าปรับปรุงซ่อมแซมระบบไฟฟ้าภายในโรงเรียน  ร.ร.วัดนิเทศน์</v>
          </cell>
          <cell r="C584" t="str">
            <v>ศธ 04002/ว2079 ลว 25 พค 66 โอนครั้งที่ 553</v>
          </cell>
          <cell r="F584">
            <v>332700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332700</v>
          </cell>
        </row>
        <row r="585">
          <cell r="A585" t="str">
            <v>5)</v>
          </cell>
          <cell r="B585" t="str">
            <v xml:space="preserve">โครงการปรับปรุงและพัฒนาเว็บไซต์สำนักงานเขตพื้นที่การศึกษา </v>
          </cell>
          <cell r="C585" t="str">
            <v>ศธ 04002/ว2819 ลว 13 กค 66 โอนครั้งที่ 672</v>
          </cell>
          <cell r="F585">
            <v>5000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618">
          <cell r="B618" t="str">
            <v>งบลงทุน  ค่าครุภัณฑ์  6611310</v>
          </cell>
        </row>
        <row r="701">
          <cell r="B701" t="str">
            <v>ครุภัณฑ์โฆษณาและเผยแพร่ 120604</v>
          </cell>
        </row>
        <row r="702">
          <cell r="B702" t="str">
            <v>เครื่องมัลติมิเดียโปรเจคเตอร์ระดับXGAขนาด 4000ANSILunens</v>
          </cell>
          <cell r="C702" t="str">
            <v>ศธ04002/ว5169 ลว.11 พ.ย.65 โอนครั้งที่ 60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63920</v>
          </cell>
        </row>
        <row r="703">
          <cell r="A703" t="str">
            <v>2.1.8.1</v>
          </cell>
          <cell r="B703" t="str">
            <v>วัดสระบัว</v>
          </cell>
          <cell r="C703" t="str">
            <v>20004 35002 110C70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18">
          <cell r="B718" t="str">
            <v xml:space="preserve">ครุภัณฑ์การศึกษา 120611 </v>
          </cell>
        </row>
        <row r="719">
          <cell r="B719" t="str">
            <v>ครุภัณฑ์การเรียนการสอน Coding ระดับประถมศึกษา แบบ 2</v>
          </cell>
          <cell r="C719" t="str">
            <v>ที่ ศธ04002/ว5169/11 พ.ย. 65 ครั้งที่ 60</v>
          </cell>
        </row>
        <row r="720">
          <cell r="A720" t="str">
            <v>1)</v>
          </cell>
          <cell r="B720" t="str">
            <v>วัดสุขบุญฑริการาม</v>
          </cell>
          <cell r="C720" t="str">
            <v>20004350002003111570</v>
          </cell>
          <cell r="F720">
            <v>94200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93500</v>
          </cell>
        </row>
        <row r="729">
          <cell r="B729" t="str">
            <v>โต๊ะเก้าอี้นักเรียน ระดับประถมศึกษา ชุดละ 1500 บาท</v>
          </cell>
          <cell r="C729" t="str">
            <v>ที่ ศธ04002/ว5169/11 พ.ย. 65 ครั้งที่ 60</v>
          </cell>
        </row>
        <row r="730">
          <cell r="A730" t="str">
            <v>1)</v>
          </cell>
          <cell r="B730" t="str">
            <v>วัดกลางคลองสี่</v>
          </cell>
          <cell r="C730" t="str">
            <v>20004350002003111571</v>
          </cell>
          <cell r="D730">
            <v>64000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63920</v>
          </cell>
        </row>
        <row r="731">
          <cell r="A731" t="str">
            <v>2)</v>
          </cell>
          <cell r="B731" t="str">
            <v>วัดประชุมราษฏร์</v>
          </cell>
          <cell r="C731" t="str">
            <v>20004350002003111572</v>
          </cell>
          <cell r="D731">
            <v>24000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23970</v>
          </cell>
        </row>
        <row r="732">
          <cell r="A732" t="str">
            <v>3)</v>
          </cell>
          <cell r="B732" t="str">
            <v>วัดโปรยฝน</v>
          </cell>
          <cell r="C732" t="str">
            <v>20004350002003111573</v>
          </cell>
          <cell r="D732">
            <v>119100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119051</v>
          </cell>
        </row>
        <row r="734">
          <cell r="A734" t="str">
            <v>2.1.1</v>
          </cell>
          <cell r="B734" t="str">
    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    </cell>
          <cell r="C734" t="str">
            <v>20004 66 05164 00034</v>
          </cell>
        </row>
        <row r="735">
          <cell r="B735" t="str">
            <v xml:space="preserve"> งบดำเนินงาน 66112xx </v>
          </cell>
          <cell r="C735" t="str">
            <v>20004 35000200 2000000</v>
          </cell>
        </row>
        <row r="736">
          <cell r="A736" t="str">
            <v>2.1.1.1</v>
          </cell>
          <cell r="B736" t="str">
    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    </cell>
          <cell r="C736" t="str">
            <v>ศธ 04002/ว743 ลว 28 กพ 66 โอนครั้งที่ 343</v>
          </cell>
          <cell r="F736">
            <v>36000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36000</v>
          </cell>
        </row>
        <row r="739">
          <cell r="A739" t="str">
            <v>2.1.2</v>
          </cell>
          <cell r="B739" t="str">
            <v xml:space="preserve">กิจกรรมรองเทคโนโลยีดิจิทัลเพื่อการศึกษาขั้นพื้นฐาน </v>
          </cell>
          <cell r="C739" t="str">
            <v>20004 66 05164 00063</v>
          </cell>
        </row>
        <row r="740">
          <cell r="B740" t="str">
            <v xml:space="preserve"> งบดำเนินงาน 66112xx</v>
          </cell>
          <cell r="C740" t="str">
            <v>20004 35000200 2000000</v>
          </cell>
        </row>
        <row r="741">
          <cell r="A741" t="str">
            <v>2.1.2.1</v>
          </cell>
          <cell r="B741" t="str">
            <v xml:space="preserve">ค่าใช้จ่ายในการเดินทางเข้าร่วมประชุมเชิงปฏิบัติการพัฒนาบุคลากรด้านระบบสารสนเทศเพื่อการบริหาร ปีการศึกษา 2566 รุ่นที่ 2 ระหว่างวันที่ 24 – 25 พฤษภาคม 2566       ณ โรงแรมเอวาน่า แกรนด์ แอนด์ คอนเวนวั่น เซนเตอร์ กรุงเทพมหานคร   </v>
          </cell>
          <cell r="C741" t="str">
            <v>ศธ 04002/ว2339 ลว 12 มิย 66 โอนครั้งที่ 580</v>
          </cell>
          <cell r="F741">
            <v>800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800</v>
          </cell>
          <cell r="L741">
            <v>0</v>
          </cell>
        </row>
        <row r="742">
          <cell r="A742" t="str">
            <v>2.1.2.1.1</v>
          </cell>
          <cell r="B742" t="str">
            <v xml:space="preserve">ค่าใช้จ่ายในการเดินทาง  เข้าร่วมประชุมเชิงปฏิบัติการโครงการพัฒนาศักยภาพทางเทคโนโลยีสารสนเทศและการสื่อสาร ปีงบประมาณ พ.ศ. 2566 ระหว่างวันที่ 4 – 7 กันยายน 2566 ณ โรงแรมเดอะ พาลาสโซ รัชดา กรุงเทพมหานคร           </v>
          </cell>
          <cell r="C742" t="str">
            <v>ศธ 04002/ว3201 ลว 7 สค 66 โอนครั้งที่ 734</v>
          </cell>
          <cell r="F742">
            <v>1000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800</v>
          </cell>
          <cell r="L742">
            <v>200</v>
          </cell>
        </row>
        <row r="743">
          <cell r="A743" t="str">
            <v>2.1.2.2</v>
          </cell>
          <cell r="B743" t="str">
            <v xml:space="preserve">ค่าใช้จ่ายในการดำเนินโครงการพัฒนาและส่งเสริมการจัดการเรียนรู้ ด้วยสื่อเทคโนโลยีดิจิทัล ระดับการศึกษาขั้นพื้นฐาน                                           (OBEC Content Center) </v>
          </cell>
          <cell r="C743" t="str">
            <v>ศธ 04002/ว2716 ลว 7 กค 66 โอนครั้งที่ 649 15000</v>
          </cell>
          <cell r="F743">
            <v>7000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7000</v>
          </cell>
          <cell r="L743">
            <v>0</v>
          </cell>
        </row>
        <row r="744"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 t="str">
            <v xml:space="preserve"> งบลงทุน ค่าครุภัณฑ์ 6611310</v>
          </cell>
          <cell r="C745" t="str">
            <v>20004 35000200 2000000</v>
          </cell>
        </row>
        <row r="746">
          <cell r="B746" t="str">
            <v>ครุภัณฑ์คอมพิวเตอร์  120610</v>
          </cell>
        </row>
        <row r="747">
          <cell r="B747" t="str">
            <v xml:space="preserve">รายการระบบคอมพิวเตอร์พร้อมอุปกรณ์สำหรบการเรียนการสอน ระบบคอมพิวเตอร์พร้อมอุปกรณ์สำหรับการเรียนการสอน IC20 </v>
          </cell>
          <cell r="C747" t="str">
            <v xml:space="preserve">ศธ 04002/ว171 ลว 17 มค 66 โอนครั้งที่ 202 </v>
          </cell>
          <cell r="D747">
            <v>535200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534700</v>
          </cell>
        </row>
        <row r="748">
          <cell r="A748" t="str">
            <v>2.1.2.2.1</v>
          </cell>
          <cell r="B748" t="str">
            <v>ร.ร.ชุมชนวัดทำเลทอง</v>
          </cell>
          <cell r="C748" t="str">
            <v>20004350002003110243</v>
          </cell>
        </row>
        <row r="749">
          <cell r="A749" t="str">
            <v>2.1.3</v>
          </cell>
          <cell r="B749" t="str">
    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    </cell>
          <cell r="C749" t="str">
            <v>20004 66 05164 36263</v>
          </cell>
        </row>
        <row r="750">
          <cell r="B750" t="str">
            <v xml:space="preserve"> งบดำเนินงาน 66112xx </v>
          </cell>
          <cell r="C750" t="str">
            <v>20004 35000200 2000000</v>
          </cell>
        </row>
        <row r="751">
          <cell r="A751" t="str">
            <v>2.1.3.1</v>
          </cell>
          <cell r="B751" t="str">
            <v>ค่าใช้จ่ายคัดเลือกนักเรียนและสานศึกษาเพื่อรับรางวัลพระราชทาน</v>
          </cell>
          <cell r="C751" t="str">
            <v>ศธ 04002/ว2716 ลว 7 กค 66 โอนครั้งที่ 649 15000</v>
          </cell>
          <cell r="F751">
            <v>8000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2400</v>
          </cell>
          <cell r="L751">
            <v>0</v>
          </cell>
        </row>
        <row r="752">
          <cell r="A752" t="str">
            <v>2.1.3.2</v>
          </cell>
          <cell r="B752" t="str">
            <v xml:space="preserve">ค่าใช้จ่ายดำเนินงานโครงการพัฒนาและส่งเสริมการจัดการเรียนรู้ด้วยสื่อเทคโนโลยีดิจิทัล ระดับการศึกษาขั้นพื้นฐาน กิจกรรมที่ 7 - กิจกรรมที่ 9 </v>
          </cell>
          <cell r="C752" t="str">
            <v>ศธ 04002/ว3000 ลว 21 กค 66 โอนครั้งที่ 700</v>
          </cell>
          <cell r="F752">
            <v>4400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4250</v>
          </cell>
          <cell r="L752">
            <v>0</v>
          </cell>
        </row>
        <row r="753">
          <cell r="A753" t="str">
            <v>2.1.3</v>
          </cell>
          <cell r="B753" t="str">
            <v xml:space="preserve">กิจกรรมรองการสนับสนุนการศึกษาภาคบังคับ  </v>
          </cell>
          <cell r="C753" t="str">
            <v>20004 66 05164 05272</v>
          </cell>
        </row>
        <row r="754">
          <cell r="B754" t="str">
            <v xml:space="preserve"> งบดำเนินงาน 66112xx </v>
          </cell>
          <cell r="C754" t="str">
            <v>20004 35000200 2000000</v>
          </cell>
        </row>
        <row r="755">
          <cell r="A755" t="str">
            <v>2.1.3.1</v>
          </cell>
          <cell r="B755" t="str">
            <v>ค่าเช่าใช้บริการสัญญาณอินเทอร์เน็ต 6 เดือน (ตุลาคม 2565 – มีนาคม 2566)   1,207,200.-บาท</v>
          </cell>
          <cell r="C755" t="str">
            <v xml:space="preserve">ศธ 04002/ว195 ลว 19 มค 66 โอนครั้งที่ 207 </v>
          </cell>
          <cell r="F755">
            <v>2414400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350792.92</v>
          </cell>
          <cell r="L755">
            <v>2063607.08</v>
          </cell>
        </row>
        <row r="756">
          <cell r="B756" t="str">
            <v>ค่าเช่าใช้บริการสัญญาณอินเทอร์เน็ต 6 เดือน (เมย-มิย 66)   603600บาท</v>
          </cell>
          <cell r="C756" t="str">
            <v>ศธ 04002/ว2591   ลว 30 มิย 66 โอนครั้งที่ 625</v>
          </cell>
        </row>
        <row r="758">
          <cell r="A758" t="str">
            <v>2.1.3.2</v>
          </cell>
          <cell r="B758" t="str">
            <v xml:space="preserve">เงินสมทบกองทุนเงินทดแทน ประจำปี พ.ศ. 2566 (มกราคม - ธันวาคม 2566)                             </v>
          </cell>
          <cell r="C758" t="str">
            <v>ศธ 04002/ว167 ลว 17 มค 66 โอนครั้งที่ 201</v>
          </cell>
          <cell r="F758">
            <v>25416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25416</v>
          </cell>
          <cell r="L758">
            <v>0</v>
          </cell>
        </row>
        <row r="759">
          <cell r="A759" t="str">
            <v>2.1.4</v>
          </cell>
          <cell r="B759" t="str">
            <v>ค่าใช้จ่ายในการดำเนินงานและค่าใช้จ่ายในการประชุม อ.ก.ค.ศ. เขตพื้นที่การศึกษา</v>
          </cell>
          <cell r="C759" t="str">
            <v>ศธ 04002/ว4484 ลว 28 กย 66 โอนครั้งที่ 897</v>
          </cell>
          <cell r="F759">
            <v>100000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82662</v>
          </cell>
          <cell r="L759">
            <v>17338</v>
          </cell>
        </row>
        <row r="760">
          <cell r="A760" t="str">
            <v>2.1.3.3</v>
          </cell>
          <cell r="B760" t="str">
            <v>งบประจำ บริหารจัดการสำนักงาน</v>
          </cell>
          <cell r="C760" t="str">
            <v>20004 35000200 200000</v>
          </cell>
        </row>
        <row r="761">
          <cell r="C761" t="str">
            <v>ที่ ศธ 04002/ว824/1 มีค 66  ครั้งที่ 352</v>
          </cell>
        </row>
        <row r="762">
          <cell r="A762" t="str">
            <v>(1</v>
          </cell>
          <cell r="B762" t="str">
            <v>ค้าจ้างเหมาบริการ ลูกจ้างสพป.ปท.2 15000x7คนx4 เม.ย. 66 เดือน 1,260,000 บาท</v>
          </cell>
          <cell r="F762">
            <v>402806.47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402806.47</v>
          </cell>
          <cell r="L762">
            <v>0</v>
          </cell>
        </row>
        <row r="763">
          <cell r="A763" t="str">
            <v>(2</v>
          </cell>
          <cell r="B763" t="str">
            <v xml:space="preserve">ค่าใช้จ่ายในการประชุมราชการ ค่าตอบแทนบุคคล </v>
          </cell>
          <cell r="F763">
            <v>77193.53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74220</v>
          </cell>
          <cell r="L763">
            <v>2973.53</v>
          </cell>
        </row>
        <row r="764">
          <cell r="A764" t="str">
            <v>(3</v>
          </cell>
          <cell r="B764" t="str">
            <v>ค่าใช้จ่ายในการเดินทางไปราชการ 150,000 บาท</v>
          </cell>
          <cell r="F764">
            <v>35997.760000000002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34297.760000000002</v>
          </cell>
          <cell r="L764">
            <v>1700</v>
          </cell>
        </row>
        <row r="765">
          <cell r="A765" t="str">
            <v>(4</v>
          </cell>
          <cell r="B765" t="str">
            <v>ค่าซ่อมแซมและบำรุงรักษาทรัพย์สิน 200,000 บาท</v>
          </cell>
          <cell r="F765">
            <v>85930.59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85930.59</v>
          </cell>
          <cell r="L765">
            <v>0</v>
          </cell>
        </row>
        <row r="766">
          <cell r="A766" t="str">
            <v>(5</v>
          </cell>
          <cell r="B766" t="str">
            <v>ค่าวัสดุสำนักงาน 300,000 บาท</v>
          </cell>
          <cell r="F766">
            <v>127371.65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127371.65</v>
          </cell>
          <cell r="L766">
            <v>0</v>
          </cell>
        </row>
        <row r="767">
          <cell r="A767" t="str">
            <v>(6</v>
          </cell>
          <cell r="B767" t="str">
            <v>ค่าน้ำมันเชื้อเพลิงและหล่อลื่น 300,000 บาท</v>
          </cell>
          <cell r="F767">
            <v>60700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59267.33</v>
          </cell>
          <cell r="L767">
            <v>1432.67</v>
          </cell>
        </row>
        <row r="768">
          <cell r="A768" t="str">
            <v>(7</v>
          </cell>
          <cell r="B768" t="str">
            <v>ค่าสาธารณูปโภค    500,000 บาท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A769" t="str">
            <v>(8</v>
          </cell>
          <cell r="B769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772">
          <cell r="A772" t="str">
            <v>2.1.3.4</v>
          </cell>
          <cell r="B772" t="str">
            <v>งบพัฒนาเพื่อพัฒนาคุณภาพการศึกษา 1,000,000 บาท</v>
          </cell>
        </row>
        <row r="773">
          <cell r="A773" t="str">
            <v>2.1.3.4.1</v>
          </cell>
          <cell r="B773" t="str">
            <v>งบกลยุทธ์ ของสพป.ปท.2 500,000 บาท (ประถม 449450) (20004 66 05164 05272)</v>
          </cell>
        </row>
        <row r="774">
          <cell r="A774" t="str">
            <v>1)</v>
          </cell>
          <cell r="B774" t="str">
            <v>โครงการปฏิรูปกระบวนการเรียนรู้ที่ตอบสนองต่อการเปลี่ยนแปลงในศตวรรษที่ 21 150000</v>
          </cell>
          <cell r="C774" t="str">
            <v>บันทึกกลุ่มนโยบายและแผน ลว.27 มค 66 ดอกลักษณ์ อยู่ 2 รหัส</v>
          </cell>
          <cell r="F774">
            <v>35700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35700</v>
          </cell>
          <cell r="L774">
            <v>0</v>
          </cell>
        </row>
        <row r="775">
          <cell r="A775" t="str">
            <v>2)</v>
          </cell>
          <cell r="B775" t="str">
            <v>ค่าสื่อการเรียนการสอนเงินเหลือจ่าย</v>
          </cell>
          <cell r="C775" t="str">
            <v>เหลือจ่าย กย 66</v>
          </cell>
          <cell r="F775">
            <v>14850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548.52</v>
          </cell>
          <cell r="L775">
            <v>14301.48</v>
          </cell>
        </row>
        <row r="776">
          <cell r="A776" t="str">
            <v>2.1.3.4.2</v>
          </cell>
          <cell r="B776" t="str">
            <v>งบเพิ่มประสิทธิผลกลยุทธ์ของ สพฐ. 1,500,000 บาท (20004 66 05164 05272)</v>
          </cell>
          <cell r="C776" t="str">
            <v>ที่ ศธ 04002/ว824/1 มีค 66  ครั้งที่ 352</v>
          </cell>
        </row>
        <row r="779">
          <cell r="A779" t="str">
            <v>1)</v>
          </cell>
          <cell r="B779" t="str">
            <v>โครงการพัฒนาศักยภาพการบริหารจัดการ 100,000 บาท</v>
          </cell>
          <cell r="C779" t="str">
            <v>บันทึกกลุ่มนโยบายและแผน ลว.27 มค 66 ดอกลักษณ์</v>
          </cell>
          <cell r="E779">
            <v>66500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66500</v>
          </cell>
          <cell r="L779">
            <v>0</v>
          </cell>
        </row>
        <row r="780">
          <cell r="A780" t="str">
            <v>2)</v>
          </cell>
          <cell r="B780" t="str">
            <v>โครงการเสริมสร้างความรู้ความเข้าใจระบบการประเมินวิทยฐานดิจิทัล(DPA) 30,000 บาท</v>
          </cell>
          <cell r="C780" t="str">
            <v>บันทึกกลุ่มนโยบายและแผน ลว.26 มค 66 น้ำผึ้ง</v>
          </cell>
          <cell r="E780">
            <v>29100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29100</v>
          </cell>
          <cell r="L780">
            <v>0</v>
          </cell>
        </row>
        <row r="781">
          <cell r="A781" t="str">
            <v>3)</v>
          </cell>
          <cell r="B781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C781" t="str">
            <v>บท.แผนลว. 18 ม.ค. 66 อยู่ 2 รหัส64 8280 +รหัส72   29450</v>
          </cell>
          <cell r="E781">
            <v>23850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22020</v>
          </cell>
          <cell r="L781">
            <v>1830</v>
          </cell>
        </row>
        <row r="782">
          <cell r="A782" t="str">
            <v>4)</v>
          </cell>
          <cell r="B782" t="str">
            <v>โครงการส่งเสริมศักยภาพตามการเรียนรู้ที่หลากหลาย 150,000 บาท</v>
          </cell>
          <cell r="C782" t="str">
            <v xml:space="preserve">บท.แผนลว. 31 มี.ค. 66 </v>
          </cell>
          <cell r="E782">
            <v>30000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30000</v>
          </cell>
          <cell r="L782">
            <v>0</v>
          </cell>
        </row>
        <row r="783">
          <cell r="A783" t="str">
            <v>6)</v>
          </cell>
          <cell r="B783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783" t="str">
            <v>บันทึกกลุ่มนโยบายและแผน ลว.27 มีค 66 ศน จิราภรณ์</v>
          </cell>
          <cell r="F783">
            <v>10000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10000</v>
          </cell>
          <cell r="L783">
            <v>0</v>
          </cell>
        </row>
        <row r="786">
          <cell r="A786" t="str">
            <v>2.1.4</v>
          </cell>
          <cell r="B786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  <cell r="C786" t="str">
            <v>20004 66 05164 52034</v>
          </cell>
        </row>
        <row r="787">
          <cell r="B787" t="str">
            <v xml:space="preserve"> งบดำเนินงาน 66112xx </v>
          </cell>
          <cell r="C787" t="str">
            <v>20004 35000200 2000000</v>
          </cell>
        </row>
        <row r="788">
          <cell r="A788" t="str">
            <v>2.1.4.1</v>
          </cell>
          <cell r="B788" t="str">
            <v>ค่าใช้จ่ายในการดำเนินการส่งเสริม สนับสนุนและให้ข้อเสนอแนะในการจัดการเรียนรู้เพศวิถีศึกษาและทักษะชีวิต การตรวจและประเมินแผนการจัดการเรียนรู้ ค่าเดินทางไปนิเทศ กำกับ ติดตาม และประเมินผลเพศวิธีศึกษาและทักษาชีวิตในรูปแบบ Active Learning</v>
          </cell>
          <cell r="C788" t="str">
            <v>ศธ04002/ว5054 ลว.8 พ.ย.65 โอนครั้งที่ 54</v>
          </cell>
          <cell r="F788">
            <v>5000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A789" t="str">
            <v>2.1.4.2</v>
          </cell>
          <cell r="B789" t="str">
    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    </cell>
          <cell r="C789" t="str">
            <v>ศธ04002/ว1387 ลว. 5 เมย 66 โอนครั้งที่ 456</v>
          </cell>
          <cell r="F789">
            <v>800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800</v>
          </cell>
        </row>
        <row r="790">
          <cell r="A790" t="str">
            <v>2.1.4.3</v>
          </cell>
          <cell r="B790" t="str">
            <v>ค่าจัดซื้อหนังสือพระราชนิพนธ์ จำนวน 3  เรื่อง</v>
          </cell>
          <cell r="C790" t="str">
            <v>ศธ04002/ว2953 ลว. 18 กค 66 โอนครั้งที่ 689 งบ  61055 บาท</v>
          </cell>
          <cell r="F790">
            <v>38055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38055</v>
          </cell>
          <cell r="L790">
            <v>0</v>
          </cell>
        </row>
        <row r="792">
          <cell r="A792">
            <v>2.2000000000000002</v>
          </cell>
          <cell r="B792" t="str">
            <v xml:space="preserve">กิจกรรมการจัดการศึกษามัธยมศึกษาตอนต้นสำหรับโรงเรียนปกติ  </v>
          </cell>
          <cell r="C792" t="str">
            <v>20004 66 0516500000</v>
          </cell>
        </row>
        <row r="793">
          <cell r="B793" t="str">
            <v xml:space="preserve"> งบดำเนินงาน 66112xx</v>
          </cell>
          <cell r="C793" t="str">
            <v>20004 35000200 2000000</v>
          </cell>
        </row>
        <row r="794">
          <cell r="B794" t="str">
            <v>งบลงทุน 6611310</v>
          </cell>
        </row>
        <row r="795">
          <cell r="A795" t="str">
            <v>2.2.1</v>
          </cell>
          <cell r="B795" t="str">
    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    </cell>
          <cell r="C795" t="str">
            <v>ศธ 04002/ว253 ลว 25 มค 66 โอนครั้งที่ 231</v>
          </cell>
          <cell r="F795">
            <v>700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700</v>
          </cell>
          <cell r="L795">
            <v>0</v>
          </cell>
        </row>
        <row r="855">
          <cell r="B855" t="str">
            <v>ครุภัณฑ์การศึกษา 120611</v>
          </cell>
          <cell r="C855" t="str">
            <v>ศธ04002/ว5169/11 พ.ย.65</v>
          </cell>
        </row>
        <row r="856">
          <cell r="B856" t="str">
            <v xml:space="preserve">ครุภัณฑ์สะเต็มศึกษา ระดับประถมศึกษา แบบ 2 </v>
          </cell>
        </row>
        <row r="857">
          <cell r="A857" t="str">
            <v>1)</v>
          </cell>
          <cell r="B857" t="str">
            <v>ชุมชนเลิศพินิจพิทยาคม</v>
          </cell>
          <cell r="C857" t="str">
            <v>20004350002003112994</v>
          </cell>
          <cell r="F857">
            <v>119900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119000</v>
          </cell>
        </row>
        <row r="858">
          <cell r="B858" t="str">
            <v>ครุภัณฑ์เทคโนโลยีดิจิตอล แบบ 2</v>
          </cell>
          <cell r="C858" t="str">
            <v>ศธ04002/ว5169/11 พ.ย.65</v>
          </cell>
        </row>
        <row r="859">
          <cell r="A859" t="str">
            <v>1)</v>
          </cell>
          <cell r="B859" t="str">
            <v>วัดทศทิศ</v>
          </cell>
          <cell r="C859" t="str">
            <v>20004350002003112995</v>
          </cell>
          <cell r="D859">
            <v>232100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232100</v>
          </cell>
        </row>
        <row r="860">
          <cell r="A860" t="str">
            <v>2)</v>
          </cell>
          <cell r="B860" t="str">
            <v>วัดสมุหราษฎร์บํารุง</v>
          </cell>
          <cell r="C860" t="str">
            <v>20004350002003112996</v>
          </cell>
          <cell r="D860">
            <v>244500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243900</v>
          </cell>
        </row>
        <row r="861">
          <cell r="B861" t="str">
            <v xml:space="preserve">โต๊ะเก้าอี้นักเรียน ระดับประถมศึกษา </v>
          </cell>
          <cell r="C861" t="str">
            <v>ศธ04002/ว5169/11 พ.ย.65</v>
          </cell>
        </row>
        <row r="862">
          <cell r="A862" t="str">
            <v>1)</v>
          </cell>
          <cell r="B862" t="str">
            <v>วัดปัญจทายิกาวาส</v>
          </cell>
          <cell r="C862" t="str">
            <v>20004350002003112997</v>
          </cell>
          <cell r="D862">
            <v>28000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27965</v>
          </cell>
        </row>
        <row r="868">
          <cell r="A868" t="str">
            <v>2.2.1</v>
          </cell>
          <cell r="B868" t="str">
            <v>กิจกรรมย่อยสนับสนุนเสริมสร้างความเข้มแข็งในการพัฒนาครูอย่างมีประสิทธิภาพ</v>
          </cell>
          <cell r="C868" t="str">
            <v>20004 66 05165 51999</v>
          </cell>
        </row>
        <row r="869">
          <cell r="B869" t="str">
            <v xml:space="preserve"> งบดำเนินงาน 66112xx </v>
          </cell>
          <cell r="C869" t="str">
            <v>20004 35000200 2000000</v>
          </cell>
        </row>
        <row r="870">
          <cell r="A870" t="str">
            <v>2.2.1.1</v>
          </cell>
          <cell r="B870" t="str">
            <v>ค่าใช้จ่ายในการในอบรมเชิงปฏิบัติการเพื่อเสริมสร้างและพัฒนากลุ่มผู้นำองค์ความรู้สู่การเปลี่ยนปแลงด้านการบริหารงานบุคคลของข้าราชการครูและบุคลากรทางการศึกษา (PA Support Team)</v>
          </cell>
          <cell r="C870" t="str">
            <v>ศธ04002/ว5365 ลว.25 พ.ย.65 โอนครั้งที่ 93</v>
          </cell>
          <cell r="F870">
            <v>6000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3600</v>
          </cell>
          <cell r="L870">
            <v>1200</v>
          </cell>
        </row>
        <row r="871">
          <cell r="A871" t="str">
            <v>2.2.1.2</v>
          </cell>
          <cell r="B871" t="str">
            <v xml:space="preserve">ค่าใช้จ่ายในการตรวจและประเมินผลงานทางวิชาการของข้าราชการครูและบุคลาการทางการศึกษาที่ขอรับการประเมินเพื่อให้มีและเลื่อนเป็นวิทยฐานะชำนาญการพิเศษ </v>
          </cell>
          <cell r="C871" t="str">
            <v>ศธ04002/ว3002 ลว.21 กค 66 โอนครั้งที่ 702</v>
          </cell>
          <cell r="F871">
            <v>100900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92952</v>
          </cell>
          <cell r="L871">
            <v>0</v>
          </cell>
        </row>
        <row r="872">
          <cell r="A872" t="str">
            <v>2.2.1.3</v>
          </cell>
          <cell r="B872" t="str">
            <v xml:space="preserve">ค่าพาหนะสำหรับผู้เข้าประชุมสัมมนาทางวิชาการและแลกเปลี่ยนเรียนรู้ การนิเทศวิถีใหม่ วิถีคุณภาพใช้พื้นที่เป็นฐาน ใช้นวัตกรรมในการขับเคลื่อน ประจำปีงบประมาณ พ.ศ. 2566 </v>
          </cell>
          <cell r="C872" t="str">
            <v>ศธ04002/ว3670 ลว.28 สค 66 โอนครั้งที่ 822</v>
          </cell>
          <cell r="F872">
            <v>800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800</v>
          </cell>
          <cell r="L872">
            <v>0</v>
          </cell>
        </row>
        <row r="873">
          <cell r="A873" t="str">
            <v>2.2.2</v>
          </cell>
          <cell r="B873" t="str">
            <v xml:space="preserve">กิจกรรมรองการวิจัยเพื่อพัฒนานวัตกรรมการจัดการศึกษา </v>
          </cell>
          <cell r="C873" t="str">
            <v>20004 66 05165 52018</v>
          </cell>
        </row>
        <row r="874">
          <cell r="B874" t="str">
            <v xml:space="preserve"> งบดำเนินงาน 66112xx </v>
          </cell>
          <cell r="C874" t="str">
            <v>20004 35000200 2000000</v>
          </cell>
        </row>
        <row r="875">
          <cell r="A875" t="str">
            <v>2.2.2.1</v>
          </cell>
          <cell r="B875" t="str">
            <v xml:space="preserve">ค่าใช้จ่ายนการดำเนินกิจกรรมพัฒนาความสามารถทางวิชาการระดับนานาชาติ ประจำปีงบประมาณพ.ศ. 2566     </v>
          </cell>
          <cell r="C875" t="str">
            <v>ศธ04002/ว567 ลว 13 กพ 2566 โอนครั้งที่ 304</v>
          </cell>
          <cell r="F875">
            <v>33500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32750</v>
          </cell>
          <cell r="L875">
            <v>0</v>
          </cell>
        </row>
        <row r="876">
          <cell r="A876" t="str">
            <v>2.2.2.2</v>
          </cell>
          <cell r="B876" t="str">
            <v>ค่าใช้จ่ายในการเดินทางเข้าร่วมการประชุมเชิงปฏิบัติการพัฒนาครูนักออกแบบกระบวนการเรียนรู้สู่การพัฒนาศักยภาพผู้เรียนอย่างสร้างสรรค์ ณ โรงแรม ซัมเมอร์ ทรี กรุงเทพมหานคร</v>
          </cell>
          <cell r="C876" t="str">
            <v>ศธ04002/ว1888 ลว 11 พค 2566 โอนครั้งที่ 511</v>
          </cell>
          <cell r="F876">
            <v>1000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2.2.2.3</v>
          </cell>
          <cell r="B877" t="str">
            <v>ค่าใช้จ่าย ในการดำเนินกิจกรรมตามโครงการโรงเรียนคุณธรรม สพฐ. รายการที่ 2คลิปภาพยนตร์สั้น ตรอบครัวคุณธรรม จำนวนเงิน 1,500.-บาท รายการที่ 3 การนิเทศ กำกับ ติดตาม จำนวนเงิน 2,000.-บาท</v>
          </cell>
          <cell r="C877" t="str">
            <v>ศธ 04002/ว3089/29 กค 66 ครั้งที่ 812 จำนวนเงิน 3,500.-บาท นิเทศ</v>
          </cell>
          <cell r="F877">
            <v>3500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80">
          <cell r="A880" t="str">
            <v>2.2.3</v>
          </cell>
          <cell r="B880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880" t="str">
            <v>20004 66 05165 90691</v>
          </cell>
        </row>
        <row r="881">
          <cell r="B881" t="str">
            <v xml:space="preserve"> งบดำเนินงาน 66112xx </v>
          </cell>
          <cell r="C881" t="str">
            <v>20004 35000200 2000000</v>
          </cell>
        </row>
        <row r="882">
          <cell r="A882" t="str">
            <v>2.2.3.1</v>
          </cell>
          <cell r="B882" t="str">
            <v xml:space="preserve">ค่าใช้จ่าย  รณรงค์ และติดตาม การใช้หนังสือพระราชนิพนธ์  </v>
          </cell>
          <cell r="C882" t="str">
            <v>ศธ 04002/ว2953/25 กค 66 ครั้งที่ 689 จำนวนเงิน 61,055 บาท</v>
          </cell>
          <cell r="F882">
            <v>10000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9860</v>
          </cell>
          <cell r="L882">
            <v>0</v>
          </cell>
        </row>
        <row r="883">
          <cell r="A883" t="str">
            <v>2.2.3.2</v>
          </cell>
          <cell r="B883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883" t="str">
            <v>ศธ 04002/ว3089/29 กค 66 ครั้งที่ 712 จำนวนเงิน 1,200.-บาท เขียนเขต</v>
          </cell>
          <cell r="F883">
            <v>1200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930">
          <cell r="B930" t="str">
            <v xml:space="preserve"> งบดำเนินงาน 66112xx</v>
          </cell>
        </row>
        <row r="931">
          <cell r="A931" t="str">
            <v>2.3.1</v>
          </cell>
          <cell r="B931" t="str">
            <v xml:space="preserve"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2566 </v>
          </cell>
          <cell r="C931" t="str">
            <v>ศธ 04002/ว55059 ลว 6 ธ.ค.65 โอนครั้งที่ 107</v>
          </cell>
          <cell r="F931">
            <v>10000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1080</v>
          </cell>
          <cell r="L931">
            <v>0</v>
          </cell>
        </row>
        <row r="932">
          <cell r="A932" t="str">
            <v>2.3.2</v>
          </cell>
          <cell r="B932" t="str">
            <v>ค่าใช้จ่ายพาหนะในการเดินทางเข้าร่วมประชุมสัมมนาผู้อำนวยการกลุ่มส่งเสริมการจุดการศึกษา ทั่วประเทศ ระหว่างวันที่ 25 – 27 ธันวาคม 2565 ณ โรงแรมเชียงใหม่ภูคำ จังหวัดเชียงใหม่</v>
          </cell>
          <cell r="C932" t="str">
            <v>ศธ 04002/ว5603 ลว 14 ธ.ค.65 ครั้งที่ 125</v>
          </cell>
          <cell r="F932">
            <v>5500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5168.78</v>
          </cell>
          <cell r="L932">
            <v>0</v>
          </cell>
        </row>
        <row r="933">
          <cell r="B933" t="str">
            <v>ค่าใช้จ่ายการประกวดแข่งขันทักษะวิชาการนักเรียนในการประชุมวิชาการการ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</v>
          </cell>
          <cell r="C933" t="str">
            <v>ศธ 04002/ว2821  ลว 13 กค 2566 ครั้งที่ 667</v>
          </cell>
          <cell r="F933">
            <v>38000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38000</v>
          </cell>
          <cell r="L933">
            <v>0</v>
          </cell>
        </row>
        <row r="934">
          <cell r="A934" t="str">
            <v>2.3.3</v>
          </cell>
          <cell r="B934" t="str">
            <v xml:space="preserve">ค่าใช้จ่ายในการประชุม และการนิเทศติดตามให้กับศูนย์การเรียนที่จัดการศึกษาขั้นพื้นฐาน          </v>
          </cell>
          <cell r="C934" t="str">
            <v>ศธ 04002/ว2953 ลว 18 ก.ค. 66 ครั้งที่ 689   จำนวน61,055บาท</v>
          </cell>
          <cell r="F934">
            <v>8000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7650</v>
          </cell>
          <cell r="L934">
            <v>0</v>
          </cell>
        </row>
        <row r="935">
          <cell r="A935" t="str">
            <v>2.3.4</v>
          </cell>
          <cell r="B935" t="str">
            <v xml:space="preserve">ค่าใช้จ่ายในการเดินทางเข้าร่วมประชุมเชิงปฏิบัติการปรับปรุงแนวทางการดำเนินงานตามกฎกระทรวงว่าด้วยสิทธิในการ   จัดการศึกษาขั้นพื้นฐานโดยครอบครัว พ.ศ. 2547  ระหว่างวันที่ 18 – 21 กรกฎาคม 2566 ณ โรงแรมซีบรีซ จอมเทียน รีสอร์ท จังหวัดชลบุรี  </v>
          </cell>
          <cell r="C935" t="str">
            <v>ศธ 04002/ว3291 ลว 11 ส.ค.66 ครั้งที่ 744 เศรษฐพล+สัณฑวัฒน์</v>
          </cell>
          <cell r="F935">
            <v>3680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2620</v>
          </cell>
          <cell r="L935">
            <v>0</v>
          </cell>
        </row>
        <row r="936">
          <cell r="A936" t="str">
            <v>2.3.4.1</v>
          </cell>
          <cell r="B936" t="str">
            <v xml:space="preserve">ค่าใช้จ่ายในการเดินทางเข้าร่วมการประชุมเชิงปฏิบัติการเพื่อตรวจสอบคู่มือและแนวปฏิบัติการจัดตั้ง ยุบ รวม หรือเลิกสถานศึกษาขั้นพื้นฐาน สังกัดสำนักงานคณะกรรมการการศึกษาขั้นพื้นฐาน พ.ศ. ... ระหว่างวันที่ 16 – 18  สิงหาคม 2566  ณ ห้องประชุม สนผ. 1 สำนักนโยบายและแผนการศึกษาขั้นพื้นฐาน อาคาร สพฐ. 5 ชั้น 8 สพฐ. </v>
          </cell>
          <cell r="C936" t="str">
            <v>ศธ 04002/ว3599 ลว 24 ส.ค.66 ครั้งที่ 810 สัณฑวัฒน์</v>
          </cell>
          <cell r="F936">
            <v>4160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2900</v>
          </cell>
          <cell r="L936">
            <v>0</v>
          </cell>
        </row>
        <row r="937">
          <cell r="A937" t="str">
            <v>2.3.4.2</v>
          </cell>
        </row>
        <row r="938">
          <cell r="A938" t="str">
            <v>2.3.6</v>
          </cell>
          <cell r="B938" t="str">
            <v>ค่าใช้จ่ายในการเดินทาง ค่าจัดบูธนิทรรศการและการแสดง สำหรับการประชุมปฏิบัติการประกวดแข่งขันทักษะวิชาการนักเรียน ประจำปี 2566 ระดับประเทศ ในการประชุมวิชาการการพัฒนาเด็กและเยาวชนในถิ่นทุรกันดารตามพระราชดำริ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ระหว่างวันที่ 16 – 18  สิงหาคม 2566 ณ โรงแรมเอวาน่า บางนา กรุงเทพมหานคร</v>
          </cell>
          <cell r="C938" t="str">
            <v>ศธ 04002/ว3340 ลว.15 ส.ค.2566 โอนครั้งที่ 756</v>
          </cell>
          <cell r="F938">
            <v>4000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4000</v>
          </cell>
        </row>
        <row r="943">
          <cell r="A943">
            <v>2.4</v>
          </cell>
          <cell r="B943" t="str">
            <v>กิจกรรมสนับสนุนผู้ปฏิบัติงานในสถานศึกษา</v>
          </cell>
          <cell r="C943" t="str">
            <v>20004 1300 Q2669/20004 65 0005400000</v>
          </cell>
        </row>
        <row r="944">
          <cell r="B944" t="str">
            <v xml:space="preserve"> งบดำเนินงาน 66112xx</v>
          </cell>
        </row>
        <row r="951">
          <cell r="A951" t="str">
            <v>2.4.1</v>
          </cell>
          <cell r="B951" t="str">
            <v xml:space="preserve">ค่าใช้จ่ายในการเดินทางเข้าร่วมโครงการฝึกอบรมหลักสูตรการฝึกอบรมพนักงานเจ้าหน้าที่ส่งเสริมความประพฤตินักเรียนและนักศึกษา (พสน.)   ระหว่างวันที่ 15-18 ธันวาคม 2565 ณ โรงแรมเดอะพาลาซโซ กรุงเทพมหานคร </v>
          </cell>
          <cell r="C951" t="str">
            <v>ศธ 04002/ว5750 ลว 20 ธ.ค.65 ครั้งที่ 148</v>
          </cell>
          <cell r="F951">
            <v>800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800</v>
          </cell>
          <cell r="L951">
            <v>0</v>
          </cell>
        </row>
        <row r="952">
          <cell r="A952" t="str">
            <v>2.4.1.1</v>
          </cell>
          <cell r="B952" t="str">
            <v xml:space="preserve">ค่าใช้จ่ายในการเดินทางเข้าร่วมการประชุมเชิงปฏิบัติการเสริมสร้างความรู้ด้านการบริหารงานการคลังเพือเตรียมรับการตรวจสอบจากสำนักงานการตรวจเงินแผ่นดิน  ผู้อำนวยการกลุ่มบริหารงานการเงินและสินทรัพย์ 23 – 24 มกราคม 2566  สำหรับเจ้าหน้าที่ผู้ปฏิบัติงานด้านการบัญชี ของสำนักงานเขตพื้นที่การศึกษา  ระหว่างวันที่ 30 – 31 มกราคม 2566   </v>
          </cell>
          <cell r="C952" t="str">
            <v>ศธ 04002/ว125ลว 12 ม.ค.66 ครั้งที่ 185</v>
          </cell>
          <cell r="F952">
            <v>1600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1600</v>
          </cell>
          <cell r="L952">
            <v>0</v>
          </cell>
        </row>
        <row r="954">
          <cell r="A954" t="str">
            <v>2.4.3</v>
          </cell>
          <cell r="B954" t="str">
    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    </cell>
          <cell r="C954" t="str">
            <v>ศธ 04002/ว686/22 กพ 66 ครั้งที่ 323</v>
          </cell>
          <cell r="F954">
            <v>10000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10000</v>
          </cell>
          <cell r="L954">
            <v>0</v>
          </cell>
        </row>
        <row r="955">
          <cell r="A955" t="str">
            <v>2.4.4</v>
          </cell>
          <cell r="B955" t="str">
    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    </cell>
          <cell r="C955" t="str">
            <v>ศธ 04002/ว1230/27 มีค 66 ครั้งที่ 421</v>
          </cell>
          <cell r="F955">
            <v>30000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30000</v>
          </cell>
          <cell r="L955">
            <v>0</v>
          </cell>
        </row>
        <row r="956">
          <cell r="A956" t="str">
            <v>2.4.5</v>
          </cell>
          <cell r="B956" t="str">
    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    </cell>
          <cell r="C956" t="str">
            <v>ศธ 04002/ว2513/23 มิย 66 ครั้งที่ 608</v>
          </cell>
          <cell r="F956">
            <v>9000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9000</v>
          </cell>
        </row>
        <row r="957">
          <cell r="A957" t="str">
            <v>2.4.6</v>
          </cell>
          <cell r="B957" t="str">
    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    </cell>
          <cell r="C957" t="str">
            <v>ศธ 04002/ว2953/25 กค 66 ครั้งที่ 689 จำนวนเงิน 61,055 บาท</v>
          </cell>
          <cell r="F957">
            <v>5000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5000</v>
          </cell>
          <cell r="L957">
            <v>0</v>
          </cell>
        </row>
        <row r="964">
          <cell r="B964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  <cell r="C964" t="str">
            <v>20004  66 01056 00000</v>
          </cell>
        </row>
        <row r="965">
          <cell r="B965" t="str">
            <v>งบลงทุน  ค่าที่ดินและสิ่งก่อสร้าง 6611320</v>
          </cell>
        </row>
        <row r="966">
          <cell r="B966" t="str">
            <v>ปรับปรุงซ่อมแซมอาคารเรียนอาคารประกอบและสิ่งก่อสร้างอื่น 22 โรงเรียน</v>
          </cell>
          <cell r="C966" t="str">
            <v>ศธ 04002/ว5190ลว 14 พ.ย.65 ครั้งที่ 64</v>
          </cell>
        </row>
        <row r="967">
          <cell r="A967" t="str">
            <v>1)</v>
          </cell>
          <cell r="B967" t="str">
            <v>กลางคลองสิบ</v>
          </cell>
          <cell r="C967" t="str">
            <v>20004350002003214534</v>
          </cell>
          <cell r="F967">
            <v>336000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336000</v>
          </cell>
        </row>
        <row r="968">
          <cell r="A968" t="str">
            <v>2)</v>
          </cell>
          <cell r="B968" t="str">
            <v>ชุมชนวัดทำเลทอง</v>
          </cell>
          <cell r="C968" t="str">
            <v>20004350002003214535</v>
          </cell>
          <cell r="F968">
            <v>413000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413000</v>
          </cell>
        </row>
        <row r="969">
          <cell r="A969" t="str">
            <v>3)</v>
          </cell>
          <cell r="B969" t="str">
            <v>วัดชัยมังคลาราม</v>
          </cell>
          <cell r="C969" t="str">
            <v>20004350002003214536</v>
          </cell>
          <cell r="F969">
            <v>368000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368000</v>
          </cell>
        </row>
        <row r="970">
          <cell r="A970" t="str">
            <v>4)</v>
          </cell>
          <cell r="B970" t="str">
            <v>วัดลาดสนุ่น</v>
          </cell>
          <cell r="C970" t="str">
            <v>20004350002003214537</v>
          </cell>
          <cell r="F970">
            <v>249000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249000</v>
          </cell>
        </row>
        <row r="971">
          <cell r="A971" t="str">
            <v>5)</v>
          </cell>
          <cell r="B971" t="str">
            <v>วัดสมุหราษฎร์บํารุง</v>
          </cell>
          <cell r="C971" t="str">
            <v>20004350002003214538</v>
          </cell>
          <cell r="F971">
            <v>272000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272000</v>
          </cell>
        </row>
        <row r="972">
          <cell r="A972" t="str">
            <v>6)</v>
          </cell>
          <cell r="B972" t="str">
            <v>วัดอดิศร</v>
          </cell>
          <cell r="C972" t="str">
            <v>20004350002003214539</v>
          </cell>
          <cell r="F972">
            <v>456000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456000</v>
          </cell>
        </row>
        <row r="973">
          <cell r="A973" t="str">
            <v>7)</v>
          </cell>
          <cell r="B973" t="str">
            <v>สหราษฎร์บํารุง</v>
          </cell>
          <cell r="C973" t="str">
            <v>20004350002003214540</v>
          </cell>
          <cell r="F973">
            <v>376000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376000</v>
          </cell>
        </row>
        <row r="974">
          <cell r="A974" t="str">
            <v>8)</v>
          </cell>
          <cell r="B974" t="str">
            <v>ราษฎร์สงเคราะห์วิทยา</v>
          </cell>
          <cell r="C974" t="str">
            <v>20004350002003214541</v>
          </cell>
          <cell r="F974">
            <v>386000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386000</v>
          </cell>
        </row>
        <row r="975">
          <cell r="A975" t="str">
            <v>9)</v>
          </cell>
          <cell r="B975" t="str">
            <v>วัดราษฎรบํารุง</v>
          </cell>
          <cell r="C975" t="str">
            <v>20004350002003214542</v>
          </cell>
          <cell r="F975">
            <v>132000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132000</v>
          </cell>
        </row>
        <row r="976">
          <cell r="A976" t="str">
            <v>10)</v>
          </cell>
          <cell r="B976" t="str">
            <v>วัดเจริญบุญ</v>
          </cell>
          <cell r="C976" t="str">
            <v>20004350002003214543</v>
          </cell>
          <cell r="F976">
            <v>55000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55000</v>
          </cell>
        </row>
        <row r="977">
          <cell r="A977" t="str">
            <v>11)</v>
          </cell>
          <cell r="B977" t="str">
            <v>วัดโปรยฝน</v>
          </cell>
          <cell r="C977" t="str">
            <v>20004350002003214544</v>
          </cell>
          <cell r="F977">
            <v>471000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471000</v>
          </cell>
        </row>
        <row r="978">
          <cell r="A978" t="str">
            <v>12)</v>
          </cell>
          <cell r="B978" t="str">
            <v>วัดสอนดีศรีเจริญ</v>
          </cell>
          <cell r="C978" t="str">
            <v>20004350002003214545</v>
          </cell>
          <cell r="F978">
            <v>85000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85000</v>
          </cell>
        </row>
        <row r="979">
          <cell r="A979" t="str">
            <v>13)</v>
          </cell>
          <cell r="B979" t="str">
            <v>วัดสุขบุญฑริการาม</v>
          </cell>
          <cell r="C979" t="str">
            <v>20004350002003214546</v>
          </cell>
          <cell r="F979">
            <v>294000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294000</v>
          </cell>
        </row>
        <row r="980">
          <cell r="A980" t="str">
            <v>14)</v>
          </cell>
          <cell r="B980" t="str">
            <v>แสนจําหน่ายวิทยา</v>
          </cell>
          <cell r="C980" t="str">
            <v>20004350002003214547</v>
          </cell>
          <cell r="F980">
            <v>266000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266000</v>
          </cell>
        </row>
        <row r="981">
          <cell r="A981" t="str">
            <v>15)</v>
          </cell>
          <cell r="B981" t="str">
            <v>หิรัญพงษ์อนุสรณ์</v>
          </cell>
          <cell r="C981" t="str">
            <v>20004350002003214548</v>
          </cell>
          <cell r="F981">
            <v>156000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156000</v>
          </cell>
        </row>
        <row r="982">
          <cell r="A982" t="str">
            <v>16)</v>
          </cell>
          <cell r="B982" t="str">
            <v>อยู่ประชานุเคราะห์</v>
          </cell>
          <cell r="C982" t="str">
            <v>20004350002003214549</v>
          </cell>
          <cell r="F982">
            <v>110000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110000</v>
          </cell>
        </row>
        <row r="983">
          <cell r="A983" t="str">
            <v>17)</v>
          </cell>
          <cell r="B983" t="str">
            <v>วัดประยูรธรรมาราม</v>
          </cell>
          <cell r="C983" t="str">
            <v>20004350002003214550</v>
          </cell>
          <cell r="F983">
            <v>50000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50000</v>
          </cell>
        </row>
        <row r="984">
          <cell r="A984" t="str">
            <v>18)</v>
          </cell>
          <cell r="B984" t="str">
            <v>วัดปัญจทายิกาวาส</v>
          </cell>
          <cell r="C984" t="str">
            <v>20004350002003214551</v>
          </cell>
          <cell r="F984">
            <v>340000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340000</v>
          </cell>
        </row>
        <row r="985">
          <cell r="A985" t="str">
            <v>19)</v>
          </cell>
          <cell r="B985" t="str">
            <v>วัดพวงแก้ว</v>
          </cell>
          <cell r="C985" t="str">
            <v>20004350002003214552</v>
          </cell>
          <cell r="F985">
            <v>352000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352000</v>
          </cell>
        </row>
        <row r="986">
          <cell r="A986" t="str">
            <v>20)</v>
          </cell>
          <cell r="B986" t="str">
            <v>วัดศรีสโมสร</v>
          </cell>
          <cell r="C986" t="str">
            <v>20004350002003214553</v>
          </cell>
          <cell r="F986">
            <v>470000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470000</v>
          </cell>
        </row>
        <row r="987">
          <cell r="A987" t="str">
            <v>21)</v>
          </cell>
          <cell r="B987" t="str">
            <v>ศาลาลอย</v>
          </cell>
          <cell r="C987" t="str">
            <v>20004350002003214554</v>
          </cell>
          <cell r="F987">
            <v>259000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259000</v>
          </cell>
        </row>
        <row r="988">
          <cell r="A988" t="str">
            <v>22)</v>
          </cell>
          <cell r="B988" t="str">
            <v>วัดแสงมณี</v>
          </cell>
          <cell r="C988" t="str">
            <v>20004350002003214555</v>
          </cell>
          <cell r="F988">
            <v>118000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118000</v>
          </cell>
        </row>
        <row r="990">
          <cell r="A990" t="str">
            <v>2.5.1</v>
          </cell>
          <cell r="B990" t="str">
            <v xml:space="preserve">ค่าก่อสร้าง ปรับปรุงซ่อมแซมอาคารสำนักงานเขตพื้นที่การศึกษา อาคารประกอบและสิ่งก่อสร้างอื่นที่ชำรุดทรุดโทรมและที่ประสบอุบัติภัย  </v>
          </cell>
          <cell r="C990" t="str">
            <v>ศธ 04002/ว 3478 ลว 21 ส.ค. 66 ครั้งที่ 782</v>
          </cell>
        </row>
        <row r="991">
          <cell r="A991" t="str">
            <v>1)</v>
          </cell>
          <cell r="B991" t="str">
            <v>สพป.ปทุมธานี เขต 2</v>
          </cell>
          <cell r="C991" t="str">
            <v>2000435000200321ZZZZ</v>
          </cell>
          <cell r="F991">
            <v>477300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477300</v>
          </cell>
        </row>
        <row r="992">
          <cell r="A992" t="str">
            <v>2.5.1.1</v>
          </cell>
          <cell r="B992" t="str">
    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    </cell>
          <cell r="C992" t="str">
            <v>ศธ 04002/ว 4485 ลว 28 กย 66 ครั้งที่  895</v>
          </cell>
        </row>
        <row r="993">
          <cell r="A993" t="str">
            <v>1)</v>
          </cell>
          <cell r="B993" t="str">
            <v>ร.ร.วัดเจริญบุญ</v>
          </cell>
          <cell r="C993" t="str">
            <v>2000435000200321ZZZZ</v>
          </cell>
          <cell r="F993">
            <v>59000</v>
          </cell>
          <cell r="G993">
            <v>0</v>
          </cell>
          <cell r="H993">
            <v>59000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A994" t="str">
            <v>2)</v>
          </cell>
          <cell r="B994" t="str">
            <v>ร.ร.วัดศาลาลอย</v>
          </cell>
          <cell r="C994" t="str">
            <v>2000435000200321ZZZZ</v>
          </cell>
          <cell r="F994">
            <v>457000</v>
          </cell>
          <cell r="G994">
            <v>0</v>
          </cell>
          <cell r="H994">
            <v>457000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C995" t="str">
            <v>ศธ 04002/ว 4606 ลว 29 กย 66 ครั้งที่  910</v>
          </cell>
        </row>
        <row r="996">
          <cell r="A996" t="str">
            <v>3)</v>
          </cell>
          <cell r="B996" t="str">
            <v>ร.ร.รวมราษฎร์สามัคคี</v>
          </cell>
          <cell r="C996" t="str">
            <v>2000435000200321ZZZZ</v>
          </cell>
          <cell r="F996">
            <v>334000</v>
          </cell>
          <cell r="H996">
            <v>0</v>
          </cell>
        </row>
        <row r="997">
          <cell r="A997" t="str">
            <v>4)</v>
          </cell>
          <cell r="B997" t="str">
            <v xml:space="preserve">ร.ร.วัดพืชอุดม </v>
          </cell>
          <cell r="C997" t="str">
            <v>2000435000200321ZZZZ</v>
          </cell>
          <cell r="F997">
            <v>334000</v>
          </cell>
          <cell r="H997">
            <v>0</v>
          </cell>
        </row>
        <row r="998">
          <cell r="B998" t="str">
            <v>บ้านพักครู 8 ครอบครัว โรงเรียนชุมชนเลิศพินิจพิทยาคม</v>
          </cell>
          <cell r="C998" t="str">
            <v>ศธ 04002/ว5190ลว 14 พ.ย.65 ครั้งที่ 64</v>
          </cell>
        </row>
        <row r="1000">
          <cell r="A1000" t="str">
            <v>1)</v>
          </cell>
          <cell r="C1000" t="str">
            <v>20004350002003214556</v>
          </cell>
          <cell r="F1000">
            <v>3430000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3430000</v>
          </cell>
        </row>
        <row r="1027">
          <cell r="B1027" t="str">
            <v>อาคารเรียน สปช.105/29 ปรับปรุง อาคารเรียน 2 ชั้น 10 ห้องเรียน (ชั้นล่าง 5 ห้อง ชั้นบน 5 ห้อง)</v>
          </cell>
          <cell r="C1027" t="str">
            <v>ศธ 04002/ว5190ลว 14 พ.ย.65 ครั้งที่ 64</v>
          </cell>
        </row>
        <row r="1028">
          <cell r="A1028" t="str">
            <v>1)</v>
          </cell>
          <cell r="B1028" t="str">
            <v xml:space="preserve"> โรงเรียนวัดกลางคลองสี่ </v>
          </cell>
          <cell r="C1028" t="str">
            <v>20004350002003214557</v>
          </cell>
          <cell r="F1028">
            <v>5274000</v>
          </cell>
          <cell r="G1028">
            <v>0</v>
          </cell>
          <cell r="H1028">
            <v>3164400</v>
          </cell>
          <cell r="I1028">
            <v>0</v>
          </cell>
          <cell r="J1028">
            <v>0</v>
          </cell>
          <cell r="K1028">
            <v>0</v>
          </cell>
          <cell r="L1028">
            <v>2109600</v>
          </cell>
        </row>
        <row r="1029">
          <cell r="B1029" t="str">
            <v>ชดเชยงบประมาณที่ถูกพับโดยผลของกฎหมาย  อาคารเรียนแบบพิเศษ ร.ร.ธัญญสิทธิศิลป์</v>
          </cell>
          <cell r="C1029" t="str">
            <v>ศธ 04002/ว2007 ลว 22 พค 66 ครั้งที่ 521</v>
          </cell>
          <cell r="F1029">
            <v>4852800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4852800</v>
          </cell>
        </row>
        <row r="1030">
          <cell r="A1030" t="str">
            <v>1)</v>
          </cell>
          <cell r="B1030" t="str">
            <v xml:space="preserve"> โรงเรียนธัญญสิทธิศิลป์</v>
          </cell>
          <cell r="C1030" t="str">
            <v>20004 3500200 321YYYY</v>
          </cell>
          <cell r="F1030">
            <v>4852800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4852800</v>
          </cell>
        </row>
        <row r="1090">
          <cell r="B1090" t="str">
            <v>ร.ร.ชุมชนเลิศพินิจพิทยาคม</v>
          </cell>
        </row>
        <row r="1091">
          <cell r="B1091" t="str">
            <v>สัญญา 19,260,000.00 บาท  งบ64  4,623,600</v>
          </cell>
        </row>
        <row r="1092">
          <cell r="B1092" t="str">
            <v>ปี 64</v>
          </cell>
        </row>
        <row r="1093">
          <cell r="B1093" t="str">
            <v>งวดที่ 1  1,155,600 บาท ครบ 9 มี.ค. 64</v>
          </cell>
        </row>
        <row r="1094">
          <cell r="B1094" t="str">
            <v>งวดที่ 2  1,155,600 บาท ครบ 18 เม.ย. 64</v>
          </cell>
        </row>
        <row r="1095">
          <cell r="B1095" t="str">
            <v>งวดที่ 3  1,155,600 บาท ครบ 18 พ.ค. 64</v>
          </cell>
        </row>
        <row r="1096">
          <cell r="B1096" t="str">
            <v>งวดที่ 4  1,155,600 บาท ครบ 17 มิ.ย. 64</v>
          </cell>
        </row>
        <row r="1097">
          <cell r="B1097" t="str">
            <v>งวดที่ 5 บางส่วน 1,200 บาท ครบ 17 ก.ค. 64</v>
          </cell>
        </row>
        <row r="1098">
          <cell r="B1098" t="str">
            <v>ปี 65</v>
          </cell>
        </row>
        <row r="1099">
          <cell r="B1099" t="str">
            <v>งวด 5 บางส่วน ครบ 18 มิ.ย. 64/1,154,400</v>
          </cell>
        </row>
        <row r="1100">
          <cell r="B1100" t="str">
            <v>งวด 6 ครบ 16 ส.ค.64 /1,155,600</v>
          </cell>
        </row>
        <row r="1101">
          <cell r="B1101" t="str">
            <v>งวด 7 ครบ 25 ก.ย 64 /1,540,800</v>
          </cell>
        </row>
        <row r="1102">
          <cell r="B1102" t="str">
            <v>งวด 8 ครบ 4 พ.ย. 64 /1,540,800</v>
          </cell>
        </row>
        <row r="1103">
          <cell r="B1103" t="str">
            <v>งวด 9 ครบ 14 พ.ย.64/ 1,540,800</v>
          </cell>
        </row>
        <row r="1104">
          <cell r="B1104" t="str">
            <v>งวด 10 ครบ 15 ธ.ค64/ 1,926,000</v>
          </cell>
        </row>
        <row r="1105">
          <cell r="B1105" t="str">
            <v>งวด 11 ครบ 4 มี.ค.65 /2,311,200</v>
          </cell>
        </row>
        <row r="1108">
          <cell r="B1108" t="str">
    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    </cell>
          <cell r="C1108" t="str">
            <v xml:space="preserve">20004 65 85806 00000  </v>
          </cell>
        </row>
        <row r="1109">
          <cell r="B1109" t="str">
            <v>งบลงทุน  ค่าที่ดินและสิ่งก่อสร้าง 6611320</v>
          </cell>
        </row>
        <row r="1110">
          <cell r="B1110" t="str">
            <v xml:space="preserve">ห้องน้ำห้องส้วมนักเรียนหญิง 6 ที่/49 </v>
          </cell>
        </row>
        <row r="1112">
          <cell r="B1112" t="str">
            <v xml:space="preserve">โรงเรียนเจริญดีวิทยา </v>
          </cell>
          <cell r="C1112" t="str">
            <v>20004 35000200 321A333</v>
          </cell>
          <cell r="F1112">
            <v>442700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442700</v>
          </cell>
        </row>
        <row r="1135">
          <cell r="B1135" t="str">
            <v xml:space="preserve"> งบดำเนินงาน 66112xx</v>
          </cell>
        </row>
        <row r="1145">
          <cell r="A1145">
            <v>3</v>
          </cell>
          <cell r="B1145" t="str">
            <v xml:space="preserve">ผลผลิตผู้จบการศึกษามัธยมศึกษาตอนปลาย  </v>
          </cell>
          <cell r="C1145" t="str">
            <v>20004 35000300 2000000</v>
          </cell>
        </row>
        <row r="1148">
          <cell r="A1148">
            <v>3.1</v>
          </cell>
          <cell r="B1148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</row>
        <row r="1150">
          <cell r="A1150" t="str">
            <v>3.1.1</v>
          </cell>
          <cell r="B1150" t="str">
    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    </cell>
          <cell r="C1150" t="str">
            <v>ศธ04002/ว334ลว. 1 ก.พ.66 โอนครั้งที่ 252</v>
          </cell>
          <cell r="F1150">
            <v>4000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800</v>
          </cell>
          <cell r="L1150">
            <v>3200</v>
          </cell>
        </row>
        <row r="1153">
          <cell r="B1153" t="str">
            <v>งบลงทุน  ค่าที่ดินและสิ่งก่อสร้าง 6611320</v>
          </cell>
          <cell r="C1153" t="str">
            <v xml:space="preserve"> 6611320</v>
          </cell>
        </row>
        <row r="1154">
          <cell r="A1154" t="str">
            <v>3.2.1</v>
          </cell>
          <cell r="B1154" t="str">
    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    </cell>
          <cell r="C1154" t="str">
            <v>ศธ04002/ว3478 ลว.21 ส.ค.66 โอนครั้งที่ 782</v>
          </cell>
        </row>
        <row r="1155">
          <cell r="A1155" t="str">
            <v>1)</v>
          </cell>
          <cell r="B1155" t="str">
            <v>โรงเรียนวัดพืชอุดม</v>
          </cell>
          <cell r="C1155" t="str">
            <v xml:space="preserve">20004 35000300 321ZZZZ </v>
          </cell>
          <cell r="D1155">
            <v>334000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333000</v>
          </cell>
        </row>
        <row r="1156">
          <cell r="A1156" t="str">
            <v>2)</v>
          </cell>
          <cell r="B1156" t="str">
            <v>โรงเรียนรวมราษฎร์สามัคคี</v>
          </cell>
          <cell r="C1156" t="str">
            <v xml:space="preserve">20004 35000300 321ZZZZ </v>
          </cell>
          <cell r="D1156">
            <v>334000</v>
          </cell>
          <cell r="G1156">
            <v>0</v>
          </cell>
          <cell r="H1156">
            <v>333000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9">
          <cell r="B1159" t="str">
            <v xml:space="preserve">โครงการป้องกันและแก้ไขปัญหายาเสพติดในสถานศึกษา    </v>
          </cell>
          <cell r="C1159" t="str">
            <v>20004 06003600</v>
          </cell>
        </row>
        <row r="1160">
          <cell r="A1160">
            <v>1.1000000000000001</v>
          </cell>
          <cell r="B1160" t="str">
            <v xml:space="preserve"> กิจกรรมป้องกันและแก้ไขปัญหายาเสพติดในสถานศึกษา  </v>
          </cell>
        </row>
        <row r="1161">
          <cell r="B1161" t="str">
            <v xml:space="preserve"> งบรายจ่ายอื่น 6611500</v>
          </cell>
        </row>
        <row r="1162">
          <cell r="C1162" t="str">
            <v>20004 06003600 5000002</v>
          </cell>
        </row>
        <row r="1163">
          <cell r="A1163" t="str">
            <v>1.1.1</v>
          </cell>
          <cell r="B1163" t="str">
    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    </cell>
          <cell r="C1163" t="str">
            <v>ศธ 04002/ว5654 ลว 16 ธ.ค. 65 ครั้งที่ 130</v>
          </cell>
          <cell r="F1163">
            <v>52000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4930</v>
          </cell>
          <cell r="L1163">
            <v>45000</v>
          </cell>
        </row>
        <row r="1164">
          <cell r="A1164" t="str">
            <v>1.1.2</v>
          </cell>
          <cell r="B1164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2566 ครั้งที่ 2 </v>
          </cell>
          <cell r="C1164" t="str">
            <v>ศธ 04002/ว3154 ลว 7 สค 66 ครั้งที่ 730</v>
          </cell>
          <cell r="F1164">
            <v>35000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35000</v>
          </cell>
          <cell r="L1164">
            <v>0</v>
          </cell>
        </row>
        <row r="1175">
          <cell r="B1175" t="str">
            <v>งบดำเนินงาน 66112XX</v>
          </cell>
        </row>
        <row r="1176">
          <cell r="A1176">
            <v>1.1000000000000001</v>
          </cell>
          <cell r="B1176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176" t="str">
            <v xml:space="preserve">20004 66 00026 00000  </v>
          </cell>
        </row>
        <row r="1178">
          <cell r="A1178" t="str">
            <v>1.1.1</v>
          </cell>
          <cell r="B1178" t="str">
    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    </cell>
          <cell r="C1178" t="str">
            <v>ศธ 04002/ว5724 ลว 19 ธ.ค. 65 ครั้งที่ 140</v>
          </cell>
          <cell r="F1178">
            <v>2000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2000</v>
          </cell>
          <cell r="L1178">
            <v>0</v>
          </cell>
        </row>
        <row r="1179">
          <cell r="A1179" t="str">
            <v>1.1.11.1</v>
          </cell>
          <cell r="B1179" t="str">
    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    </cell>
          <cell r="C1179" t="str">
            <v>ศธ 04002/ว973 ลว 10 มีค 66  ครั้งที่ 378</v>
          </cell>
          <cell r="F1179">
            <v>1000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1000</v>
          </cell>
          <cell r="L1179">
            <v>0</v>
          </cell>
        </row>
        <row r="1180">
          <cell r="A1180" t="str">
            <v>1.1.2</v>
          </cell>
          <cell r="B1180" t="str">
    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    </cell>
          <cell r="C1180" t="str">
            <v>ศธ 04002/ว502 ลว 10 กพ 66  ครั้งที่ 290</v>
          </cell>
          <cell r="F1180">
            <v>10000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9928.7999999999993</v>
          </cell>
          <cell r="L1180">
            <v>0</v>
          </cell>
        </row>
        <row r="1181">
          <cell r="A1181" t="str">
            <v>1.1.3</v>
          </cell>
          <cell r="B1181" t="str">
            <v xml:space="preserve">ค่าใช้จ่ายในการดำเนินกิจกรรมโครงการโรงเรียนสุจริต ประจำปีงบประมาณ พ.ศ. 2566 </v>
          </cell>
          <cell r="C1181" t="str">
            <v>ศธ 04002/ว1226 ลว 27 มีค 66  ครั้งที่ 424</v>
          </cell>
          <cell r="F1181">
            <v>60000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55200</v>
          </cell>
          <cell r="L1181">
            <v>4800</v>
          </cell>
        </row>
        <row r="1183">
          <cell r="B1183" t="str">
            <v xml:space="preserve"> งบดำเนินงาน 66112xx</v>
          </cell>
        </row>
        <row r="1184">
          <cell r="A1184" t="str">
            <v>1.2.1</v>
          </cell>
          <cell r="B1184" t="str">
    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    </cell>
          <cell r="C1184" t="str">
            <v>ที่ ศธ 04002/ว1231 ลว. 27 มีนาคม ครั้งที่ 423</v>
          </cell>
          <cell r="F1184">
            <v>2000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800</v>
          </cell>
          <cell r="L1184">
            <v>800</v>
          </cell>
        </row>
        <row r="1185">
          <cell r="A1185" t="str">
            <v>1.2.2</v>
          </cell>
          <cell r="B1185" t="str">
    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    </cell>
          <cell r="C1185" t="str">
            <v>ที่ ศธ 04002/ว3656 ลว. 28 สค 66 ครั้งที่ 819</v>
          </cell>
          <cell r="F1185">
            <v>4700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800</v>
          </cell>
          <cell r="L1185">
            <v>3500</v>
          </cell>
        </row>
        <row r="1186">
          <cell r="A1186">
            <v>1.3</v>
          </cell>
          <cell r="B1186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186" t="str">
            <v>20004 66 00068 00000</v>
          </cell>
        </row>
        <row r="1187">
          <cell r="B1187" t="str">
            <v xml:space="preserve"> งบดำเนินงาน 66112xx</v>
          </cell>
          <cell r="C1187" t="str">
            <v>20004 56003700 2000000</v>
          </cell>
          <cell r="F1187">
            <v>40000</v>
          </cell>
        </row>
        <row r="1188">
          <cell r="A1188" t="str">
            <v>1.3.1</v>
          </cell>
          <cell r="B1188" t="str">
    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    </cell>
          <cell r="C1188" t="str">
            <v>ศธ04087/1378 ลว 5 เมย 66โอนครั้งที่ 455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40000</v>
          </cell>
          <cell r="L1188">
            <v>0</v>
          </cell>
        </row>
        <row r="1210">
          <cell r="F1210">
            <v>7278000</v>
          </cell>
          <cell r="G1210">
            <v>0</v>
          </cell>
          <cell r="H1210">
            <v>0</v>
          </cell>
          <cell r="K1210">
            <v>54920</v>
          </cell>
          <cell r="L1210">
            <v>7101830.3099999996</v>
          </cell>
        </row>
        <row r="1211">
          <cell r="F1211">
            <v>11877463.130000001</v>
          </cell>
          <cell r="G1211">
            <v>51000</v>
          </cell>
          <cell r="H1211">
            <v>0</v>
          </cell>
          <cell r="K1211">
            <v>7070080.3200000003</v>
          </cell>
          <cell r="L1211">
            <v>4442954.34</v>
          </cell>
        </row>
        <row r="1212">
          <cell r="F1212">
            <v>129412514</v>
          </cell>
          <cell r="G1212">
            <v>0</v>
          </cell>
          <cell r="H1212">
            <v>0</v>
          </cell>
          <cell r="K1212">
            <v>0</v>
          </cell>
          <cell r="L1212">
            <v>129263531</v>
          </cell>
        </row>
        <row r="1213">
          <cell r="F1213">
            <v>20193612.870000001</v>
          </cell>
          <cell r="G1213">
            <v>0</v>
          </cell>
          <cell r="H1213">
            <v>0</v>
          </cell>
          <cell r="K1213">
            <v>676909.16</v>
          </cell>
          <cell r="L1213">
            <v>19497637.050000001</v>
          </cell>
        </row>
        <row r="1214">
          <cell r="C1214">
            <v>34</v>
          </cell>
        </row>
        <row r="1216">
          <cell r="F1216">
            <v>32402500</v>
          </cell>
          <cell r="G1216">
            <v>199098.57</v>
          </cell>
          <cell r="H1216">
            <v>4013400</v>
          </cell>
          <cell r="K1216">
            <v>0</v>
          </cell>
          <cell r="L1216">
            <v>27512741</v>
          </cell>
          <cell r="M1216">
            <v>677260.43</v>
          </cell>
        </row>
        <row r="1217">
          <cell r="F1217">
            <v>201164090</v>
          </cell>
          <cell r="K1217">
            <v>7801909.4800000004</v>
          </cell>
          <cell r="L1217">
            <v>187818693.69999999</v>
          </cell>
        </row>
      </sheetData>
      <sheetData sheetId="53">
        <row r="4">
          <cell r="A4" t="str">
            <v xml:space="preserve">     ประจำเดือน กันยายน 2566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ด้ค่าปรับ"/>
      <sheetName val="งบอบจ"/>
      <sheetName val="รายงานงวดเงินกัน65"/>
      <sheetName val="งบครุภัณฑ์ 65 36001   36002"/>
      <sheetName val="งบ65สิ่งก่อสร้า"/>
      <sheetName val="เงินกันดำเนินงานครุภัณฑ์สิ่  65"/>
      <sheetName val="สรุปกัน65"/>
      <sheetName val="รายงานแบบ8 ปี 6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รายงานเงินกันไว้เบิกเหลื่อมปี งบประมาณประจำปี พ.ศ. 2565</v>
          </cell>
        </row>
        <row r="3">
          <cell r="A3" t="str">
            <v>สำนักงานเขตพื้นที่การศึกษาประถมศึกษาปทุมธานี เขต 2</v>
          </cell>
        </row>
        <row r="6">
          <cell r="A6" t="str">
            <v>ก</v>
          </cell>
          <cell r="E6" t="str">
            <v xml:space="preserve">แผนงานบุคลากรภาครัฐ </v>
          </cell>
        </row>
        <row r="7">
          <cell r="A7">
            <v>1</v>
          </cell>
          <cell r="E7" t="str">
            <v>ผลผลิตรายการค่าใช้จ่ายยภาครัฐยกระดับคุณภาพการศึกษาและการเรียนรู้ตลอดชีวิต</v>
          </cell>
          <cell r="F7" t="str">
            <v>2000414008</v>
          </cell>
        </row>
        <row r="8">
          <cell r="A8">
            <v>1.1000000000000001</v>
          </cell>
          <cell r="E8" t="str">
            <v>กิจกรรมค่าใช้จ่ายบุคลากรภาครัฐของสำนักงานคณะกรรมการการศึกษาขั้นพื้นฐาน</v>
          </cell>
          <cell r="F8" t="str">
            <v>200041300P2762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 t="str">
            <v>งบดำเนินงาน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1.1.1</v>
          </cell>
          <cell r="E10" t="str">
            <v>หนังสือห้องสมุด</v>
          </cell>
        </row>
        <row r="11">
          <cell r="A11" t="str">
            <v>1.1.1.1</v>
          </cell>
          <cell r="E11" t="str">
            <v>ร.ร.วัดศรีสโมสร</v>
          </cell>
          <cell r="F11" t="str">
            <v>2000414008000000</v>
          </cell>
        </row>
        <row r="16"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1.1.1.2</v>
          </cell>
          <cell r="E17" t="str">
            <v>ร.ร.วัดสุวรรณ</v>
          </cell>
        </row>
        <row r="22">
          <cell r="G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1.1.1.3</v>
          </cell>
          <cell r="E23" t="str">
            <v>ร.ร.วัดมูลจินดาราม</v>
          </cell>
        </row>
        <row r="28">
          <cell r="G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1.1.1.4</v>
          </cell>
          <cell r="E29" t="str">
            <v>ร.ร.วัดปัญจทายิกาวาส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E35" t="str">
            <v>รวม</v>
          </cell>
          <cell r="F35" t="str">
            <v>2000414008</v>
          </cell>
        </row>
        <row r="36">
          <cell r="A36" t="str">
            <v>ข</v>
          </cell>
          <cell r="E36" t="str">
            <v>แผนงานยุทธศาสตร์เพื่อสนับสนุนด้านการพัฒนาและเสริมสร้างศักยภาพทรัพยากรมนุษย์</v>
          </cell>
        </row>
        <row r="37">
          <cell r="A37">
            <v>2</v>
          </cell>
          <cell r="E37" t="str">
            <v xml:space="preserve">ผลผลิตและโครงการ ผู้จบการศึกษาภาคบังคับ  </v>
          </cell>
          <cell r="F37" t="str">
            <v>2000435045</v>
          </cell>
        </row>
        <row r="38">
          <cell r="A38">
            <v>2.1</v>
          </cell>
          <cell r="E38" t="str">
            <v xml:space="preserve">กิจกรรมพัฒนาศักยภาพการจัดการเรียนการสอนภาษาจีน  </v>
          </cell>
          <cell r="F38" t="str">
            <v>200041300P2773</v>
          </cell>
        </row>
        <row r="39">
          <cell r="E39" t="str">
            <v>งบดำเนินงาน</v>
          </cell>
          <cell r="F39" t="str">
            <v>6411200</v>
          </cell>
        </row>
        <row r="40">
          <cell r="A40" t="str">
            <v>2.1.1</v>
          </cell>
          <cell r="E40" t="str">
            <v>ค่าใช้จ่ายยกระดับคุณภาพการศึกษา ปรับปรุงซ่อมแซมอาคารเรียน</v>
          </cell>
        </row>
        <row r="41">
          <cell r="A41" t="str">
            <v>2.1.1.1</v>
          </cell>
          <cell r="E41" t="str">
            <v>ร.ร.ชุมชนบึงบา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E47" t="str">
            <v>รวม</v>
          </cell>
        </row>
        <row r="48">
          <cell r="A48" t="str">
            <v>ค</v>
          </cell>
          <cell r="E48" t="str">
            <v>แผนงานพื้นฐานด้านการพัฒนาและเสริมสร้างศักยภาพคน</v>
          </cell>
        </row>
        <row r="60">
          <cell r="E60" t="str">
            <v>ผลผลิตผู้จบการศึกษาภาคบังคับ</v>
          </cell>
          <cell r="F60" t="str">
            <v>2000436002</v>
          </cell>
        </row>
        <row r="61">
          <cell r="A61">
            <v>3.1</v>
          </cell>
          <cell r="E61" t="str">
            <v xml:space="preserve">กิจกรรมการจัดการศึกษาประถมศึกษาสำหรับโรงเรียนปกติ  </v>
          </cell>
          <cell r="F61" t="str">
            <v>200041300P2791</v>
          </cell>
        </row>
        <row r="62">
          <cell r="E62" t="str">
            <v>งบดำเนินงาน</v>
          </cell>
          <cell r="F62" t="str">
            <v>6411200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3.1.1</v>
          </cell>
          <cell r="E63" t="str">
            <v>ปรับปรุงห้องซ่อมแซมห้องรองผอ.สพป.ปท.2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3.1.1.1</v>
          </cell>
          <cell r="E64" t="str">
            <v>สพป.ปท.2</v>
          </cell>
          <cell r="F64" t="str">
            <v>2000436002000000</v>
          </cell>
        </row>
        <row r="69">
          <cell r="G69">
            <v>0</v>
          </cell>
          <cell r="I69">
            <v>0</v>
          </cell>
          <cell r="J69">
            <v>0</v>
          </cell>
          <cell r="K69">
            <v>0</v>
          </cell>
          <cell r="M69">
            <v>0</v>
          </cell>
        </row>
        <row r="70">
          <cell r="A70" t="str">
            <v>3.1.2</v>
          </cell>
          <cell r="E70" t="str">
            <v>ปรับปรุงซ่อมแซมอาคารเอนกประสงค์</v>
          </cell>
          <cell r="J70">
            <v>0</v>
          </cell>
          <cell r="K70">
            <v>0</v>
          </cell>
          <cell r="M70">
            <v>0</v>
          </cell>
        </row>
        <row r="71">
          <cell r="A71" t="str">
            <v>3.1.2.1</v>
          </cell>
          <cell r="E71" t="str">
            <v>โรงเรียนวัดธรรมราษฎร์เจริญผล</v>
          </cell>
          <cell r="F71" t="str">
            <v>2000436002000000</v>
          </cell>
        </row>
        <row r="76">
          <cell r="G76">
            <v>0</v>
          </cell>
          <cell r="I76">
            <v>0</v>
          </cell>
          <cell r="J76">
            <v>0</v>
          </cell>
          <cell r="K76">
            <v>0</v>
          </cell>
          <cell r="M76">
            <v>0</v>
          </cell>
        </row>
        <row r="84">
          <cell r="E84" t="str">
            <v>ค่าครุภัณฑ์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3.1.3</v>
          </cell>
          <cell r="E85" t="str">
            <v xml:space="preserve">เครื่องคอมพิวเตอร์สำหรับงานประมวลผล แบบที่ 2 </v>
          </cell>
        </row>
        <row r="86">
          <cell r="A86" t="str">
            <v>3.1.3.1</v>
          </cell>
          <cell r="E86" t="str">
            <v>สพป.ปท.2</v>
          </cell>
          <cell r="F86" t="str">
            <v>2000436002110ปท1</v>
          </cell>
        </row>
        <row r="91">
          <cell r="G91">
            <v>0</v>
          </cell>
          <cell r="I91">
            <v>0</v>
          </cell>
          <cell r="J91">
            <v>0</v>
          </cell>
          <cell r="K91">
            <v>0</v>
          </cell>
          <cell r="M91">
            <v>0</v>
          </cell>
        </row>
        <row r="92">
          <cell r="A92" t="str">
            <v>3.1.4</v>
          </cell>
          <cell r="E92" t="str">
            <v xml:space="preserve">เครื่องคอมพิวเตอร์ All In One สำหรับงานประมวลผล 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3.1.4.1</v>
          </cell>
          <cell r="E93" t="str">
            <v>สพป.ปท.2 จำนวน 12 เครื่อง</v>
          </cell>
          <cell r="F93" t="str">
            <v>2000436002110ปท2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 t="str">
            <v>3.1.5</v>
          </cell>
          <cell r="E99" t="str">
            <v xml:space="preserve">เครื่องคอมพิวเตอร์โน้ตบุ๊ก สำหรับงานสำนักงาน </v>
          </cell>
        </row>
        <row r="100">
          <cell r="A100" t="str">
            <v>3.1.5.1</v>
          </cell>
          <cell r="E100" t="str">
            <v>สพป.ปท.2 จำนวน 8 เครื่อง</v>
          </cell>
          <cell r="F100" t="str">
            <v>2000436002110ปท3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 t="str">
            <v>3.1.6</v>
          </cell>
          <cell r="E106" t="str">
            <v xml:space="preserve">เครื่องแท็ปเล็ต แบบ 2 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3.1.6.1</v>
          </cell>
          <cell r="E107" t="str">
            <v>สพป.ปท.2 จำนวน 2 เครื่อง</v>
          </cell>
          <cell r="F107" t="str">
            <v>2000436002110ปท4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3.1.7</v>
          </cell>
          <cell r="E113" t="str">
            <v xml:space="preserve">เครื่องพิมพ์ Multifunction แบบฉีดหมึกพร้อมติดตั้งถังหมึกพิมพ์ (Ink Tank Printer)      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3.1.7.1</v>
          </cell>
          <cell r="E114" t="str">
            <v>สพป.ปท.2 จำนวน 3 เครื่อง</v>
          </cell>
          <cell r="F114" t="str">
            <v>2000436002110DBW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A120">
            <v>3.2</v>
          </cell>
          <cell r="E120" t="str">
            <v xml:space="preserve">กิจกรรมการจัดการศึกษามัธยมศึกษาตอนต้นสำหรับโรงเรียนปกติ  </v>
          </cell>
          <cell r="F120" t="str">
            <v>200041300P2792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E121" t="str">
            <v>งบดำเนินงาน</v>
          </cell>
          <cell r="F121" t="str">
            <v>6411200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3.2.1</v>
          </cell>
          <cell r="E122" t="str">
            <v>ปรับปรุงซ่อมแซมผนังอาคาร ท่อลำเลียงน้ำและซ่อมพื้นดาดฟ้ารั่วซึม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A123" t="str">
            <v>3.2.1.1</v>
          </cell>
          <cell r="E123" t="str">
            <v>สพป.ปท.2</v>
          </cell>
          <cell r="F123" t="str">
            <v>2000436002000000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E129" t="str">
            <v xml:space="preserve">กิจกรรมก่อสร้างปรับปรุง ซ่อมแซมอาคารเรียนและสิ่งก่อสร้างประกอบ </v>
          </cell>
          <cell r="F129" t="str">
            <v>200041300P2790</v>
          </cell>
        </row>
        <row r="130">
          <cell r="E130" t="str">
            <v xml:space="preserve">งบลงทุน ค่าที่ดินและสิ่งก่อสร้าง </v>
          </cell>
          <cell r="F130" t="str">
            <v xml:space="preserve"> 6511320</v>
          </cell>
        </row>
        <row r="131">
          <cell r="A131" t="str">
            <v>3.3.1</v>
          </cell>
          <cell r="E131" t="str">
            <v>อาคารเรียนแบบพิเศษ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E132" t="str">
            <v>ร.ร.ธัญญสิทธิศิลป์</v>
          </cell>
          <cell r="F132" t="str">
            <v>20004360002003220054</v>
          </cell>
        </row>
        <row r="161"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</row>
        <row r="162">
          <cell r="E162" t="str">
            <v>อาคารเรียน318ล./55-ข เขตแผ่นดินไหว</v>
          </cell>
          <cell r="G162">
            <v>10785600</v>
          </cell>
          <cell r="H162">
            <v>0</v>
          </cell>
          <cell r="I162">
            <v>3466800</v>
          </cell>
          <cell r="J162">
            <v>0</v>
          </cell>
          <cell r="K162">
            <v>0</v>
          </cell>
          <cell r="L162">
            <v>7318800</v>
          </cell>
        </row>
        <row r="163">
          <cell r="E163" t="str">
            <v>ร.ร.ชุมชนเลิศพินิจพิทยาคม</v>
          </cell>
          <cell r="F163" t="str">
            <v>20004 36000200 3220054</v>
          </cell>
        </row>
        <row r="177">
          <cell r="E177" t="str">
            <v>งวด 10 ครบ 15 ธ.ค64/ 1,926,000</v>
          </cell>
        </row>
        <row r="195">
          <cell r="G195">
            <v>10785600</v>
          </cell>
          <cell r="H195">
            <v>0</v>
          </cell>
          <cell r="I195">
            <v>3466800</v>
          </cell>
          <cell r="J195">
            <v>0</v>
          </cell>
          <cell r="K195">
            <v>0</v>
          </cell>
          <cell r="L195">
            <v>7318800</v>
          </cell>
          <cell r="M195">
            <v>0</v>
          </cell>
        </row>
        <row r="196">
          <cell r="A196" t="str">
            <v>3.3.3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 t="str">
            <v>20004360002003210AE8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A221" t="str">
            <v>3.3.4</v>
          </cell>
          <cell r="E221" t="str">
            <v>โรงอาหารขนาดเล็ก260ที่นั่ง</v>
          </cell>
        </row>
        <row r="222">
          <cell r="E222" t="str">
            <v>ร.ร.วัดพิรุณศาสตร์</v>
          </cell>
          <cell r="F222" t="str">
            <v>20004360002003210G66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A240" t="str">
            <v>3.3.5</v>
          </cell>
          <cell r="E240" t="str">
            <v>สปช.301/26(ปี2539)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E241" t="str">
            <v>ร.ร.วัดธรรมราษฏร์เจริญผล</v>
          </cell>
          <cell r="F241" t="str">
            <v>20004360002003210G67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</row>
        <row r="246">
          <cell r="D246" t="str">
            <v>***</v>
          </cell>
          <cell r="E246" t="str">
            <v>รวมทั้งสิ้น</v>
          </cell>
          <cell r="F246">
            <v>2000436002</v>
          </cell>
          <cell r="G246">
            <v>10785600</v>
          </cell>
          <cell r="H246">
            <v>0</v>
          </cell>
          <cell r="I246">
            <v>3466800</v>
          </cell>
          <cell r="J246">
            <v>0</v>
          </cell>
          <cell r="K246">
            <v>0</v>
          </cell>
          <cell r="L246">
            <v>7318800</v>
          </cell>
        </row>
        <row r="247">
          <cell r="A247">
            <v>4</v>
          </cell>
          <cell r="E247" t="str">
            <v>ผลผลิตผู้จบการศึกษามัธยมศึกษาตอนปลาย</v>
          </cell>
          <cell r="F247" t="str">
            <v>2000436003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</row>
        <row r="248">
          <cell r="A248">
            <v>4.0999999999999996</v>
          </cell>
          <cell r="E248" t="str">
            <v>กิจกรรมการจัดการศึกษามัธยมศึกษาตอนปลายสำหรับโรงเรียนปกติ</v>
          </cell>
          <cell r="F248" t="str">
            <v>200041300P2797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49">
          <cell r="E249" t="str">
            <v xml:space="preserve">งบดำเนินงาน  </v>
          </cell>
          <cell r="F249" t="str">
            <v>6411200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</row>
        <row r="250">
          <cell r="A250" t="str">
            <v>4.1.1</v>
          </cell>
          <cell r="E250" t="str">
            <v>ค่าสื่อ วัสดุ อุปกรณ์ประกอบการเรียนการสอนให้กับนักเรียน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</row>
        <row r="251">
          <cell r="A251" t="str">
            <v>4.1.1.1</v>
          </cell>
          <cell r="E251" t="str">
            <v>ร.ร.คลองสิบสาม "ผิวศรีราษฎร์บำรุง"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A259" t="str">
            <v>4.1.1.2</v>
          </cell>
          <cell r="E259" t="str">
            <v>ร.ร.วัดราษฎร์บำรุง</v>
          </cell>
        </row>
        <row r="266"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</row>
        <row r="267">
          <cell r="A267" t="str">
            <v>4.1.1.3</v>
          </cell>
          <cell r="E267" t="str">
            <v>ร.ร.วัดกลางคลองสี่</v>
          </cell>
        </row>
        <row r="274"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5">
          <cell r="D275" t="str">
            <v>***</v>
          </cell>
          <cell r="E275" t="str">
            <v>รวม</v>
          </cell>
          <cell r="F275" t="str">
            <v>2000436003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</row>
        <row r="276">
          <cell r="A276">
            <v>5</v>
          </cell>
          <cell r="E276" t="str">
            <v xml:space="preserve">ผลผลิตเด็กพิการได้รับการศึกษาขั้นพื้นฐานและการพัฒนาสมรรถภาพ </v>
          </cell>
          <cell r="F276" t="str">
            <v>2000436004000000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</row>
        <row r="277">
          <cell r="A277">
            <v>5.0999999999999996</v>
          </cell>
          <cell r="E277" t="str">
            <v>กิจกรรมคืนครูให้นักเรียนสำหรับนักเรียนพิการ</v>
          </cell>
          <cell r="F277" t="str">
            <v>200041300P2803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78">
          <cell r="E278" t="str">
            <v xml:space="preserve">งบดำเนินงาน  </v>
          </cell>
          <cell r="F278" t="str">
            <v>6411200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5.1.1</v>
          </cell>
          <cell r="E279" t="str">
            <v>ค่าสื่อ วัสดุ อุปกรณ์ประกอบการเรียนการสอนให้กับนักเรียน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</row>
        <row r="280">
          <cell r="A280" t="str">
            <v>5.1.1.1</v>
          </cell>
          <cell r="E280" t="str">
            <v>ร.ร.สหราษฎร์บำรุง</v>
          </cell>
        </row>
        <row r="283"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</row>
        <row r="284">
          <cell r="A284" t="str">
            <v>5.1.1.2</v>
          </cell>
          <cell r="E284" t="str">
            <v>ร.ร.วัดลาดสนุ่น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8">
          <cell r="A288" t="str">
            <v>5.1.1.3</v>
          </cell>
          <cell r="E288" t="str">
            <v>ร.ร.วัดดอนใหญ่</v>
          </cell>
        </row>
        <row r="293"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 t="str">
            <v>***</v>
          </cell>
          <cell r="E294" t="str">
            <v>รวม</v>
          </cell>
          <cell r="F294" t="str">
            <v>2000436004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ง</v>
          </cell>
          <cell r="E295" t="str">
            <v>แผนงานยุทธศาสตร์เพื่อสนับสนุนด้านการพัฒนาและเสริมสร้างศักยภาพทรัพยากรมนุษย์</v>
          </cell>
        </row>
        <row r="296">
          <cell r="A296">
            <v>1</v>
          </cell>
          <cell r="E296" t="str">
            <v xml:space="preserve">โครงการโรงเรียนคุณภาพประจำตำบล  </v>
          </cell>
          <cell r="F296" t="str">
            <v>20004 3500B6</v>
          </cell>
          <cell r="G296">
            <v>8768650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8768650</v>
          </cell>
          <cell r="M296">
            <v>0</v>
          </cell>
        </row>
        <row r="297">
          <cell r="A297">
            <v>1.1000000000000001</v>
          </cell>
          <cell r="E297" t="str">
            <v>กิจกรรมโรงเรียนคุณภาพประจำตำบล</v>
          </cell>
          <cell r="F297" t="str">
            <v>20004 65 00077 00000</v>
          </cell>
          <cell r="G297">
            <v>8768650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8768650</v>
          </cell>
          <cell r="M297">
            <v>0</v>
          </cell>
        </row>
        <row r="298">
          <cell r="E298" t="str">
            <v xml:space="preserve">งบลงทุน ค่าที่ดินและสิ่งก่อสร้าง  </v>
          </cell>
          <cell r="F298" t="str">
            <v>6511320</v>
          </cell>
          <cell r="G298">
            <v>8768650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8768650</v>
          </cell>
          <cell r="M298">
            <v>0</v>
          </cell>
        </row>
        <row r="299">
          <cell r="A299" t="str">
            <v>1.1.1</v>
          </cell>
          <cell r="E299" t="str">
            <v>อาคารเรียน 216ล./57-ข เขตแผ่นดินไหว</v>
          </cell>
          <cell r="G299">
            <v>8768650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8768650</v>
          </cell>
          <cell r="M299">
            <v>0</v>
          </cell>
        </row>
        <row r="300">
          <cell r="E300" t="str">
            <v>ร.ร.ชุมชนประชานิกรอำนวยเวทย์</v>
          </cell>
          <cell r="F300" t="str">
            <v>20004 3200B600 3220045</v>
          </cell>
        </row>
        <row r="325">
          <cell r="G325">
            <v>8768650</v>
          </cell>
          <cell r="H325">
            <v>0</v>
          </cell>
          <cell r="I325">
            <v>0</v>
          </cell>
          <cell r="K325">
            <v>0</v>
          </cell>
          <cell r="L325">
            <v>8768650</v>
          </cell>
        </row>
        <row r="326"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D346" t="str">
            <v>***</v>
          </cell>
          <cell r="E346" t="str">
            <v>รวม</v>
          </cell>
          <cell r="F346" t="str">
            <v>20004350B64</v>
          </cell>
          <cell r="G346">
            <v>8768650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8768650</v>
          </cell>
          <cell r="M346">
            <v>0</v>
          </cell>
        </row>
        <row r="347">
          <cell r="E347" t="str">
            <v>งบดำเนินงาน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E348" t="str">
            <v>งบลงทุน</v>
          </cell>
        </row>
        <row r="349">
          <cell r="E349" t="str">
            <v>รวมเงินกันทั้งสิ้น</v>
          </cell>
        </row>
        <row r="351">
          <cell r="E351" t="str">
            <v>คิดเป็นร้อยละ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J140"/>
  <sheetViews>
    <sheetView tabSelected="1" workbookViewId="0">
      <selection activeCell="K91" sqref="K91"/>
    </sheetView>
  </sheetViews>
  <sheetFormatPr defaultRowHeight="14.25" x14ac:dyDescent="0.2"/>
  <cols>
    <col min="1" max="1" width="4.125" customWidth="1"/>
    <col min="2" max="2" width="32.125" customWidth="1"/>
    <col min="3" max="3" width="17.375" customWidth="1"/>
    <col min="4" max="4" width="11.75" customWidth="1"/>
    <col min="5" max="5" width="6.75" customWidth="1"/>
    <col min="6" max="6" width="11.875" customWidth="1"/>
    <col min="7" max="7" width="6.375" customWidth="1"/>
    <col min="9" max="9" width="11.625" customWidth="1"/>
    <col min="10" max="10" width="7.625" customWidth="1"/>
  </cols>
  <sheetData>
    <row r="1" spans="1:10" ht="21.75" x14ac:dyDescent="0.5">
      <c r="A1" s="1143" t="str">
        <f>+'[8]เงินกันดำเนินงานครุภัณฑ์สิ่  65'!A1:M1</f>
        <v>รายงานเงินกันไว้เบิกเหลื่อมปี งบประมาณประจำปี พ.ศ. 2565</v>
      </c>
      <c r="B1" s="1143"/>
      <c r="C1" s="1143"/>
      <c r="D1" s="1143"/>
      <c r="E1" s="1143"/>
      <c r="F1" s="1143"/>
      <c r="G1" s="1143"/>
      <c r="H1" s="1143"/>
      <c r="I1" s="1143"/>
      <c r="J1" s="1143"/>
    </row>
    <row r="2" spans="1:10" ht="21.75" x14ac:dyDescent="0.5">
      <c r="A2" s="1143" t="str">
        <f>+'[8]เงินกันดำเนินงานครุภัณฑ์สิ่  65'!A3:M3</f>
        <v>สำนักงานเขตพื้นที่การศึกษาประถมศึกษาปทุมธานี เขต 2</v>
      </c>
      <c r="B2" s="1143"/>
      <c r="C2" s="1143"/>
      <c r="D2" s="1143"/>
      <c r="E2" s="1143"/>
      <c r="F2" s="1143"/>
      <c r="G2" s="1143"/>
      <c r="H2" s="1143"/>
      <c r="I2" s="1143"/>
      <c r="J2" s="1143"/>
    </row>
    <row r="3" spans="1:10" ht="21.75" x14ac:dyDescent="0.5">
      <c r="A3" s="1144" t="s">
        <v>214</v>
      </c>
      <c r="B3" s="1144"/>
      <c r="C3" s="1144"/>
      <c r="D3" s="1144"/>
      <c r="E3" s="1144"/>
      <c r="F3" s="1144"/>
      <c r="G3" s="1144"/>
      <c r="H3" s="1144"/>
      <c r="I3" s="1144"/>
      <c r="J3" s="1144"/>
    </row>
    <row r="4" spans="1:10" ht="21.75" x14ac:dyDescent="0.5">
      <c r="A4" s="1147" t="s">
        <v>26</v>
      </c>
      <c r="B4" s="1147" t="s">
        <v>27</v>
      </c>
      <c r="C4" s="539" t="s">
        <v>29</v>
      </c>
      <c r="D4" s="1149" t="s">
        <v>46</v>
      </c>
      <c r="E4" s="1145" t="s">
        <v>4</v>
      </c>
      <c r="F4" s="1146"/>
      <c r="G4" s="1147" t="s">
        <v>47</v>
      </c>
      <c r="H4" s="1145" t="s">
        <v>5</v>
      </c>
      <c r="I4" s="1146"/>
      <c r="J4" s="1147" t="s">
        <v>6</v>
      </c>
    </row>
    <row r="5" spans="1:10" ht="21.75" x14ac:dyDescent="0.5">
      <c r="A5" s="1148"/>
      <c r="B5" s="1148"/>
      <c r="C5" s="540" t="s">
        <v>48</v>
      </c>
      <c r="D5" s="1150"/>
      <c r="E5" s="541">
        <v>220</v>
      </c>
      <c r="F5" s="541">
        <v>221</v>
      </c>
      <c r="G5" s="1148"/>
      <c r="H5" s="541">
        <v>220</v>
      </c>
      <c r="I5" s="541">
        <v>221</v>
      </c>
      <c r="J5" s="1148"/>
    </row>
    <row r="6" spans="1:10" ht="36" hidden="1" customHeight="1" x14ac:dyDescent="0.5">
      <c r="A6" s="438" t="str">
        <f>+'[8]เงินกันดำเนินงานครุภัณฑ์สิ่  65'!A6</f>
        <v>ก</v>
      </c>
      <c r="B6" s="542" t="str">
        <f>+'[8]เงินกันดำเนินงานครุภัณฑ์สิ่  65'!E6</f>
        <v xml:space="preserve">แผนงานบุคลากรภาครัฐ </v>
      </c>
      <c r="C6" s="543"/>
      <c r="D6" s="544">
        <f>+D7</f>
        <v>0</v>
      </c>
      <c r="E6" s="544">
        <f t="shared" ref="E6:J7" si="0">+E7</f>
        <v>0</v>
      </c>
      <c r="F6" s="544">
        <f t="shared" si="0"/>
        <v>0</v>
      </c>
      <c r="G6" s="544">
        <f t="shared" si="0"/>
        <v>0</v>
      </c>
      <c r="H6" s="544">
        <f t="shared" si="0"/>
        <v>0</v>
      </c>
      <c r="I6" s="544">
        <f t="shared" si="0"/>
        <v>0</v>
      </c>
      <c r="J6" s="544">
        <f t="shared" si="0"/>
        <v>0</v>
      </c>
    </row>
    <row r="7" spans="1:10" ht="36" hidden="1" customHeight="1" x14ac:dyDescent="0.2">
      <c r="A7" s="545">
        <f>+'[8]เงินกันดำเนินงานครุภัณฑ์สิ่  65'!A7</f>
        <v>1</v>
      </c>
      <c r="B7" s="546" t="str">
        <f>+'[8]เงินกันดำเนินงานครุภัณฑ์สิ่  65'!E7</f>
        <v>ผลผลิตรายการค่าใช้จ่ายยภาครัฐยกระดับคุณภาพการศึกษาและการเรียนรู้ตลอดชีวิต</v>
      </c>
      <c r="C7" s="546" t="str">
        <f>+'[8]เงินกันดำเนินงานครุภัณฑ์สิ่  65'!F7</f>
        <v>2000414008</v>
      </c>
      <c r="D7" s="547">
        <f>+D8</f>
        <v>0</v>
      </c>
      <c r="E7" s="547"/>
      <c r="F7" s="547">
        <f t="shared" si="0"/>
        <v>0</v>
      </c>
      <c r="G7" s="547">
        <f t="shared" si="0"/>
        <v>0</v>
      </c>
      <c r="H7" s="547"/>
      <c r="I7" s="547">
        <f t="shared" si="0"/>
        <v>0</v>
      </c>
      <c r="J7" s="547">
        <f t="shared" si="0"/>
        <v>0</v>
      </c>
    </row>
    <row r="8" spans="1:10" ht="42" hidden="1" customHeight="1" x14ac:dyDescent="0.2">
      <c r="A8" s="548">
        <f>+'[8]เงินกันดำเนินงานครุภัณฑ์สิ่  65'!A8</f>
        <v>1.1000000000000001</v>
      </c>
      <c r="B8" s="549" t="str">
        <f>+'[8]เงินกันดำเนินงานครุภัณฑ์สิ่  65'!E8</f>
        <v>กิจกรรมค่าใช้จ่ายบุคลากรภาครัฐของสำนักงานคณะกรรมการการศึกษาขั้นพื้นฐาน</v>
      </c>
      <c r="C8" s="550" t="str">
        <f>+'[8]เงินกันดำเนินงานครุภัณฑ์สิ่  65'!F8</f>
        <v>200041300P2762</v>
      </c>
      <c r="D8" s="551">
        <f>+'[8]เงินกันดำเนินงานครุภัณฑ์สิ่  65'!G8</f>
        <v>0</v>
      </c>
      <c r="E8" s="551">
        <f>+'[8]เงินกันดำเนินงานครุภัณฑ์สิ่  65'!H8</f>
        <v>0</v>
      </c>
      <c r="F8" s="551">
        <f>+'[8]เงินกันดำเนินงานครุภัณฑ์สิ่  65'!I8</f>
        <v>0</v>
      </c>
      <c r="G8" s="551">
        <f>+'[8]เงินกันดำเนินงานครุภัณฑ์สิ่  65'!J8</f>
        <v>0</v>
      </c>
      <c r="H8" s="551">
        <f>+'[8]เงินกันดำเนินงานครุภัณฑ์สิ่  65'!K8</f>
        <v>0</v>
      </c>
      <c r="I8" s="551">
        <f>+'[8]เงินกันดำเนินงานครุภัณฑ์สิ่  65'!L8</f>
        <v>0</v>
      </c>
      <c r="J8" s="551">
        <f>+'[8]เงินกันดำเนินงานครุภัณฑ์สิ่  65'!M8</f>
        <v>0</v>
      </c>
    </row>
    <row r="9" spans="1:10" ht="37.15" hidden="1" customHeight="1" x14ac:dyDescent="0.5">
      <c r="A9" s="552"/>
      <c r="B9" s="553" t="str">
        <f>+'[8]เงินกันดำเนินงานครุภัณฑ์สิ่  65'!E9</f>
        <v>งบดำเนินงาน</v>
      </c>
      <c r="C9" s="554"/>
      <c r="D9" s="555">
        <f>+'[8]เงินกันดำเนินงานครุภัณฑ์สิ่  65'!G9</f>
        <v>0</v>
      </c>
      <c r="E9" s="555"/>
      <c r="F9" s="555">
        <f>+'[8]เงินกันดำเนินงานครุภัณฑ์สิ่  65'!I9</f>
        <v>0</v>
      </c>
      <c r="G9" s="555">
        <f>+'[8]เงินกันดำเนินงานครุภัณฑ์สิ่  65'!J9</f>
        <v>0</v>
      </c>
      <c r="H9" s="555">
        <f>+'[8]เงินกันดำเนินงานครุภัณฑ์สิ่  65'!K9</f>
        <v>0</v>
      </c>
      <c r="I9" s="555">
        <f>+'[8]เงินกันดำเนินงานครุภัณฑ์สิ่  65'!L9</f>
        <v>0</v>
      </c>
      <c r="J9" s="555">
        <f>+'[8]เงินกันดำเนินงานครุภัณฑ์สิ่  65'!M9</f>
        <v>0</v>
      </c>
    </row>
    <row r="10" spans="1:10" ht="21" hidden="1" customHeight="1" x14ac:dyDescent="0.2">
      <c r="A10" s="556" t="str">
        <f>+'[8]เงินกันดำเนินงานครุภัณฑ์สิ่  65'!A10</f>
        <v>1.1.1</v>
      </c>
      <c r="B10" s="557" t="str">
        <f>+'[8]เงินกันดำเนินงานครุภัณฑ์สิ่  65'!E10</f>
        <v>หนังสือห้องสมุด</v>
      </c>
      <c r="C10" s="558" t="str">
        <f>+'[8]เงินกันดำเนินงานครุภัณฑ์สิ่  65'!F11</f>
        <v>2000414008000000</v>
      </c>
      <c r="D10" s="559">
        <f>SUM(D11:D14)</f>
        <v>0</v>
      </c>
      <c r="E10" s="559"/>
      <c r="F10" s="559">
        <f>SUM(F11:F14)</f>
        <v>0</v>
      </c>
      <c r="G10" s="559"/>
      <c r="H10" s="559"/>
      <c r="I10" s="559"/>
      <c r="J10" s="559"/>
    </row>
    <row r="11" spans="1:10" ht="21" hidden="1" customHeight="1" x14ac:dyDescent="0.5">
      <c r="A11" s="560" t="str">
        <f>+'[8]เงินกันดำเนินงานครุภัณฑ์สิ่  65'!A11</f>
        <v>1.1.1.1</v>
      </c>
      <c r="B11" s="561" t="str">
        <f>+'[8]เงินกันดำเนินงานครุภัณฑ์สิ่  65'!E11</f>
        <v>ร.ร.วัดศรีสโมสร</v>
      </c>
      <c r="C11" s="562"/>
      <c r="D11" s="563">
        <f>+'[8]เงินกันดำเนินงานครุภัณฑ์สิ่  65'!G16</f>
        <v>0</v>
      </c>
      <c r="E11" s="563"/>
      <c r="F11" s="564">
        <f>+'[8]เงินกันดำเนินงานครุภัณฑ์สิ่  65'!I16</f>
        <v>0</v>
      </c>
      <c r="G11" s="564">
        <f>+'[8]เงินกันดำเนินงานครุภัณฑ์สิ่  65'!J16</f>
        <v>0</v>
      </c>
      <c r="H11" s="564"/>
      <c r="I11" s="564">
        <f>+'[8]เงินกันดำเนินงานครุภัณฑ์สิ่  65'!L16</f>
        <v>0</v>
      </c>
      <c r="J11" s="564">
        <f>+'[8]เงินกันดำเนินงานครุภัณฑ์สิ่  65'!M16</f>
        <v>0</v>
      </c>
    </row>
    <row r="12" spans="1:10" ht="21" hidden="1" customHeight="1" x14ac:dyDescent="0.5">
      <c r="A12" s="560" t="str">
        <f>+'[8]เงินกันดำเนินงานครุภัณฑ์สิ่  65'!A17</f>
        <v>1.1.1.2</v>
      </c>
      <c r="B12" s="561" t="str">
        <f>+'[8]เงินกันดำเนินงานครุภัณฑ์สิ่  65'!E17</f>
        <v>ร.ร.วัดสุวรรณ</v>
      </c>
      <c r="C12" s="562"/>
      <c r="D12" s="563">
        <f>+'[8]เงินกันดำเนินงานครุภัณฑ์สิ่  65'!G22</f>
        <v>0</v>
      </c>
      <c r="E12" s="563"/>
      <c r="F12" s="563">
        <f>+'[8]เงินกันดำเนินงานครุภัณฑ์สิ่  65'!I22</f>
        <v>0</v>
      </c>
      <c r="G12" s="563">
        <f>+'[8]เงินกันดำเนินงานครุภัณฑ์สิ่  65'!J22</f>
        <v>0</v>
      </c>
      <c r="H12" s="563"/>
      <c r="I12" s="563">
        <f>+'[8]เงินกันดำเนินงานครุภัณฑ์สิ่  65'!L22</f>
        <v>0</v>
      </c>
      <c r="J12" s="563">
        <f>+'[8]เงินกันดำเนินงานครุภัณฑ์สิ่  65'!M22</f>
        <v>0</v>
      </c>
    </row>
    <row r="13" spans="1:10" ht="21" hidden="1" customHeight="1" x14ac:dyDescent="0.5">
      <c r="A13" s="560" t="str">
        <f>+'[8]เงินกันดำเนินงานครุภัณฑ์สิ่  65'!A23</f>
        <v>1.1.1.3</v>
      </c>
      <c r="B13" s="561" t="str">
        <f>+'[8]เงินกันดำเนินงานครุภัณฑ์สิ่  65'!E23</f>
        <v>ร.ร.วัดมูลจินดาราม</v>
      </c>
      <c r="C13" s="562"/>
      <c r="D13" s="563">
        <f>+'[8]เงินกันดำเนินงานครุภัณฑ์สิ่  65'!G28</f>
        <v>0</v>
      </c>
      <c r="E13" s="563"/>
      <c r="F13" s="563">
        <f>+'[8]เงินกันดำเนินงานครุภัณฑ์สิ่  65'!I28</f>
        <v>0</v>
      </c>
      <c r="G13" s="563">
        <f>+'[8]เงินกันดำเนินงานครุภัณฑ์สิ่  65'!J28</f>
        <v>0</v>
      </c>
      <c r="H13" s="563"/>
      <c r="I13" s="563">
        <f>+'[8]เงินกันดำเนินงานครุภัณฑ์สิ่  65'!L28</f>
        <v>0</v>
      </c>
      <c r="J13" s="563">
        <f>+'[8]เงินกันดำเนินงานครุภัณฑ์สิ่  65'!M28</f>
        <v>0</v>
      </c>
    </row>
    <row r="14" spans="1:10" ht="21" hidden="1" customHeight="1" x14ac:dyDescent="0.5">
      <c r="A14" s="560" t="str">
        <f>+'[8]เงินกันดำเนินงานครุภัณฑ์สิ่  65'!A29</f>
        <v>1.1.1.4</v>
      </c>
      <c r="B14" s="561" t="str">
        <f>+'[8]เงินกันดำเนินงานครุภัณฑ์สิ่  65'!E29</f>
        <v>ร.ร.วัดปัญจทายิกาวาส</v>
      </c>
      <c r="C14" s="562"/>
      <c r="D14" s="563">
        <f>+'[8]เงินกันดำเนินงานครุภัณฑ์สิ่  65'!G34</f>
        <v>0</v>
      </c>
      <c r="E14" s="563">
        <f>+'[8]เงินกันดำเนินงานครุภัณฑ์สิ่  65'!H34</f>
        <v>0</v>
      </c>
      <c r="F14" s="563">
        <f>+'[8]เงินกันดำเนินงานครุภัณฑ์สิ่  65'!I34</f>
        <v>0</v>
      </c>
      <c r="G14" s="563">
        <f>+'[8]เงินกันดำเนินงานครุภัณฑ์สิ่  65'!J34</f>
        <v>0</v>
      </c>
      <c r="H14" s="563">
        <f>+'[8]เงินกันดำเนินงานครุภัณฑ์สิ่  65'!K34</f>
        <v>0</v>
      </c>
      <c r="I14" s="563">
        <f>+'[8]เงินกันดำเนินงานครุภัณฑ์สิ่  65'!L34</f>
        <v>0</v>
      </c>
      <c r="J14" s="563">
        <f>+'[8]เงินกันดำเนินงานครุภัณฑ์สิ่  65'!M34</f>
        <v>0</v>
      </c>
    </row>
    <row r="15" spans="1:10" ht="21" hidden="1" customHeight="1" x14ac:dyDescent="0.5">
      <c r="A15" s="560"/>
      <c r="B15" s="560"/>
      <c r="C15" s="562"/>
      <c r="D15" s="560"/>
      <c r="E15" s="560"/>
      <c r="F15" s="560"/>
      <c r="G15" s="560"/>
      <c r="H15" s="560"/>
      <c r="I15" s="560"/>
      <c r="J15" s="560"/>
    </row>
    <row r="16" spans="1:10" ht="21" hidden="1" customHeight="1" x14ac:dyDescent="0.5">
      <c r="A16" s="560"/>
      <c r="B16" s="560"/>
      <c r="C16" s="562"/>
      <c r="D16" s="560"/>
      <c r="E16" s="560"/>
      <c r="F16" s="560"/>
      <c r="G16" s="560"/>
      <c r="H16" s="560"/>
      <c r="I16" s="560"/>
      <c r="J16" s="560"/>
    </row>
    <row r="17" spans="1:10" ht="21" hidden="1" customHeight="1" x14ac:dyDescent="0.5">
      <c r="A17" s="565"/>
      <c r="B17" s="566" t="str">
        <f>+'[8]เงินกันดำเนินงานครุภัณฑ์สิ่  65'!E35</f>
        <v>รวม</v>
      </c>
      <c r="C17" s="567" t="str">
        <f>+'[8]เงินกันดำเนินงานครุภัณฑ์สิ่  65'!F35</f>
        <v>2000414008</v>
      </c>
      <c r="D17" s="568">
        <f>+D8</f>
        <v>0</v>
      </c>
      <c r="E17" s="568">
        <f t="shared" ref="E17:J17" si="1">+E8</f>
        <v>0</v>
      </c>
      <c r="F17" s="568">
        <f t="shared" si="1"/>
        <v>0</v>
      </c>
      <c r="G17" s="568">
        <f t="shared" si="1"/>
        <v>0</v>
      </c>
      <c r="H17" s="568">
        <f t="shared" si="1"/>
        <v>0</v>
      </c>
      <c r="I17" s="568">
        <f t="shared" si="1"/>
        <v>0</v>
      </c>
      <c r="J17" s="568">
        <f t="shared" si="1"/>
        <v>0</v>
      </c>
    </row>
    <row r="18" spans="1:10" ht="21" hidden="1" customHeight="1" x14ac:dyDescent="0.5">
      <c r="A18" s="438" t="str">
        <f>+'[8]เงินกันดำเนินงานครุภัณฑ์สิ่  65'!A36</f>
        <v>ข</v>
      </c>
      <c r="B18" s="569" t="str">
        <f>+'[8]เงินกันดำเนินงานครุภัณฑ์สิ่  65'!E36</f>
        <v>แผนงานยุทธศาสตร์เพื่อสนับสนุนด้านการพัฒนาและเสริมสร้างศักยภาพทรัพยากรมนุษย์</v>
      </c>
      <c r="C18" s="543"/>
      <c r="D18" s="438"/>
      <c r="E18" s="438"/>
      <c r="F18" s="438"/>
      <c r="G18" s="438"/>
      <c r="H18" s="438"/>
      <c r="I18" s="438"/>
      <c r="J18" s="438"/>
    </row>
    <row r="19" spans="1:10" ht="21" hidden="1" customHeight="1" x14ac:dyDescent="0.2">
      <c r="A19" s="545">
        <f>+'[8]เงินกันดำเนินงานครุภัณฑ์สิ่  65'!A37</f>
        <v>2</v>
      </c>
      <c r="B19" s="546" t="str">
        <f>+'[8]เงินกันดำเนินงานครุภัณฑ์สิ่  65'!E37</f>
        <v xml:space="preserve">ผลผลิตและโครงการ ผู้จบการศึกษาภาคบังคับ  </v>
      </c>
      <c r="C19" s="570" t="str">
        <f>+'[8]เงินกันดำเนินงานครุภัณฑ์สิ่  65'!F37</f>
        <v>2000435045</v>
      </c>
      <c r="D19" s="547">
        <f>+D20</f>
        <v>0</v>
      </c>
      <c r="E19" s="547">
        <f t="shared" ref="E19:J21" si="2">+E20</f>
        <v>0</v>
      </c>
      <c r="F19" s="547">
        <f t="shared" si="2"/>
        <v>0</v>
      </c>
      <c r="G19" s="547">
        <f t="shared" si="2"/>
        <v>0</v>
      </c>
      <c r="H19" s="547">
        <f t="shared" si="2"/>
        <v>0</v>
      </c>
      <c r="I19" s="547">
        <f t="shared" si="2"/>
        <v>0</v>
      </c>
      <c r="J19" s="547">
        <f t="shared" si="2"/>
        <v>0</v>
      </c>
    </row>
    <row r="20" spans="1:10" ht="42" hidden="1" customHeight="1" x14ac:dyDescent="0.2">
      <c r="A20" s="548">
        <f>+'[8]เงินกันดำเนินงานครุภัณฑ์สิ่  65'!A38</f>
        <v>2.1</v>
      </c>
      <c r="B20" s="571" t="str">
        <f>+'[8]เงินกันดำเนินงานครุภัณฑ์สิ่  65'!E38</f>
        <v xml:space="preserve">กิจกรรมพัฒนาศักยภาพการจัดการเรียนการสอนภาษาจีน  </v>
      </c>
      <c r="C20" s="572" t="str">
        <f>+'[8]เงินกันดำเนินงานครุภัณฑ์สิ่  65'!F38</f>
        <v>200041300P2773</v>
      </c>
      <c r="D20" s="551">
        <f>+D21</f>
        <v>0</v>
      </c>
      <c r="E20" s="551">
        <f t="shared" si="2"/>
        <v>0</v>
      </c>
      <c r="F20" s="551">
        <f t="shared" si="2"/>
        <v>0</v>
      </c>
      <c r="G20" s="551">
        <f t="shared" si="2"/>
        <v>0</v>
      </c>
      <c r="H20" s="551">
        <f t="shared" si="2"/>
        <v>0</v>
      </c>
      <c r="I20" s="551">
        <f t="shared" si="2"/>
        <v>0</v>
      </c>
      <c r="J20" s="551">
        <f t="shared" si="2"/>
        <v>0</v>
      </c>
    </row>
    <row r="21" spans="1:10" ht="21" hidden="1" customHeight="1" x14ac:dyDescent="0.5">
      <c r="A21" s="552"/>
      <c r="B21" s="573" t="str">
        <f>+'[8]เงินกันดำเนินงานครุภัณฑ์สิ่  65'!E39</f>
        <v>งบดำเนินงาน</v>
      </c>
      <c r="C21" s="574" t="str">
        <f>+'[8]เงินกันดำเนินงานครุภัณฑ์สิ่  65'!F39</f>
        <v>6411200</v>
      </c>
      <c r="D21" s="555">
        <f>+D22</f>
        <v>0</v>
      </c>
      <c r="E21" s="555">
        <f t="shared" si="2"/>
        <v>0</v>
      </c>
      <c r="F21" s="555">
        <f t="shared" si="2"/>
        <v>0</v>
      </c>
      <c r="G21" s="555">
        <f t="shared" si="2"/>
        <v>0</v>
      </c>
      <c r="H21" s="555">
        <f t="shared" si="2"/>
        <v>0</v>
      </c>
      <c r="I21" s="555">
        <f t="shared" si="2"/>
        <v>0</v>
      </c>
      <c r="J21" s="555">
        <f t="shared" si="2"/>
        <v>0</v>
      </c>
    </row>
    <row r="22" spans="1:10" ht="21" hidden="1" customHeight="1" x14ac:dyDescent="0.5">
      <c r="A22" s="575" t="str">
        <f>+'[8]เงินกันดำเนินงานครุภัณฑ์สิ่  65'!A40</f>
        <v>2.1.1</v>
      </c>
      <c r="B22" s="576" t="str">
        <f>+'[8]เงินกันดำเนินงานครุภัณฑ์สิ่  65'!E40</f>
        <v>ค่าใช้จ่ายยกระดับคุณภาพการศึกษา ปรับปรุงซ่อมแซมอาคารเรียน</v>
      </c>
      <c r="C22" s="577"/>
      <c r="D22" s="578">
        <f>SUM(D23:D24)</f>
        <v>0</v>
      </c>
      <c r="E22" s="578">
        <f t="shared" ref="E22:J22" si="3">SUM(E23:E24)</f>
        <v>0</v>
      </c>
      <c r="F22" s="578">
        <f t="shared" si="3"/>
        <v>0</v>
      </c>
      <c r="G22" s="578">
        <f t="shared" si="3"/>
        <v>0</v>
      </c>
      <c r="H22" s="578">
        <f t="shared" si="3"/>
        <v>0</v>
      </c>
      <c r="I22" s="578">
        <f t="shared" si="3"/>
        <v>0</v>
      </c>
      <c r="J22" s="578">
        <f t="shared" si="3"/>
        <v>0</v>
      </c>
    </row>
    <row r="23" spans="1:10" ht="21" hidden="1" customHeight="1" x14ac:dyDescent="0.5">
      <c r="A23" s="579" t="str">
        <f>+'[8]เงินกันดำเนินงานครุภัณฑ์สิ่  65'!A41</f>
        <v>2.1.1.1</v>
      </c>
      <c r="B23" s="561" t="str">
        <f>+'[8]เงินกันดำเนินงานครุภัณฑ์สิ่  65'!E41</f>
        <v>ร.ร.ชุมชนบึงบา</v>
      </c>
      <c r="C23" s="562"/>
      <c r="D23" s="563">
        <f>+'[8]เงินกันดำเนินงานครุภัณฑ์สิ่  65'!G46</f>
        <v>0</v>
      </c>
      <c r="E23" s="563">
        <f>+'[8]เงินกันดำเนินงานครุภัณฑ์สิ่  65'!H46</f>
        <v>0</v>
      </c>
      <c r="F23" s="563">
        <f>+'[8]เงินกันดำเนินงานครุภัณฑ์สิ่  65'!I46</f>
        <v>0</v>
      </c>
      <c r="G23" s="563">
        <f>+'[8]เงินกันดำเนินงานครุภัณฑ์สิ่  65'!J46</f>
        <v>0</v>
      </c>
      <c r="H23" s="563">
        <f>+'[8]เงินกันดำเนินงานครุภัณฑ์สิ่  65'!K46</f>
        <v>0</v>
      </c>
      <c r="I23" s="563">
        <f>+'[8]เงินกันดำเนินงานครุภัณฑ์สิ่  65'!L46</f>
        <v>0</v>
      </c>
      <c r="J23" s="563">
        <f>+'[8]เงินกันดำเนินงานครุภัณฑ์สิ่  65'!M46</f>
        <v>0</v>
      </c>
    </row>
    <row r="24" spans="1:10" ht="15.75" hidden="1" customHeight="1" x14ac:dyDescent="0.5">
      <c r="A24" s="579"/>
      <c r="B24" s="560"/>
      <c r="C24" s="562"/>
      <c r="D24" s="563"/>
      <c r="E24" s="563"/>
      <c r="F24" s="563"/>
      <c r="G24" s="563"/>
      <c r="H24" s="563"/>
      <c r="I24" s="563"/>
      <c r="J24" s="563"/>
    </row>
    <row r="25" spans="1:10" ht="21" hidden="1" customHeight="1" x14ac:dyDescent="0.5">
      <c r="A25" s="579"/>
      <c r="B25" s="560"/>
      <c r="C25" s="562"/>
      <c r="D25" s="563"/>
      <c r="E25" s="563"/>
      <c r="F25" s="563"/>
      <c r="G25" s="563"/>
      <c r="H25" s="563"/>
      <c r="I25" s="563"/>
      <c r="J25" s="563"/>
    </row>
    <row r="26" spans="1:10" ht="21" hidden="1" customHeight="1" x14ac:dyDescent="0.5">
      <c r="A26" s="560"/>
      <c r="B26" s="580"/>
      <c r="C26" s="581"/>
      <c r="D26" s="564"/>
      <c r="E26" s="564"/>
      <c r="F26" s="564"/>
      <c r="G26" s="564"/>
      <c r="H26" s="564"/>
      <c r="I26" s="560"/>
      <c r="J26" s="560"/>
    </row>
    <row r="27" spans="1:10" ht="21" hidden="1" customHeight="1" x14ac:dyDescent="0.5">
      <c r="A27" s="565"/>
      <c r="B27" s="566" t="str">
        <f>+'[8]เงินกันดำเนินงานครุภัณฑ์สิ่  65'!E47</f>
        <v>รวม</v>
      </c>
      <c r="C27" s="582" t="str">
        <f t="shared" ref="C27:J27" si="4">+C19</f>
        <v>2000435045</v>
      </c>
      <c r="D27" s="583">
        <f t="shared" si="4"/>
        <v>0</v>
      </c>
      <c r="E27" s="583">
        <f t="shared" si="4"/>
        <v>0</v>
      </c>
      <c r="F27" s="583">
        <f t="shared" si="4"/>
        <v>0</v>
      </c>
      <c r="G27" s="583">
        <f t="shared" si="4"/>
        <v>0</v>
      </c>
      <c r="H27" s="583">
        <f t="shared" si="4"/>
        <v>0</v>
      </c>
      <c r="I27" s="583">
        <f t="shared" si="4"/>
        <v>0</v>
      </c>
      <c r="J27" s="583">
        <f t="shared" si="4"/>
        <v>0</v>
      </c>
    </row>
    <row r="28" spans="1:10" ht="15" hidden="1" customHeight="1" x14ac:dyDescent="0.5">
      <c r="A28" s="579"/>
      <c r="B28" s="584"/>
      <c r="C28" s="585"/>
      <c r="D28" s="586"/>
      <c r="E28" s="586"/>
      <c r="F28" s="586"/>
      <c r="G28" s="586"/>
      <c r="H28" s="586"/>
      <c r="I28" s="586"/>
      <c r="J28" s="586"/>
    </row>
    <row r="29" spans="1:10" ht="15" hidden="1" customHeight="1" x14ac:dyDescent="0.5">
      <c r="A29" s="579"/>
      <c r="B29" s="584"/>
      <c r="C29" s="585"/>
      <c r="D29" s="586"/>
      <c r="E29" s="586"/>
      <c r="F29" s="586"/>
      <c r="G29" s="586"/>
      <c r="H29" s="586"/>
      <c r="I29" s="586"/>
      <c r="J29" s="586"/>
    </row>
    <row r="30" spans="1:10" ht="15" hidden="1" customHeight="1" x14ac:dyDescent="0.5">
      <c r="A30" s="579"/>
      <c r="B30" s="584"/>
      <c r="C30" s="585"/>
      <c r="D30" s="586"/>
      <c r="E30" s="586"/>
      <c r="F30" s="586"/>
      <c r="G30" s="586"/>
      <c r="H30" s="586"/>
      <c r="I30" s="586"/>
      <c r="J30" s="586"/>
    </row>
    <row r="31" spans="1:10" ht="15" hidden="1" customHeight="1" x14ac:dyDescent="0.5">
      <c r="A31" s="579"/>
      <c r="B31" s="584"/>
      <c r="C31" s="585"/>
      <c r="D31" s="586"/>
      <c r="E31" s="586"/>
      <c r="F31" s="586"/>
      <c r="G31" s="586"/>
      <c r="H31" s="586"/>
      <c r="I31" s="586"/>
      <c r="J31" s="586"/>
    </row>
    <row r="32" spans="1:10" ht="15" hidden="1" customHeight="1" x14ac:dyDescent="0.5">
      <c r="A32" s="579"/>
      <c r="B32" s="584"/>
      <c r="C32" s="585"/>
      <c r="D32" s="586"/>
      <c r="E32" s="586"/>
      <c r="F32" s="586"/>
      <c r="G32" s="586"/>
      <c r="H32" s="586"/>
      <c r="I32" s="586"/>
      <c r="J32" s="586"/>
    </row>
    <row r="33" spans="1:10" ht="15" hidden="1" customHeight="1" x14ac:dyDescent="0.5">
      <c r="A33" s="579"/>
      <c r="B33" s="584"/>
      <c r="C33" s="585"/>
      <c r="D33" s="586"/>
      <c r="E33" s="586"/>
      <c r="F33" s="586"/>
      <c r="G33" s="586"/>
      <c r="H33" s="586"/>
      <c r="I33" s="586"/>
      <c r="J33" s="586"/>
    </row>
    <row r="34" spans="1:10" ht="21.75" x14ac:dyDescent="0.5">
      <c r="A34" s="438" t="str">
        <f>+'[8]เงินกันดำเนินงานครุภัณฑ์สิ่  65'!A48</f>
        <v>ค</v>
      </c>
      <c r="B34" s="587" t="str">
        <f>+'[8]เงินกันดำเนินงานครุภัณฑ์สิ่  65'!E48</f>
        <v>แผนงานพื้นฐานด้านการพัฒนาและเสริมสร้างศักยภาพคน</v>
      </c>
      <c r="C34" s="543"/>
      <c r="D34" s="588"/>
      <c r="E34" s="588"/>
      <c r="F34" s="588"/>
      <c r="G34" s="588"/>
      <c r="H34" s="588"/>
      <c r="I34" s="438"/>
      <c r="J34" s="438"/>
    </row>
    <row r="35" spans="1:10" ht="21.75" x14ac:dyDescent="0.5">
      <c r="A35" s="589">
        <v>1</v>
      </c>
      <c r="B35" s="590" t="str">
        <f>+'[8]เงินกันดำเนินงานครุภัณฑ์สิ่  65'!E60</f>
        <v>ผลผลิตผู้จบการศึกษาภาคบังคับ</v>
      </c>
      <c r="C35" s="591" t="str">
        <f>+'[8]เงินกันดำเนินงานครุภัณฑ์สิ่  65'!F60</f>
        <v>2000436002</v>
      </c>
      <c r="D35" s="592">
        <f>+D36+D58</f>
        <v>10785600</v>
      </c>
      <c r="E35" s="592">
        <f t="shared" ref="E35:J35" si="5">+E36+E58</f>
        <v>0</v>
      </c>
      <c r="F35" s="592">
        <f t="shared" si="5"/>
        <v>3466800</v>
      </c>
      <c r="G35" s="592">
        <f t="shared" si="5"/>
        <v>0</v>
      </c>
      <c r="H35" s="592">
        <f t="shared" si="5"/>
        <v>0</v>
      </c>
      <c r="I35" s="592">
        <f t="shared" si="5"/>
        <v>7318800</v>
      </c>
      <c r="J35" s="592">
        <f t="shared" si="5"/>
        <v>0</v>
      </c>
    </row>
    <row r="36" spans="1:10" ht="42" hidden="1" customHeight="1" x14ac:dyDescent="0.2">
      <c r="A36" s="548">
        <f>+'[8]เงินกันดำเนินงานครุภัณฑ์สิ่  65'!A61</f>
        <v>3.1</v>
      </c>
      <c r="B36" s="593" t="str">
        <f>+'[8]เงินกันดำเนินงานครุภัณฑ์สิ่  65'!E61</f>
        <v xml:space="preserve">กิจกรรมการจัดการศึกษาประถมศึกษาสำหรับโรงเรียนปกติ  </v>
      </c>
      <c r="C36" s="594" t="str">
        <f>+'[8]เงินกันดำเนินงานครุภัณฑ์สิ่  65'!F61</f>
        <v>200041300P2791</v>
      </c>
      <c r="D36" s="595">
        <f>+D37+D43</f>
        <v>0</v>
      </c>
      <c r="E36" s="595">
        <f t="shared" ref="E36:J36" si="6">+E37+E43</f>
        <v>0</v>
      </c>
      <c r="F36" s="595">
        <f t="shared" si="6"/>
        <v>0</v>
      </c>
      <c r="G36" s="595">
        <f t="shared" si="6"/>
        <v>0</v>
      </c>
      <c r="H36" s="595">
        <f t="shared" si="6"/>
        <v>0</v>
      </c>
      <c r="I36" s="595">
        <f t="shared" si="6"/>
        <v>0</v>
      </c>
      <c r="J36" s="595">
        <f t="shared" si="6"/>
        <v>0</v>
      </c>
    </row>
    <row r="37" spans="1:10" ht="21" hidden="1" customHeight="1" x14ac:dyDescent="0.5">
      <c r="A37" s="552"/>
      <c r="B37" s="573" t="str">
        <f>+'[8]เงินกันดำเนินงานครุภัณฑ์สิ่  65'!E62</f>
        <v>งบดำเนินงาน</v>
      </c>
      <c r="C37" s="596" t="str">
        <f>+'[8]เงินกันดำเนินงานครุภัณฑ์สิ่  65'!F62</f>
        <v>6411200</v>
      </c>
      <c r="D37" s="597">
        <f>+'[8]เงินกันดำเนินงานครุภัณฑ์สิ่  65'!G62</f>
        <v>0</v>
      </c>
      <c r="E37" s="597">
        <f>+'[8]เงินกันดำเนินงานครุภัณฑ์สิ่  65'!H62</f>
        <v>0</v>
      </c>
      <c r="F37" s="597">
        <f>+'[8]เงินกันดำเนินงานครุภัณฑ์สิ่  65'!I62</f>
        <v>0</v>
      </c>
      <c r="G37" s="597">
        <f>+'[8]เงินกันดำเนินงานครุภัณฑ์สิ่  65'!J62</f>
        <v>0</v>
      </c>
      <c r="H37" s="597">
        <f>+'[8]เงินกันดำเนินงานครุภัณฑ์สิ่  65'!K62</f>
        <v>0</v>
      </c>
      <c r="I37" s="597">
        <f>+'[8]เงินกันดำเนินงานครุภัณฑ์สิ่  65'!L62</f>
        <v>0</v>
      </c>
      <c r="J37" s="598">
        <f>+'[8]เงินกันดำเนินงานครุภัณฑ์สิ่  65'!M62</f>
        <v>0</v>
      </c>
    </row>
    <row r="38" spans="1:10" ht="21" hidden="1" customHeight="1" x14ac:dyDescent="0.5">
      <c r="A38" s="575" t="str">
        <f>+'[8]เงินกันดำเนินงานครุภัณฑ์สิ่  65'!A63</f>
        <v>3.1.1</v>
      </c>
      <c r="B38" s="576" t="str">
        <f>+'[8]เงินกันดำเนินงานครุภัณฑ์สิ่  65'!E63</f>
        <v>ปรับปรุงห้องซ่อมแซมห้องรองผอ.สพป.ปท.2</v>
      </c>
      <c r="C38" s="599"/>
      <c r="D38" s="600">
        <f>+'[8]เงินกันดำเนินงานครุภัณฑ์สิ่  65'!G63</f>
        <v>0</v>
      </c>
      <c r="E38" s="600">
        <f>+'[8]เงินกันดำเนินงานครุภัณฑ์สิ่  65'!H63</f>
        <v>0</v>
      </c>
      <c r="F38" s="600">
        <f>+'[8]เงินกันดำเนินงานครุภัณฑ์สิ่  65'!I63</f>
        <v>0</v>
      </c>
      <c r="G38" s="600">
        <f>+'[8]เงินกันดำเนินงานครุภัณฑ์สิ่  65'!J63</f>
        <v>0</v>
      </c>
      <c r="H38" s="600">
        <f>+'[8]เงินกันดำเนินงานครุภัณฑ์สิ่  65'!K63</f>
        <v>0</v>
      </c>
      <c r="I38" s="600">
        <f>+'[8]เงินกันดำเนินงานครุภัณฑ์สิ่  65'!L63</f>
        <v>0</v>
      </c>
      <c r="J38" s="600">
        <f>+'[8]เงินกันดำเนินงานครุภัณฑ์สิ่  65'!M63</f>
        <v>0</v>
      </c>
    </row>
    <row r="39" spans="1:10" ht="21" hidden="1" customHeight="1" x14ac:dyDescent="0.2">
      <c r="A39" s="601" t="str">
        <f>+'[8]เงินกันดำเนินงานครุภัณฑ์สิ่  65'!A64</f>
        <v>3.1.1.1</v>
      </c>
      <c r="B39" s="602" t="str">
        <f>+'[8]เงินกันดำเนินงานครุภัณฑ์สิ่  65'!E64</f>
        <v>สพป.ปท.2</v>
      </c>
      <c r="C39" s="603" t="str">
        <f>+'[8]เงินกันดำเนินงานครุภัณฑ์สิ่  65'!F64</f>
        <v>2000436002000000</v>
      </c>
      <c r="D39" s="604">
        <f>+'[8]เงินกันดำเนินงานครุภัณฑ์สิ่  65'!G69</f>
        <v>0</v>
      </c>
      <c r="E39" s="604"/>
      <c r="F39" s="604">
        <f>+'[8]เงินกันดำเนินงานครุภัณฑ์สิ่  65'!I69</f>
        <v>0</v>
      </c>
      <c r="G39" s="604">
        <f>+'[8]เงินกันดำเนินงานครุภัณฑ์สิ่  65'!J69</f>
        <v>0</v>
      </c>
      <c r="H39" s="604">
        <f>+'[8]เงินกันดำเนินงานครุภัณฑ์สิ่  65'!K69</f>
        <v>0</v>
      </c>
      <c r="I39" s="605"/>
      <c r="J39" s="604">
        <f>+'[8]เงินกันดำเนินงานครุภัณฑ์สิ่  65'!M69</f>
        <v>0</v>
      </c>
    </row>
    <row r="40" spans="1:10" ht="21" hidden="1" customHeight="1" x14ac:dyDescent="0.2">
      <c r="A40" s="601" t="str">
        <f>+'[8]เงินกันดำเนินงานครุภัณฑ์สิ่  65'!A70</f>
        <v>3.1.2</v>
      </c>
      <c r="B40" s="604" t="str">
        <f>+'[8]เงินกันดำเนินงานครุภัณฑ์สิ่  65'!E70</f>
        <v>ปรับปรุงซ่อมแซมอาคารเอนกประสงค์</v>
      </c>
      <c r="C40" s="606">
        <f>+'[8]เงินกันดำเนินงานครุภัณฑ์สิ่  65'!F70</f>
        <v>0</v>
      </c>
      <c r="D40" s="607"/>
      <c r="E40" s="607"/>
      <c r="F40" s="607"/>
      <c r="G40" s="607">
        <f>+'[8]เงินกันดำเนินงานครุภัณฑ์สิ่  65'!J70</f>
        <v>0</v>
      </c>
      <c r="H40" s="607"/>
      <c r="I40" s="607">
        <f>+'[8]เงินกันดำเนินงานครุภัณฑ์สิ่  65'!K70</f>
        <v>0</v>
      </c>
      <c r="J40" s="604">
        <f>+'[8]เงินกันดำเนินงานครุภัณฑ์สิ่  65'!M70</f>
        <v>0</v>
      </c>
    </row>
    <row r="41" spans="1:10" ht="21" hidden="1" customHeight="1" x14ac:dyDescent="0.2">
      <c r="A41" s="601" t="str">
        <f>+'[8]เงินกันดำเนินงานครุภัณฑ์สิ่  65'!A71</f>
        <v>3.1.2.1</v>
      </c>
      <c r="B41" s="602" t="str">
        <f>+'[8]เงินกันดำเนินงานครุภัณฑ์สิ่  65'!E71</f>
        <v>โรงเรียนวัดธรรมราษฎร์เจริญผล</v>
      </c>
      <c r="C41" s="603" t="str">
        <f>+'[8]เงินกันดำเนินงานครุภัณฑ์สิ่  65'!F71</f>
        <v>2000436002000000</v>
      </c>
      <c r="D41" s="604">
        <f>+'[8]เงินกันดำเนินงานครุภัณฑ์สิ่  65'!G76</f>
        <v>0</v>
      </c>
      <c r="E41" s="604"/>
      <c r="F41" s="604">
        <f>+'[8]เงินกันดำเนินงานครุภัณฑ์สิ่  65'!I76</f>
        <v>0</v>
      </c>
      <c r="G41" s="604">
        <f>+'[8]เงินกันดำเนินงานครุภัณฑ์สิ่  65'!J76</f>
        <v>0</v>
      </c>
      <c r="H41" s="604"/>
      <c r="I41" s="604">
        <f>+'[8]เงินกันดำเนินงานครุภัณฑ์สิ่  65'!K76</f>
        <v>0</v>
      </c>
      <c r="J41" s="604">
        <f>+'[8]เงินกันดำเนินงานครุภัณฑ์สิ่  65'!M76</f>
        <v>0</v>
      </c>
    </row>
    <row r="42" spans="1:10" ht="21" hidden="1" customHeight="1" x14ac:dyDescent="0.5">
      <c r="A42" s="579"/>
      <c r="B42" s="579"/>
      <c r="C42" s="608"/>
      <c r="D42" s="579"/>
      <c r="E42" s="579"/>
      <c r="F42" s="579"/>
      <c r="G42" s="579"/>
      <c r="H42" s="579"/>
      <c r="I42" s="579"/>
      <c r="J42" s="579"/>
    </row>
    <row r="43" spans="1:10" ht="21" hidden="1" customHeight="1" x14ac:dyDescent="0.5">
      <c r="A43" s="609">
        <f>+'[8]เงินกันดำเนินงานครุภัณฑ์สิ่  65'!A84</f>
        <v>0</v>
      </c>
      <c r="B43" s="610" t="str">
        <f>+'[8]เงินกันดำเนินงานครุภัณฑ์สิ่  65'!E84</f>
        <v>ค่าครุภัณฑ์</v>
      </c>
      <c r="C43" s="611">
        <f>+'[8]เงินกันดำเนินงานครุภัณฑ์สิ่  65'!F84</f>
        <v>0</v>
      </c>
      <c r="D43" s="609">
        <f>+'[8]เงินกันดำเนินงานครุภัณฑ์สิ่  65'!G84</f>
        <v>0</v>
      </c>
      <c r="E43" s="609">
        <f>+'[8]เงินกันดำเนินงานครุภัณฑ์สิ่  65'!H84</f>
        <v>0</v>
      </c>
      <c r="F43" s="609">
        <f>+'[8]เงินกันดำเนินงานครุภัณฑ์สิ่  65'!I84</f>
        <v>0</v>
      </c>
      <c r="G43" s="609">
        <f>+'[8]เงินกันดำเนินงานครุภัณฑ์สิ่  65'!J84</f>
        <v>0</v>
      </c>
      <c r="H43" s="609">
        <f>+'[8]เงินกันดำเนินงานครุภัณฑ์สิ่  65'!K84</f>
        <v>0</v>
      </c>
      <c r="I43" s="609">
        <f>+'[8]เงินกันดำเนินงานครุภัณฑ์สิ่  65'!L84</f>
        <v>0</v>
      </c>
      <c r="J43" s="612">
        <f>+'[8]เงินกันดำเนินงานครุภัณฑ์สิ่  65'!M84</f>
        <v>0</v>
      </c>
    </row>
    <row r="44" spans="1:10" ht="21" hidden="1" customHeight="1" x14ac:dyDescent="0.2">
      <c r="A44" s="613" t="str">
        <f>+'[8]เงินกันดำเนินงานครุภัณฑ์สิ่  65'!A85</f>
        <v>3.1.3</v>
      </c>
      <c r="B44" s="614" t="str">
        <f>+'[8]เงินกันดำเนินงานครุภัณฑ์สิ่  65'!E85</f>
        <v xml:space="preserve">เครื่องคอมพิวเตอร์สำหรับงานประมวลผล แบบที่ 2 </v>
      </c>
      <c r="C44" s="615">
        <f>+'[8]เงินกันดำเนินงานครุภัณฑ์สิ่  65'!F85</f>
        <v>0</v>
      </c>
      <c r="D44" s="616">
        <f>D45</f>
        <v>0</v>
      </c>
      <c r="E44" s="616">
        <f t="shared" ref="E44:J44" si="7">E45</f>
        <v>0</v>
      </c>
      <c r="F44" s="616">
        <f t="shared" si="7"/>
        <v>0</v>
      </c>
      <c r="G44" s="616">
        <f t="shared" si="7"/>
        <v>0</v>
      </c>
      <c r="H44" s="616">
        <f t="shared" si="7"/>
        <v>0</v>
      </c>
      <c r="I44" s="616">
        <f t="shared" si="7"/>
        <v>0</v>
      </c>
      <c r="J44" s="616">
        <f t="shared" si="7"/>
        <v>0</v>
      </c>
    </row>
    <row r="45" spans="1:10" ht="21" hidden="1" customHeight="1" x14ac:dyDescent="0.2">
      <c r="A45" s="601" t="str">
        <f>+'[8]เงินกันดำเนินงานครุภัณฑ์สิ่  65'!A86</f>
        <v>3.1.3.1</v>
      </c>
      <c r="B45" s="602" t="str">
        <f>+'[8]เงินกันดำเนินงานครุภัณฑ์สิ่  65'!E86</f>
        <v>สพป.ปท.2</v>
      </c>
      <c r="C45" s="603" t="str">
        <f>+'[8]เงินกันดำเนินงานครุภัณฑ์สิ่  65'!F86</f>
        <v>2000436002110ปท1</v>
      </c>
      <c r="D45" s="604">
        <f>+'[8]เงินกันดำเนินงานครุภัณฑ์สิ่  65'!G91</f>
        <v>0</v>
      </c>
      <c r="E45" s="604"/>
      <c r="F45" s="604">
        <f>+'[8]เงินกันดำเนินงานครุภัณฑ์สิ่  65'!I91</f>
        <v>0</v>
      </c>
      <c r="G45" s="604">
        <f>+'[8]เงินกันดำเนินงานครุภัณฑ์สิ่  65'!J91</f>
        <v>0</v>
      </c>
      <c r="H45" s="604">
        <f>+'[8]เงินกันดำเนินงานครุภัณฑ์สิ่  65'!K91</f>
        <v>0</v>
      </c>
      <c r="I45" s="605"/>
      <c r="J45" s="604">
        <f>+'[8]เงินกันดำเนินงานครุภัณฑ์สิ่  65'!M91</f>
        <v>0</v>
      </c>
    </row>
    <row r="46" spans="1:10" ht="42" hidden="1" customHeight="1" x14ac:dyDescent="0.2">
      <c r="A46" s="556" t="str">
        <f>+'[8]เงินกันดำเนินงานครุภัณฑ์สิ่  65'!A92</f>
        <v>3.1.4</v>
      </c>
      <c r="B46" s="614" t="str">
        <f>+'[8]เงินกันดำเนินงานครุภัณฑ์สิ่  65'!E92</f>
        <v xml:space="preserve">เครื่องคอมพิวเตอร์ All In One สำหรับงานประมวลผล </v>
      </c>
      <c r="C46" s="614">
        <f>+'[8]เงินกันดำเนินงานครุภัณฑ์สิ่  65'!F92</f>
        <v>0</v>
      </c>
      <c r="D46" s="616">
        <f>+'[8]เงินกันดำเนินงานครุภัณฑ์สิ่  65'!G92</f>
        <v>0</v>
      </c>
      <c r="E46" s="616">
        <f>+'[8]เงินกันดำเนินงานครุภัณฑ์สิ่  65'!H92</f>
        <v>0</v>
      </c>
      <c r="F46" s="616">
        <f>+'[8]เงินกันดำเนินงานครุภัณฑ์สิ่  65'!I92</f>
        <v>0</v>
      </c>
      <c r="G46" s="616">
        <f>+'[8]เงินกันดำเนินงานครุภัณฑ์สิ่  65'!J92</f>
        <v>0</v>
      </c>
      <c r="H46" s="616">
        <f>+'[8]เงินกันดำเนินงานครุภัณฑ์สิ่  65'!K92</f>
        <v>0</v>
      </c>
      <c r="I46" s="616">
        <f>+'[8]เงินกันดำเนินงานครุภัณฑ์สิ่  65'!L92</f>
        <v>0</v>
      </c>
      <c r="J46" s="616">
        <f>+'[8]เงินกันดำเนินงานครุภัณฑ์สิ่  65'!M92</f>
        <v>0</v>
      </c>
    </row>
    <row r="47" spans="1:10" ht="21" hidden="1" customHeight="1" x14ac:dyDescent="0.2">
      <c r="A47" s="601" t="str">
        <f>+'[8]เงินกันดำเนินงานครุภัณฑ์สิ่  65'!A93</f>
        <v>3.1.4.1</v>
      </c>
      <c r="B47" s="602" t="str">
        <f>+'[8]เงินกันดำเนินงานครุภัณฑ์สิ่  65'!E93</f>
        <v>สพป.ปท.2 จำนวน 12 เครื่อง</v>
      </c>
      <c r="C47" s="617" t="str">
        <f>+'[8]เงินกันดำเนินงานครุภัณฑ์สิ่  65'!F93</f>
        <v>2000436002110ปท2</v>
      </c>
      <c r="D47" s="607">
        <f>+'[8]เงินกันดำเนินงานครุภัณฑ์สิ่  65'!G98</f>
        <v>0</v>
      </c>
      <c r="E47" s="607">
        <f>+'[8]เงินกันดำเนินงานครุภัณฑ์สิ่  65'!H98</f>
        <v>0</v>
      </c>
      <c r="F47" s="607">
        <f>+'[8]เงินกันดำเนินงานครุภัณฑ์สิ่  65'!I98</f>
        <v>0</v>
      </c>
      <c r="G47" s="607">
        <f>+'[8]เงินกันดำเนินงานครุภัณฑ์สิ่  65'!J98</f>
        <v>0</v>
      </c>
      <c r="H47" s="607">
        <f>+'[8]เงินกันดำเนินงานครุภัณฑ์สิ่  65'!K98</f>
        <v>0</v>
      </c>
      <c r="I47" s="607">
        <f>+'[8]เงินกันดำเนินงานครุภัณฑ์สิ่  65'!L98</f>
        <v>0</v>
      </c>
      <c r="J47" s="604">
        <f>+'[8]เงินกันดำเนินงานครุภัณฑ์สิ่  65'!M98</f>
        <v>0</v>
      </c>
    </row>
    <row r="48" spans="1:10" ht="21" hidden="1" customHeight="1" x14ac:dyDescent="0.2">
      <c r="A48" s="556" t="str">
        <f>+'[8]เงินกันดำเนินงานครุภัณฑ์สิ่  65'!A99</f>
        <v>3.1.5</v>
      </c>
      <c r="B48" s="618" t="str">
        <f>+'[8]เงินกันดำเนินงานครุภัณฑ์สิ่  65'!E99</f>
        <v xml:space="preserve">เครื่องคอมพิวเตอร์โน้ตบุ๊ก สำหรับงานสำนักงาน </v>
      </c>
      <c r="C48" s="558"/>
      <c r="D48" s="613">
        <f>+D49</f>
        <v>0</v>
      </c>
      <c r="E48" s="613">
        <f t="shared" ref="E48:J48" si="8">+E49</f>
        <v>0</v>
      </c>
      <c r="F48" s="613">
        <f t="shared" si="8"/>
        <v>0</v>
      </c>
      <c r="G48" s="613">
        <f t="shared" si="8"/>
        <v>0</v>
      </c>
      <c r="H48" s="613">
        <f t="shared" si="8"/>
        <v>0</v>
      </c>
      <c r="I48" s="613">
        <f t="shared" si="8"/>
        <v>0</v>
      </c>
      <c r="J48" s="616">
        <f t="shared" si="8"/>
        <v>0</v>
      </c>
    </row>
    <row r="49" spans="1:10" ht="21" hidden="1" customHeight="1" x14ac:dyDescent="0.2">
      <c r="A49" s="601" t="str">
        <f>+'[8]เงินกันดำเนินงานครุภัณฑ์สิ่  65'!A100</f>
        <v>3.1.5.1</v>
      </c>
      <c r="B49" s="602" t="str">
        <f>+'[8]เงินกันดำเนินงานครุภัณฑ์สิ่  65'!E100</f>
        <v>สพป.ปท.2 จำนวน 8 เครื่อง</v>
      </c>
      <c r="C49" s="617" t="str">
        <f>+'[8]เงินกันดำเนินงานครุภัณฑ์สิ่  65'!F100</f>
        <v>2000436002110ปท3</v>
      </c>
      <c r="D49" s="619">
        <f>+'[8]เงินกันดำเนินงานครุภัณฑ์สิ่  65'!G105</f>
        <v>0</v>
      </c>
      <c r="E49" s="619">
        <f>+'[8]เงินกันดำเนินงานครุภัณฑ์สิ่  65'!H105</f>
        <v>0</v>
      </c>
      <c r="F49" s="619">
        <f>+'[8]เงินกันดำเนินงานครุภัณฑ์สิ่  65'!I105</f>
        <v>0</v>
      </c>
      <c r="G49" s="619">
        <f>+'[8]เงินกันดำเนินงานครุภัณฑ์สิ่  65'!J105</f>
        <v>0</v>
      </c>
      <c r="H49" s="619">
        <f>+'[8]เงินกันดำเนินงานครุภัณฑ์สิ่  65'!K105</f>
        <v>0</v>
      </c>
      <c r="I49" s="619">
        <f>+'[8]เงินกันดำเนินงานครุภัณฑ์สิ่  65'!L105</f>
        <v>0</v>
      </c>
      <c r="J49" s="619">
        <f>+'[8]เงินกันดำเนินงานครุภัณฑ์สิ่  65'!M105</f>
        <v>0</v>
      </c>
    </row>
    <row r="50" spans="1:10" ht="21" hidden="1" customHeight="1" x14ac:dyDescent="0.2">
      <c r="A50" s="556" t="str">
        <f>+'[8]เงินกันดำเนินงานครุภัณฑ์สิ่  65'!A106</f>
        <v>3.1.6</v>
      </c>
      <c r="B50" s="618" t="str">
        <f>+'[8]เงินกันดำเนินงานครุภัณฑ์สิ่  65'!E106</f>
        <v xml:space="preserve">เครื่องแท็ปเล็ต แบบ 2 </v>
      </c>
      <c r="C50" s="558"/>
      <c r="D50" s="613">
        <f>+'[8]เงินกันดำเนินงานครุภัณฑ์สิ่  65'!G106</f>
        <v>0</v>
      </c>
      <c r="E50" s="613">
        <f>+'[8]เงินกันดำเนินงานครุภัณฑ์สิ่  65'!H106</f>
        <v>0</v>
      </c>
      <c r="F50" s="613">
        <f>+'[8]เงินกันดำเนินงานครุภัณฑ์สิ่  65'!I106</f>
        <v>0</v>
      </c>
      <c r="G50" s="613">
        <f>+'[8]เงินกันดำเนินงานครุภัณฑ์สิ่  65'!J106</f>
        <v>0</v>
      </c>
      <c r="H50" s="613">
        <f>+'[8]เงินกันดำเนินงานครุภัณฑ์สิ่  65'!K106</f>
        <v>0</v>
      </c>
      <c r="I50" s="613">
        <f>+'[8]เงินกันดำเนินงานครุภัณฑ์สิ่  65'!L106</f>
        <v>0</v>
      </c>
      <c r="J50" s="616">
        <f>+'[8]เงินกันดำเนินงานครุภัณฑ์สิ่  65'!M106</f>
        <v>0</v>
      </c>
    </row>
    <row r="51" spans="1:10" ht="21" hidden="1" customHeight="1" x14ac:dyDescent="0.2">
      <c r="A51" s="601" t="str">
        <f>+'[8]เงินกันดำเนินงานครุภัณฑ์สิ่  65'!A107</f>
        <v>3.1.6.1</v>
      </c>
      <c r="B51" s="602" t="str">
        <f>+'[8]เงินกันดำเนินงานครุภัณฑ์สิ่  65'!E107</f>
        <v>สพป.ปท.2 จำนวน 2 เครื่อง</v>
      </c>
      <c r="C51" s="617" t="str">
        <f>+'[8]เงินกันดำเนินงานครุภัณฑ์สิ่  65'!F107</f>
        <v>2000436002110ปท4</v>
      </c>
      <c r="D51" s="607">
        <f>+'[8]เงินกันดำเนินงานครุภัณฑ์สิ่  65'!G112</f>
        <v>0</v>
      </c>
      <c r="E51" s="607">
        <f>+'[8]เงินกันดำเนินงานครุภัณฑ์สิ่  65'!H112</f>
        <v>0</v>
      </c>
      <c r="F51" s="607">
        <f>+'[8]เงินกันดำเนินงานครุภัณฑ์สิ่  65'!I112</f>
        <v>0</v>
      </c>
      <c r="G51" s="607">
        <f>+'[8]เงินกันดำเนินงานครุภัณฑ์สิ่  65'!J112</f>
        <v>0</v>
      </c>
      <c r="H51" s="607">
        <f>+'[8]เงินกันดำเนินงานครุภัณฑ์สิ่  65'!K112</f>
        <v>0</v>
      </c>
      <c r="I51" s="607">
        <f>+'[8]เงินกันดำเนินงานครุภัณฑ์สิ่  65'!L112</f>
        <v>0</v>
      </c>
      <c r="J51" s="604">
        <f>+'[8]เงินกันดำเนินงานครุภัณฑ์สิ่  65'!M112</f>
        <v>0</v>
      </c>
    </row>
    <row r="52" spans="1:10" ht="42" hidden="1" customHeight="1" x14ac:dyDescent="0.2">
      <c r="A52" s="556" t="str">
        <f>+'[8]เงินกันดำเนินงานครุภัณฑ์สิ่  65'!A113</f>
        <v>3.1.7</v>
      </c>
      <c r="B52" s="557" t="str">
        <f>+'[8]เงินกันดำเนินงานครุภัณฑ์สิ่  65'!E113</f>
        <v xml:space="preserve">เครื่องพิมพ์ Multifunction แบบฉีดหมึกพร้อมติดตั้งถังหมึกพิมพ์ (Ink Tank Printer)      </v>
      </c>
      <c r="C52" s="558"/>
      <c r="D52" s="613">
        <f>+'[8]เงินกันดำเนินงานครุภัณฑ์สิ่  65'!G113</f>
        <v>0</v>
      </c>
      <c r="E52" s="613">
        <f>+'[8]เงินกันดำเนินงานครุภัณฑ์สิ่  65'!H113</f>
        <v>0</v>
      </c>
      <c r="F52" s="613">
        <f>+'[8]เงินกันดำเนินงานครุภัณฑ์สิ่  65'!I113</f>
        <v>0</v>
      </c>
      <c r="G52" s="613">
        <f>+'[8]เงินกันดำเนินงานครุภัณฑ์สิ่  65'!J113</f>
        <v>0</v>
      </c>
      <c r="H52" s="613">
        <f>+'[8]เงินกันดำเนินงานครุภัณฑ์สิ่  65'!K113</f>
        <v>0</v>
      </c>
      <c r="I52" s="613">
        <f>+'[8]เงินกันดำเนินงานครุภัณฑ์สิ่  65'!L113</f>
        <v>0</v>
      </c>
      <c r="J52" s="616">
        <f>+'[8]เงินกันดำเนินงานครุภัณฑ์สิ่  65'!M113</f>
        <v>0</v>
      </c>
    </row>
    <row r="53" spans="1:10" ht="21" hidden="1" customHeight="1" x14ac:dyDescent="0.2">
      <c r="A53" s="601" t="str">
        <f>+'[8]เงินกันดำเนินงานครุภัณฑ์สิ่  65'!A114</f>
        <v>3.1.7.1</v>
      </c>
      <c r="B53" s="602" t="str">
        <f>+'[8]เงินกันดำเนินงานครุภัณฑ์สิ่  65'!E114</f>
        <v>สพป.ปท.2 จำนวน 3 เครื่อง</v>
      </c>
      <c r="C53" s="617" t="str">
        <f>+'[8]เงินกันดำเนินงานครุภัณฑ์สิ่  65'!F114</f>
        <v>2000436002110DBW</v>
      </c>
      <c r="D53" s="607">
        <f>+'[8]เงินกันดำเนินงานครุภัณฑ์สิ่  65'!G119</f>
        <v>0</v>
      </c>
      <c r="E53" s="607">
        <f>+'[8]เงินกันดำเนินงานครุภัณฑ์สิ่  65'!H119</f>
        <v>0</v>
      </c>
      <c r="F53" s="607">
        <f>+'[8]เงินกันดำเนินงานครุภัณฑ์สิ่  65'!I119</f>
        <v>0</v>
      </c>
      <c r="G53" s="607">
        <f>+'[8]เงินกันดำเนินงานครุภัณฑ์สิ่  65'!J119</f>
        <v>0</v>
      </c>
      <c r="H53" s="607">
        <f>+'[8]เงินกันดำเนินงานครุภัณฑ์สิ่  65'!K119</f>
        <v>0</v>
      </c>
      <c r="I53" s="607">
        <f>+'[8]เงินกันดำเนินงานครุภัณฑ์สิ่  65'!L119</f>
        <v>0</v>
      </c>
      <c r="J53" s="604">
        <f>+'[8]เงินกันดำเนินงานครุภัณฑ์สิ่  65'!M119</f>
        <v>0</v>
      </c>
    </row>
    <row r="54" spans="1:10" ht="42" hidden="1" customHeight="1" x14ac:dyDescent="0.2">
      <c r="A54" s="548">
        <f>+'[8]เงินกันดำเนินงานครุภัณฑ์สิ่  65'!A120</f>
        <v>3.2</v>
      </c>
      <c r="B54" s="620" t="str">
        <f>+'[8]เงินกันดำเนินงานครุภัณฑ์สิ่  65'!E120</f>
        <v xml:space="preserve">กิจกรรมการจัดการศึกษามัธยมศึกษาตอนต้นสำหรับโรงเรียนปกติ  </v>
      </c>
      <c r="C54" s="621" t="str">
        <f>+'[8]เงินกันดำเนินงานครุภัณฑ์สิ่  65'!F120</f>
        <v>200041300P2792</v>
      </c>
      <c r="D54" s="622">
        <f>+'[8]เงินกันดำเนินงานครุภัณฑ์สิ่  65'!G120</f>
        <v>0</v>
      </c>
      <c r="E54" s="622">
        <f>+'[8]เงินกันดำเนินงานครุภัณฑ์สิ่  65'!H120</f>
        <v>0</v>
      </c>
      <c r="F54" s="622">
        <f>+'[8]เงินกันดำเนินงานครุภัณฑ์สิ่  65'!I120</f>
        <v>0</v>
      </c>
      <c r="G54" s="622">
        <f>+'[8]เงินกันดำเนินงานครุภัณฑ์สิ่  65'!J120</f>
        <v>0</v>
      </c>
      <c r="H54" s="622">
        <f>+'[8]เงินกันดำเนินงานครุภัณฑ์สิ่  65'!K120</f>
        <v>0</v>
      </c>
      <c r="I54" s="622">
        <f>+'[8]เงินกันดำเนินงานครุภัณฑ์สิ่  65'!L120</f>
        <v>0</v>
      </c>
      <c r="J54" s="623">
        <f>+'[8]เงินกันดำเนินงานครุภัณฑ์สิ่  65'!M120</f>
        <v>0</v>
      </c>
    </row>
    <row r="55" spans="1:10" ht="21" hidden="1" customHeight="1" x14ac:dyDescent="0.2">
      <c r="A55" s="624">
        <f>+'[8]เงินกันดำเนินงานครุภัณฑ์สิ่  65'!A121</f>
        <v>0</v>
      </c>
      <c r="B55" s="625" t="str">
        <f>+'[8]เงินกันดำเนินงานครุภัณฑ์สิ่  65'!E121</f>
        <v>งบดำเนินงาน</v>
      </c>
      <c r="C55" s="626" t="str">
        <f>+'[8]เงินกันดำเนินงานครุภัณฑ์สิ่  65'!F121</f>
        <v>6411200</v>
      </c>
      <c r="D55" s="627">
        <f>+'[8]เงินกันดำเนินงานครุภัณฑ์สิ่  65'!G121</f>
        <v>0</v>
      </c>
      <c r="E55" s="627">
        <f>+'[8]เงินกันดำเนินงานครุภัณฑ์สิ่  65'!H121</f>
        <v>0</v>
      </c>
      <c r="F55" s="627">
        <f>+'[8]เงินกันดำเนินงานครุภัณฑ์สิ่  65'!I121</f>
        <v>0</v>
      </c>
      <c r="G55" s="627">
        <f>+'[8]เงินกันดำเนินงานครุภัณฑ์สิ่  65'!J121</f>
        <v>0</v>
      </c>
      <c r="H55" s="627">
        <f>+'[8]เงินกันดำเนินงานครุภัณฑ์สิ่  65'!K121</f>
        <v>0</v>
      </c>
      <c r="I55" s="627">
        <f>+'[8]เงินกันดำเนินงานครุภัณฑ์สิ่  65'!L121</f>
        <v>0</v>
      </c>
      <c r="J55" s="624">
        <f>+'[8]เงินกันดำเนินงานครุภัณฑ์สิ่  65'!M121</f>
        <v>0</v>
      </c>
    </row>
    <row r="56" spans="1:10" ht="42" hidden="1" customHeight="1" x14ac:dyDescent="0.5">
      <c r="A56" s="575" t="str">
        <f>+'[8]เงินกันดำเนินงานครุภัณฑ์สิ่  65'!A122</f>
        <v>3.2.1</v>
      </c>
      <c r="B56" s="628" t="str">
        <f>+'[8]เงินกันดำเนินงานครุภัณฑ์สิ่  65'!E122</f>
        <v>ปรับปรุงซ่อมแซมผนังอาคาร ท่อลำเลียงน้ำและซ่อมพื้นดาดฟ้ารั่วซึม</v>
      </c>
      <c r="C56" s="629"/>
      <c r="D56" s="630">
        <f>+'[8]เงินกันดำเนินงานครุภัณฑ์สิ่  65'!G122</f>
        <v>0</v>
      </c>
      <c r="E56" s="630">
        <f>+'[8]เงินกันดำเนินงานครุภัณฑ์สิ่  65'!H122</f>
        <v>0</v>
      </c>
      <c r="F56" s="630">
        <f>+'[8]เงินกันดำเนินงานครุภัณฑ์สิ่  65'!I122</f>
        <v>0</v>
      </c>
      <c r="G56" s="630">
        <f>+'[8]เงินกันดำเนินงานครุภัณฑ์สิ่  65'!J122</f>
        <v>0</v>
      </c>
      <c r="H56" s="630">
        <f>+'[8]เงินกันดำเนินงานครุภัณฑ์สิ่  65'!K122</f>
        <v>0</v>
      </c>
      <c r="I56" s="630">
        <f>+'[8]เงินกันดำเนินงานครุภัณฑ์สิ่  65'!L122</f>
        <v>0</v>
      </c>
      <c r="J56" s="600">
        <f>+'[8]เงินกันดำเนินงานครุภัณฑ์สิ่  65'!M122</f>
        <v>0</v>
      </c>
    </row>
    <row r="57" spans="1:10" ht="21" hidden="1" customHeight="1" x14ac:dyDescent="0.5">
      <c r="A57" s="579" t="str">
        <f>+'[8]เงินกันดำเนินงานครุภัณฑ์สิ่  65'!A123</f>
        <v>3.2.1.1</v>
      </c>
      <c r="B57" s="631" t="str">
        <f>+'[8]เงินกันดำเนินงานครุภัณฑ์สิ่  65'!E123</f>
        <v>สพป.ปท.2</v>
      </c>
      <c r="C57" s="632" t="str">
        <f>+'[8]เงินกันดำเนินงานครุภัณฑ์สิ่  65'!F123</f>
        <v>2000436002000000</v>
      </c>
      <c r="D57" s="633">
        <f>+'[8]เงินกันดำเนินงานครุภัณฑ์สิ่  65'!G128</f>
        <v>0</v>
      </c>
      <c r="E57" s="633">
        <f>+'[8]เงินกันดำเนินงานครุภัณฑ์สิ่  65'!H128</f>
        <v>0</v>
      </c>
      <c r="F57" s="633">
        <f>+'[8]เงินกันดำเนินงานครุภัณฑ์สิ่  65'!I128</f>
        <v>0</v>
      </c>
      <c r="G57" s="633">
        <f>+'[8]เงินกันดำเนินงานครุภัณฑ์สิ่  65'!J128</f>
        <v>0</v>
      </c>
      <c r="H57" s="633">
        <f>+'[8]เงินกันดำเนินงานครุภัณฑ์สิ่  65'!K128</f>
        <v>0</v>
      </c>
      <c r="I57" s="633">
        <f>+'[8]เงินกันดำเนินงานครุภัณฑ์สิ่  65'!L128</f>
        <v>0</v>
      </c>
      <c r="J57" s="586">
        <f>+'[8]เงินกันดำเนินงานครุภัณฑ์สิ่  65'!M128</f>
        <v>0</v>
      </c>
    </row>
    <row r="58" spans="1:10" ht="43.5" x14ac:dyDescent="0.2">
      <c r="A58" s="548">
        <v>1.1000000000000001</v>
      </c>
      <c r="B58" s="620" t="str">
        <f>+'[8]เงินกันดำเนินงานครุภัณฑ์สิ่  65'!E129</f>
        <v xml:space="preserve">กิจกรรมก่อสร้างปรับปรุง ซ่อมแซมอาคารเรียนและสิ่งก่อสร้างประกอบ </v>
      </c>
      <c r="C58" s="634" t="str">
        <f>+'[8]เงินกันดำเนินงานครุภัณฑ์สิ่  65'!F129</f>
        <v>200041300P2790</v>
      </c>
      <c r="D58" s="623">
        <f>+D59</f>
        <v>10785600</v>
      </c>
      <c r="E58" s="623">
        <f t="shared" ref="E58:J58" si="9">+E59</f>
        <v>0</v>
      </c>
      <c r="F58" s="623">
        <f t="shared" si="9"/>
        <v>3466800</v>
      </c>
      <c r="G58" s="623">
        <f t="shared" si="9"/>
        <v>0</v>
      </c>
      <c r="H58" s="623">
        <f t="shared" si="9"/>
        <v>0</v>
      </c>
      <c r="I58" s="623">
        <f t="shared" si="9"/>
        <v>7318800</v>
      </c>
      <c r="J58" s="623">
        <f t="shared" si="9"/>
        <v>0</v>
      </c>
    </row>
    <row r="59" spans="1:10" ht="21.75" x14ac:dyDescent="0.5">
      <c r="A59" s="612">
        <f>+'[8]เงินกันดำเนินงานครุภัณฑ์สิ่  65'!A130</f>
        <v>0</v>
      </c>
      <c r="B59" s="612" t="str">
        <f>+'[8]เงินกันดำเนินงานครุภัณฑ์สิ่  65'!E130</f>
        <v xml:space="preserve">งบลงทุน ค่าที่ดินและสิ่งก่อสร้าง </v>
      </c>
      <c r="C59" s="635" t="str">
        <f>+'[8]เงินกันดำเนินงานครุภัณฑ์สิ่  65'!F130</f>
        <v xml:space="preserve"> 6511320</v>
      </c>
      <c r="D59" s="612">
        <f t="shared" ref="D59:J59" si="10">+D60+D63+D66+D68+D70</f>
        <v>10785600</v>
      </c>
      <c r="E59" s="612">
        <f t="shared" si="10"/>
        <v>0</v>
      </c>
      <c r="F59" s="612">
        <f t="shared" si="10"/>
        <v>3466800</v>
      </c>
      <c r="G59" s="612">
        <f t="shared" si="10"/>
        <v>0</v>
      </c>
      <c r="H59" s="612">
        <f t="shared" si="10"/>
        <v>0</v>
      </c>
      <c r="I59" s="612">
        <f t="shared" si="10"/>
        <v>7318800</v>
      </c>
      <c r="J59" s="612">
        <f t="shared" si="10"/>
        <v>0</v>
      </c>
    </row>
    <row r="60" spans="1:10" ht="21" hidden="1" customHeight="1" x14ac:dyDescent="0.5">
      <c r="A60" s="575" t="str">
        <f>+'[8]เงินกันดำเนินงานครุภัณฑ์สิ่  65'!A131</f>
        <v>3.3.1</v>
      </c>
      <c r="B60" s="600" t="str">
        <f>+'[8]เงินกันดำเนินงานครุภัณฑ์สิ่  65'!E131</f>
        <v>อาคารเรียนแบบพิเศษ</v>
      </c>
      <c r="C60" s="636">
        <f>+'[8]เงินกันดำเนินงานครุภัณฑ์สิ่  65'!F131</f>
        <v>0</v>
      </c>
      <c r="D60" s="600">
        <f>+'[8]เงินกันดำเนินงานครุภัณฑ์สิ่  65'!G131</f>
        <v>0</v>
      </c>
      <c r="E60" s="600">
        <f>+'[8]เงินกันดำเนินงานครุภัณฑ์สิ่  65'!H131</f>
        <v>0</v>
      </c>
      <c r="F60" s="600">
        <f>+'[8]เงินกันดำเนินงานครุภัณฑ์สิ่  65'!I131</f>
        <v>0</v>
      </c>
      <c r="G60" s="600">
        <f>+'[8]เงินกันดำเนินงานครุภัณฑ์สิ่  65'!J131</f>
        <v>0</v>
      </c>
      <c r="H60" s="600">
        <f>+'[8]เงินกันดำเนินงานครุภัณฑ์สิ่  65'!K131</f>
        <v>0</v>
      </c>
      <c r="I60" s="600">
        <f>+'[8]เงินกันดำเนินงานครุภัณฑ์สิ่  65'!L131</f>
        <v>0</v>
      </c>
      <c r="J60" s="600">
        <f>+J61</f>
        <v>0</v>
      </c>
    </row>
    <row r="61" spans="1:10" s="60" customFormat="1" ht="21" hidden="1" customHeight="1" x14ac:dyDescent="0.5">
      <c r="A61" s="586">
        <f>+'[8]เงินกันดำเนินงานครุภัณฑ์สิ่  65'!A132</f>
        <v>0</v>
      </c>
      <c r="B61" s="586" t="str">
        <f>+'[8]เงินกันดำเนินงานครุภัณฑ์สิ่  65'!E132</f>
        <v>ร.ร.ธัญญสิทธิศิลป์</v>
      </c>
      <c r="C61" s="637" t="str">
        <f>+'[8]เงินกันดำเนินงานครุภัณฑ์สิ่  65'!F132</f>
        <v>20004360002003220054</v>
      </c>
      <c r="D61" s="586">
        <f>+'[8]เงินกันดำเนินงานครุภัณฑ์สิ่  65'!G161</f>
        <v>0</v>
      </c>
      <c r="E61" s="586">
        <f>+'[8]เงินกันดำเนินงานครุภัณฑ์สิ่  65'!H161</f>
        <v>0</v>
      </c>
      <c r="F61" s="586">
        <f>+'[8]เงินกันดำเนินงานครุภัณฑ์สิ่  65'!I161</f>
        <v>0</v>
      </c>
      <c r="G61" s="586">
        <f>+'[8]เงินกันดำเนินงานครุภัณฑ์สิ่  65'!J161</f>
        <v>0</v>
      </c>
      <c r="H61" s="586">
        <f>+'[8]เงินกันดำเนินงานครุภัณฑ์สิ่  65'!K161</f>
        <v>0</v>
      </c>
      <c r="I61" s="586">
        <f>+'[8]เงินกันดำเนินงานครุภัณฑ์สิ่  65'!L161</f>
        <v>0</v>
      </c>
      <c r="J61" s="586">
        <f>+'[8]เงินกันดำเนินงานครุภัณฑ์สิ่  65'!M161</f>
        <v>0</v>
      </c>
    </row>
    <row r="62" spans="1:10" s="60" customFormat="1" ht="9" hidden="1" customHeight="1" x14ac:dyDescent="0.5">
      <c r="A62" s="638"/>
      <c r="B62" s="638"/>
      <c r="C62" s="639">
        <f>+'[8]เงินกันดำเนินงานครุภัณฑ์สิ่  65'!F133</f>
        <v>0</v>
      </c>
      <c r="D62" s="638"/>
      <c r="E62" s="638"/>
      <c r="F62" s="638"/>
      <c r="G62" s="638"/>
      <c r="H62" s="638"/>
      <c r="I62" s="638"/>
      <c r="J62" s="638"/>
    </row>
    <row r="63" spans="1:10" ht="21.75" x14ac:dyDescent="0.5">
      <c r="A63" s="575" t="s">
        <v>43</v>
      </c>
      <c r="B63" s="640" t="str">
        <f>+'[8]เงินกันดำเนินงานครุภัณฑ์สิ่  65'!E162</f>
        <v>อาคารเรียน318ล./55-ข เขตแผ่นดินไหว</v>
      </c>
      <c r="C63" s="636">
        <f>+'[8]เงินกันดำเนินงานครุภัณฑ์สิ่  65'!F162</f>
        <v>0</v>
      </c>
      <c r="D63" s="600">
        <f>+'[8]เงินกันดำเนินงานครุภัณฑ์สิ่  65'!G162</f>
        <v>10785600</v>
      </c>
      <c r="E63" s="600">
        <f>+'[8]เงินกันดำเนินงานครุภัณฑ์สิ่  65'!H162</f>
        <v>0</v>
      </c>
      <c r="F63" s="600">
        <f>+'[8]เงินกันดำเนินงานครุภัณฑ์สิ่  65'!I162</f>
        <v>3466800</v>
      </c>
      <c r="G63" s="600">
        <f>+'[8]เงินกันดำเนินงานครุภัณฑ์สิ่  65'!J162</f>
        <v>0</v>
      </c>
      <c r="H63" s="600">
        <f>+'[8]เงินกันดำเนินงานครุภัณฑ์สิ่  65'!K162</f>
        <v>0</v>
      </c>
      <c r="I63" s="600">
        <f>+'[8]เงินกันดำเนินงานครุภัณฑ์สิ่  65'!L162</f>
        <v>7318800</v>
      </c>
      <c r="J63" s="600">
        <f>+J64</f>
        <v>0</v>
      </c>
    </row>
    <row r="64" spans="1:10" ht="43.5" x14ac:dyDescent="0.2">
      <c r="A64" s="604">
        <f>+'[8]เงินกันดำเนินงานครุภัณฑ์สิ่  65'!A163</f>
        <v>0</v>
      </c>
      <c r="B64" s="602" t="str">
        <f>+'[8]เงินกันดำเนินงานครุภัณฑ์สิ่  65'!E163</f>
        <v>ร.ร.ชุมชนเลิศพินิจพิทยาคม</v>
      </c>
      <c r="C64" s="617" t="str">
        <f>+'[8]เงินกันดำเนินงานครุภัณฑ์สิ่  65'!F163</f>
        <v>20004 36000200 3220054</v>
      </c>
      <c r="D64" s="607">
        <f>+'[8]เงินกันดำเนินงานครุภัณฑ์สิ่  65'!G195</f>
        <v>10785600</v>
      </c>
      <c r="E64" s="607">
        <f>+'[8]เงินกันดำเนินงานครุภัณฑ์สิ่  65'!H195</f>
        <v>0</v>
      </c>
      <c r="F64" s="607">
        <f>+'[8]เงินกันดำเนินงานครุภัณฑ์สิ่  65'!I195</f>
        <v>3466800</v>
      </c>
      <c r="G64" s="607">
        <f>+'[8]เงินกันดำเนินงานครุภัณฑ์สิ่  65'!J195</f>
        <v>0</v>
      </c>
      <c r="H64" s="607">
        <f>+'[8]เงินกันดำเนินงานครุภัณฑ์สิ่  65'!K195</f>
        <v>0</v>
      </c>
      <c r="I64" s="607">
        <f>+'[8]เงินกันดำเนินงานครุภัณฑ์สิ่  65'!L195</f>
        <v>7318800</v>
      </c>
      <c r="J64" s="604">
        <f>+'[8]เงินกันดำเนินงานครุภัณฑ์สิ่  65'!M195</f>
        <v>0</v>
      </c>
    </row>
    <row r="65" spans="1:10" ht="21" hidden="1" customHeight="1" x14ac:dyDescent="0.2">
      <c r="A65" s="604"/>
      <c r="B65" s="1208" t="s">
        <v>215</v>
      </c>
      <c r="C65" s="617"/>
      <c r="D65" s="607"/>
      <c r="E65" s="607"/>
      <c r="F65" s="607"/>
      <c r="G65" s="607"/>
      <c r="H65" s="607"/>
      <c r="I65" s="607"/>
      <c r="J65" s="604"/>
    </row>
    <row r="66" spans="1:10" ht="42" hidden="1" customHeight="1" x14ac:dyDescent="0.5">
      <c r="A66" s="575" t="str">
        <f>+'[8]เงินกันดำเนินงานครุภัณฑ์สิ่  65'!A196</f>
        <v>3.3.3</v>
      </c>
      <c r="B66" s="640">
        <f>+'[8]เงินกันดำเนินงานครุภัณฑ์สิ่  65'!E196</f>
        <v>0</v>
      </c>
      <c r="C66" s="628"/>
      <c r="D66" s="630">
        <f>+'[8]เงินกันดำเนินงานครุภัณฑ์สิ่  65'!G196</f>
        <v>0</v>
      </c>
      <c r="E66" s="630">
        <f>+'[8]เงินกันดำเนินงานครุภัณฑ์สิ่  65'!H196</f>
        <v>0</v>
      </c>
      <c r="F66" s="630">
        <f>+'[8]เงินกันดำเนินงานครุภัณฑ์สิ่  65'!I196</f>
        <v>0</v>
      </c>
      <c r="G66" s="630">
        <f>+'[8]เงินกันดำเนินงานครุภัณฑ์สิ่  65'!J196</f>
        <v>0</v>
      </c>
      <c r="H66" s="630">
        <f>+'[8]เงินกันดำเนินงานครุภัณฑ์สิ่  65'!K196</f>
        <v>0</v>
      </c>
      <c r="I66" s="630">
        <f>+'[8]เงินกันดำเนินงานครุภัณฑ์สิ่  65'!L196</f>
        <v>0</v>
      </c>
      <c r="J66" s="600">
        <f>+J67</f>
        <v>0</v>
      </c>
    </row>
    <row r="67" spans="1:10" ht="21" hidden="1" customHeight="1" x14ac:dyDescent="0.2">
      <c r="A67" s="604">
        <f>+'[8]เงินกันดำเนินงานครุภัณฑ์สิ่  65'!A197</f>
        <v>0</v>
      </c>
      <c r="B67" s="602" t="str">
        <f>+'[8]เงินกันดำเนินงานครุภัณฑ์สิ่  65'!E177</f>
        <v>งวด 10 ครบ 15 ธ.ค64/ 1,926,000</v>
      </c>
      <c r="C67" s="617" t="str">
        <f>+'[8]เงินกันดำเนินงานครุภัณฑ์สิ่  65'!F197</f>
        <v>20004360002003210AE8</v>
      </c>
      <c r="D67" s="607">
        <f>+'[8]เงินกันดำเนินงานครุภัณฑ์สิ่  65'!G220</f>
        <v>0</v>
      </c>
      <c r="E67" s="607">
        <f>+'[8]เงินกันดำเนินงานครุภัณฑ์สิ่  65'!H220</f>
        <v>0</v>
      </c>
      <c r="F67" s="607">
        <f>+'[8]เงินกันดำเนินงานครุภัณฑ์สิ่  65'!I220</f>
        <v>0</v>
      </c>
      <c r="G67" s="607">
        <f>+'[8]เงินกันดำเนินงานครุภัณฑ์สิ่  65'!J220</f>
        <v>0</v>
      </c>
      <c r="H67" s="607">
        <f>+'[8]เงินกันดำเนินงานครุภัณฑ์สิ่  65'!K220</f>
        <v>0</v>
      </c>
      <c r="I67" s="607">
        <f>+'[8]เงินกันดำเนินงานครุภัณฑ์สิ่  65'!L220</f>
        <v>0</v>
      </c>
      <c r="J67" s="604">
        <f>+'[8]เงินกันดำเนินงานครุภัณฑ์สิ่  65'!M220</f>
        <v>0</v>
      </c>
    </row>
    <row r="68" spans="1:10" ht="42" hidden="1" customHeight="1" x14ac:dyDescent="0.2">
      <c r="A68" s="556" t="str">
        <f>+'[8]เงินกันดำเนินงานครุภัณฑ์สิ่  65'!A221</f>
        <v>3.3.4</v>
      </c>
      <c r="B68" s="618" t="str">
        <f>+'[8]เงินกันดำเนินงานครุภัณฑ์สิ่  65'!E221</f>
        <v>โรงอาหารขนาดเล็ก260ที่นั่ง</v>
      </c>
      <c r="C68" s="614">
        <f>+'[8]เงินกันดำเนินงานครุภัณฑ์สิ่  65'!F221</f>
        <v>0</v>
      </c>
      <c r="D68" s="616">
        <f>SUM(D69)</f>
        <v>0</v>
      </c>
      <c r="E68" s="616">
        <f t="shared" ref="E68:J68" si="11">SUM(E69)</f>
        <v>0</v>
      </c>
      <c r="F68" s="616">
        <f t="shared" si="11"/>
        <v>0</v>
      </c>
      <c r="G68" s="616">
        <f t="shared" si="11"/>
        <v>0</v>
      </c>
      <c r="H68" s="616">
        <f t="shared" si="11"/>
        <v>0</v>
      </c>
      <c r="I68" s="616">
        <f t="shared" si="11"/>
        <v>0</v>
      </c>
      <c r="J68" s="616">
        <f t="shared" si="11"/>
        <v>0</v>
      </c>
    </row>
    <row r="69" spans="1:10" ht="21" hidden="1" customHeight="1" x14ac:dyDescent="0.2">
      <c r="A69" s="604">
        <f>+'[8]เงินกันดำเนินงานครุภัณฑ์สิ่  65'!A222</f>
        <v>0</v>
      </c>
      <c r="B69" s="602" t="str">
        <f>+'[8]เงินกันดำเนินงานครุภัณฑ์สิ่  65'!E222</f>
        <v>ร.ร.วัดพิรุณศาสตร์</v>
      </c>
      <c r="C69" s="617" t="str">
        <f>+'[8]เงินกันดำเนินงานครุภัณฑ์สิ่  65'!F222</f>
        <v>20004360002003210G66</v>
      </c>
      <c r="D69" s="607">
        <f>+'[8]เงินกันดำเนินงานครุภัณฑ์สิ่  65'!G239</f>
        <v>0</v>
      </c>
      <c r="E69" s="607">
        <f>+'[8]เงินกันดำเนินงานครุภัณฑ์สิ่  65'!H239</f>
        <v>0</v>
      </c>
      <c r="F69" s="607">
        <f>+'[8]เงินกันดำเนินงานครุภัณฑ์สิ่  65'!I239</f>
        <v>0</v>
      </c>
      <c r="G69" s="607">
        <f>+'[8]เงินกันดำเนินงานครุภัณฑ์สิ่  65'!J239</f>
        <v>0</v>
      </c>
      <c r="H69" s="607">
        <f>+'[8]เงินกันดำเนินงานครุภัณฑ์สิ่  65'!K239</f>
        <v>0</v>
      </c>
      <c r="I69" s="607">
        <f>+'[8]เงินกันดำเนินงานครุภัณฑ์สิ่  65'!L239</f>
        <v>0</v>
      </c>
      <c r="J69" s="604">
        <f>+'[8]เงินกันดำเนินงานครุภัณฑ์สิ่  65'!M239</f>
        <v>0</v>
      </c>
    </row>
    <row r="70" spans="1:10" ht="42" hidden="1" customHeight="1" x14ac:dyDescent="0.2">
      <c r="A70" s="556" t="str">
        <f>+'[8]เงินกันดำเนินงานครุภัณฑ์สิ่  65'!A240</f>
        <v>3.3.5</v>
      </c>
      <c r="B70" s="616" t="str">
        <f>+'[8]เงินกันดำเนินงานครุภัณฑ์สิ่  65'!E240</f>
        <v>สปช.301/26(ปี2539)</v>
      </c>
      <c r="C70" s="614">
        <f>+'[8]เงินกันดำเนินงานครุภัณฑ์สิ่  65'!F240</f>
        <v>0</v>
      </c>
      <c r="D70" s="616">
        <f>+'[8]เงินกันดำเนินงานครุภัณฑ์สิ่  65'!G240</f>
        <v>0</v>
      </c>
      <c r="E70" s="616">
        <f>+'[8]เงินกันดำเนินงานครุภัณฑ์สิ่  65'!H240</f>
        <v>0</v>
      </c>
      <c r="F70" s="616">
        <f>+'[8]เงินกันดำเนินงานครุภัณฑ์สิ่  65'!I240</f>
        <v>0</v>
      </c>
      <c r="G70" s="616">
        <f>+'[8]เงินกันดำเนินงานครุภัณฑ์สิ่  65'!J240</f>
        <v>0</v>
      </c>
      <c r="H70" s="616">
        <f>+'[8]เงินกันดำเนินงานครุภัณฑ์สิ่  65'!K240</f>
        <v>0</v>
      </c>
      <c r="I70" s="616">
        <f>+'[8]เงินกันดำเนินงานครุภัณฑ์สิ่  65'!L240</f>
        <v>0</v>
      </c>
      <c r="J70" s="616">
        <f>+J71</f>
        <v>0</v>
      </c>
    </row>
    <row r="71" spans="1:10" ht="21" hidden="1" customHeight="1" x14ac:dyDescent="0.2">
      <c r="A71" s="641">
        <f>+'[8]เงินกันดำเนินงานครุภัณฑ์สิ่  65'!A241</f>
        <v>0</v>
      </c>
      <c r="B71" s="642" t="str">
        <f>+'[8]เงินกันดำเนินงานครุภัณฑ์สิ่  65'!E241</f>
        <v>ร.ร.วัดธรรมราษฏร์เจริญผล</v>
      </c>
      <c r="C71" s="643" t="str">
        <f>+'[8]เงินกันดำเนินงานครุภัณฑ์สิ่  65'!F241</f>
        <v>20004360002003210G67</v>
      </c>
      <c r="D71" s="644">
        <f>+'[8]เงินกันดำเนินงานครุภัณฑ์สิ่  65'!G245</f>
        <v>0</v>
      </c>
      <c r="E71" s="644">
        <f>+'[8]เงินกันดำเนินงานครุภัณฑ์สิ่  65'!H245</f>
        <v>0</v>
      </c>
      <c r="F71" s="644">
        <f>+'[8]เงินกันดำเนินงานครุภัณฑ์สิ่  65'!I245</f>
        <v>0</v>
      </c>
      <c r="G71" s="644">
        <f>+'[8]เงินกันดำเนินงานครุภัณฑ์สิ่  65'!J245</f>
        <v>0</v>
      </c>
      <c r="H71" s="644">
        <f>+'[8]เงินกันดำเนินงานครุภัณฑ์สิ่  65'!K245</f>
        <v>0</v>
      </c>
      <c r="I71" s="644">
        <f>+'[8]เงินกันดำเนินงานครุภัณฑ์สิ่  65'!L245</f>
        <v>0</v>
      </c>
      <c r="J71" s="641">
        <f>+'[8]เงินกันดำเนินงานครุภัณฑ์สิ่  65'!M245</f>
        <v>0</v>
      </c>
    </row>
    <row r="72" spans="1:10" ht="21" hidden="1" customHeight="1" x14ac:dyDescent="0.5">
      <c r="A72" s="645"/>
      <c r="B72" s="646"/>
      <c r="C72" s="647"/>
      <c r="D72" s="648"/>
      <c r="E72" s="648"/>
      <c r="F72" s="648"/>
      <c r="G72" s="648"/>
      <c r="H72" s="648"/>
      <c r="I72" s="648"/>
      <c r="J72" s="645"/>
    </row>
    <row r="73" spans="1:10" ht="21.75" x14ac:dyDescent="0.5">
      <c r="A73" s="645"/>
      <c r="B73" s="646"/>
      <c r="C73" s="647"/>
      <c r="D73" s="648"/>
      <c r="E73" s="648"/>
      <c r="F73" s="648"/>
      <c r="G73" s="648"/>
      <c r="H73" s="648"/>
      <c r="I73" s="648"/>
      <c r="J73" s="645"/>
    </row>
    <row r="74" spans="1:10" ht="21" hidden="1" customHeight="1" x14ac:dyDescent="0.5">
      <c r="A74" s="565" t="str">
        <f>+'[8]เงินกันดำเนินงานครุภัณฑ์สิ่  65'!D246</f>
        <v>***</v>
      </c>
      <c r="B74" s="649" t="str">
        <f>+'[8]เงินกันดำเนินงานครุภัณฑ์สิ่  65'!E246</f>
        <v>รวมทั้งสิ้น</v>
      </c>
      <c r="C74" s="650">
        <f>+'[8]เงินกันดำเนินงานครุภัณฑ์สิ่  65'!F246</f>
        <v>2000436002</v>
      </c>
      <c r="D74" s="649">
        <f>+'[8]เงินกันดำเนินงานครุภัณฑ์สิ่  65'!G246</f>
        <v>10785600</v>
      </c>
      <c r="E74" s="649">
        <f>+'[8]เงินกันดำเนินงานครุภัณฑ์สิ่  65'!H246</f>
        <v>0</v>
      </c>
      <c r="F74" s="649">
        <f>+'[8]เงินกันดำเนินงานครุภัณฑ์สิ่  65'!I246</f>
        <v>3466800</v>
      </c>
      <c r="G74" s="649">
        <f>+'[8]เงินกันดำเนินงานครุภัณฑ์สิ่  65'!J246</f>
        <v>0</v>
      </c>
      <c r="H74" s="649">
        <f>+'[8]เงินกันดำเนินงานครุภัณฑ์สิ่  65'!K246</f>
        <v>0</v>
      </c>
      <c r="I74" s="649">
        <f>+'[8]เงินกันดำเนินงานครุภัณฑ์สิ่  65'!L246</f>
        <v>7318800</v>
      </c>
      <c r="J74" s="649">
        <f>+J58+J54+J36</f>
        <v>0</v>
      </c>
    </row>
    <row r="75" spans="1:10" ht="33.6" hidden="1" customHeight="1" x14ac:dyDescent="0.5">
      <c r="A75" s="651">
        <f>+'[8]เงินกันดำเนินงานครุภัณฑ์สิ่  65'!A247</f>
        <v>4</v>
      </c>
      <c r="B75" s="652" t="str">
        <f>+'[8]เงินกันดำเนินงานครุภัณฑ์สิ่  65'!E247</f>
        <v>ผลผลิตผู้จบการศึกษามัธยมศึกษาตอนปลาย</v>
      </c>
      <c r="C75" s="653" t="str">
        <f>+'[8]เงินกันดำเนินงานครุภัณฑ์สิ่  65'!F247</f>
        <v>2000436003</v>
      </c>
      <c r="D75" s="654">
        <f>+'[8]เงินกันดำเนินงานครุภัณฑ์สิ่  65'!G247</f>
        <v>0</v>
      </c>
      <c r="E75" s="654">
        <f>+'[8]เงินกันดำเนินงานครุภัณฑ์สิ่  65'!H247</f>
        <v>0</v>
      </c>
      <c r="F75" s="654">
        <f>+'[8]เงินกันดำเนินงานครุภัณฑ์สิ่  65'!I247</f>
        <v>0</v>
      </c>
      <c r="G75" s="654">
        <f>+'[8]เงินกันดำเนินงานครุภัณฑ์สิ่  65'!J247</f>
        <v>0</v>
      </c>
      <c r="H75" s="654">
        <f>+'[8]เงินกันดำเนินงานครุภัณฑ์สิ่  65'!K247</f>
        <v>0</v>
      </c>
      <c r="I75" s="654">
        <f>+'[8]เงินกันดำเนินงานครุภัณฑ์สิ่  65'!L247</f>
        <v>0</v>
      </c>
      <c r="J75" s="654">
        <f>+'[8]เงินกันดำเนินงานครุภัณฑ์สิ่  65'!M247</f>
        <v>0</v>
      </c>
    </row>
    <row r="76" spans="1:10" ht="21" hidden="1" customHeight="1" x14ac:dyDescent="0.2">
      <c r="A76" s="548">
        <f>+'[8]เงินกันดำเนินงานครุภัณฑ์สิ่  65'!A248</f>
        <v>4.0999999999999996</v>
      </c>
      <c r="B76" s="620" t="str">
        <f>+'[8]เงินกันดำเนินงานครุภัณฑ์สิ่  65'!E248</f>
        <v>กิจกรรมการจัดการศึกษามัธยมศึกษาตอนปลายสำหรับโรงเรียนปกติ</v>
      </c>
      <c r="C76" s="621" t="str">
        <f>+'[8]เงินกันดำเนินงานครุภัณฑ์สิ่  65'!F248</f>
        <v>200041300P2797</v>
      </c>
      <c r="D76" s="623">
        <f>+'[8]เงินกันดำเนินงานครุภัณฑ์สิ่  65'!G248</f>
        <v>0</v>
      </c>
      <c r="E76" s="623">
        <f>+'[8]เงินกันดำเนินงานครุภัณฑ์สิ่  65'!H248</f>
        <v>0</v>
      </c>
      <c r="F76" s="623">
        <f>+'[8]เงินกันดำเนินงานครุภัณฑ์สิ่  65'!I248</f>
        <v>0</v>
      </c>
      <c r="G76" s="623">
        <f>+'[8]เงินกันดำเนินงานครุภัณฑ์สิ่  65'!J248</f>
        <v>0</v>
      </c>
      <c r="H76" s="623">
        <f>+'[8]เงินกันดำเนินงานครุภัณฑ์สิ่  65'!K248</f>
        <v>0</v>
      </c>
      <c r="I76" s="623">
        <f>+'[8]เงินกันดำเนินงานครุภัณฑ์สิ่  65'!L248</f>
        <v>0</v>
      </c>
      <c r="J76" s="623">
        <f>+'[8]เงินกันดำเนินงานครุภัณฑ์สิ่  65'!M248</f>
        <v>0</v>
      </c>
    </row>
    <row r="77" spans="1:10" ht="21" hidden="1" customHeight="1" x14ac:dyDescent="0.5">
      <c r="A77" s="612">
        <f>+'[8]เงินกันดำเนินงานครุภัณฑ์สิ่  65'!A249</f>
        <v>0</v>
      </c>
      <c r="B77" s="573" t="str">
        <f>+'[8]เงินกันดำเนินงานครุภัณฑ์สิ่  65'!E249</f>
        <v xml:space="preserve">งบดำเนินงาน  </v>
      </c>
      <c r="C77" s="655" t="str">
        <f>+'[8]เงินกันดำเนินงานครุภัณฑ์สิ่  65'!F249</f>
        <v>6411200</v>
      </c>
      <c r="D77" s="609">
        <f>+'[8]เงินกันดำเนินงานครุภัณฑ์สิ่  65'!G249</f>
        <v>0</v>
      </c>
      <c r="E77" s="609">
        <f>+'[8]เงินกันดำเนินงานครุภัณฑ์สิ่  65'!H249</f>
        <v>0</v>
      </c>
      <c r="F77" s="609">
        <f>+'[8]เงินกันดำเนินงานครุภัณฑ์สิ่  65'!I249</f>
        <v>0</v>
      </c>
      <c r="G77" s="609">
        <f>+'[8]เงินกันดำเนินงานครุภัณฑ์สิ่  65'!J249</f>
        <v>0</v>
      </c>
      <c r="H77" s="609">
        <f>+'[8]เงินกันดำเนินงานครุภัณฑ์สิ่  65'!K249</f>
        <v>0</v>
      </c>
      <c r="I77" s="609">
        <f>+'[8]เงินกันดำเนินงานครุภัณฑ์สิ่  65'!L249</f>
        <v>0</v>
      </c>
      <c r="J77" s="612">
        <f>+'[8]เงินกันดำเนินงานครุภัณฑ์สิ่  65'!M249</f>
        <v>0</v>
      </c>
    </row>
    <row r="78" spans="1:10" ht="21" hidden="1" customHeight="1" x14ac:dyDescent="0.5">
      <c r="A78" s="656" t="str">
        <f>+'[8]เงินกันดำเนินงานครุภัณฑ์สิ่  65'!A250</f>
        <v>4.1.1</v>
      </c>
      <c r="B78" s="640" t="str">
        <f>+'[8]เงินกันดำเนินงานครุภัณฑ์สิ่  65'!E250</f>
        <v>ค่าสื่อ วัสดุ อุปกรณ์ประกอบการเรียนการสอนให้กับนักเรียน</v>
      </c>
      <c r="C78" s="636" t="s">
        <v>45</v>
      </c>
      <c r="D78" s="630">
        <f>+'[8]เงินกันดำเนินงานครุภัณฑ์สิ่  65'!G250</f>
        <v>0</v>
      </c>
      <c r="E78" s="630">
        <f>+'[8]เงินกันดำเนินงานครุภัณฑ์สิ่  65'!H250</f>
        <v>0</v>
      </c>
      <c r="F78" s="630">
        <f>+'[8]เงินกันดำเนินงานครุภัณฑ์สิ่  65'!I250</f>
        <v>0</v>
      </c>
      <c r="G78" s="630">
        <f>+'[8]เงินกันดำเนินงานครุภัณฑ์สิ่  65'!J250</f>
        <v>0</v>
      </c>
      <c r="H78" s="630">
        <f>+'[8]เงินกันดำเนินงานครุภัณฑ์สิ่  65'!K250</f>
        <v>0</v>
      </c>
      <c r="I78" s="630">
        <f>+'[8]เงินกันดำเนินงานครุภัณฑ์สิ่  65'!L250</f>
        <v>0</v>
      </c>
      <c r="J78" s="600">
        <f>+'[8]เงินกันดำเนินงานครุภัณฑ์สิ่  65'!M250</f>
        <v>0</v>
      </c>
    </row>
    <row r="79" spans="1:10" ht="21" hidden="1" customHeight="1" x14ac:dyDescent="0.5">
      <c r="A79" s="579" t="str">
        <f>+'[8]เงินกันดำเนินงานครุภัณฑ์สิ่  65'!A251</f>
        <v>4.1.1.1</v>
      </c>
      <c r="B79" s="631" t="str">
        <f>+'[8]เงินกันดำเนินงานครุภัณฑ์สิ่  65'!E251</f>
        <v>ร.ร.คลองสิบสาม "ผิวศรีราษฎร์บำรุง"</v>
      </c>
      <c r="C79" s="637">
        <f>+'[8]เงินกันดำเนินงานครุภัณฑ์สิ่  65'!F251</f>
        <v>0</v>
      </c>
      <c r="D79" s="586">
        <f>+'[8]เงินกันดำเนินงานครุภัณฑ์สิ่  65'!G258</f>
        <v>0</v>
      </c>
      <c r="E79" s="586">
        <f>+'[8]เงินกันดำเนินงานครุภัณฑ์สิ่  65'!H258</f>
        <v>0</v>
      </c>
      <c r="F79" s="586">
        <f>+'[8]เงินกันดำเนินงานครุภัณฑ์สิ่  65'!I258</f>
        <v>0</v>
      </c>
      <c r="G79" s="586">
        <f>+'[8]เงินกันดำเนินงานครุภัณฑ์สิ่  65'!J258</f>
        <v>0</v>
      </c>
      <c r="H79" s="586">
        <f>+'[8]เงินกันดำเนินงานครุภัณฑ์สิ่  65'!K258</f>
        <v>0</v>
      </c>
      <c r="I79" s="586">
        <f>+'[8]เงินกันดำเนินงานครุภัณฑ์สิ่  65'!L258</f>
        <v>0</v>
      </c>
      <c r="J79" s="586">
        <f>+'[8]เงินกันดำเนินงานครุภัณฑ์สิ่  65'!M258</f>
        <v>0</v>
      </c>
    </row>
    <row r="80" spans="1:10" ht="21" hidden="1" customHeight="1" x14ac:dyDescent="0.5">
      <c r="A80" s="579" t="str">
        <f>+'[8]เงินกันดำเนินงานครุภัณฑ์สิ่  65'!A259</f>
        <v>4.1.1.2</v>
      </c>
      <c r="B80" s="631" t="str">
        <f>+'[8]เงินกันดำเนินงานครุภัณฑ์สิ่  65'!E259</f>
        <v>ร.ร.วัดราษฎร์บำรุง</v>
      </c>
      <c r="C80" s="637">
        <f>+'[8]เงินกันดำเนินงานครุภัณฑ์สิ่  65'!F251</f>
        <v>0</v>
      </c>
      <c r="D80" s="633">
        <f>+'[8]เงินกันดำเนินงานครุภัณฑ์สิ่  65'!G266</f>
        <v>0</v>
      </c>
      <c r="E80" s="633">
        <f>+'[8]เงินกันดำเนินงานครุภัณฑ์สิ่  65'!H266</f>
        <v>0</v>
      </c>
      <c r="F80" s="633">
        <f>+'[8]เงินกันดำเนินงานครุภัณฑ์สิ่  65'!I266</f>
        <v>0</v>
      </c>
      <c r="G80" s="633">
        <f>+'[8]เงินกันดำเนินงานครุภัณฑ์สิ่  65'!J266</f>
        <v>0</v>
      </c>
      <c r="H80" s="633">
        <f>+'[8]เงินกันดำเนินงานครุภัณฑ์สิ่  65'!K266</f>
        <v>0</v>
      </c>
      <c r="I80" s="633">
        <f>+'[8]เงินกันดำเนินงานครุภัณฑ์สิ่  65'!L266</f>
        <v>0</v>
      </c>
      <c r="J80" s="586">
        <f>+'[8]เงินกันดำเนินงานครุภัณฑ์สิ่  65'!M266</f>
        <v>0</v>
      </c>
    </row>
    <row r="81" spans="1:10" ht="21" hidden="1" customHeight="1" x14ac:dyDescent="0.5">
      <c r="A81" s="579" t="str">
        <f>+'[8]เงินกันดำเนินงานครุภัณฑ์สิ่  65'!A267</f>
        <v>4.1.1.3</v>
      </c>
      <c r="B81" s="631" t="str">
        <f>+'[8]เงินกันดำเนินงานครุภัณฑ์สิ่  65'!E267</f>
        <v>ร.ร.วัดกลางคลองสี่</v>
      </c>
      <c r="C81" s="637">
        <f>+'[8]เงินกันดำเนินงานครุภัณฑ์สิ่  65'!F267</f>
        <v>0</v>
      </c>
      <c r="D81" s="633">
        <f>+'[8]เงินกันดำเนินงานครุภัณฑ์สิ่  65'!G274</f>
        <v>0</v>
      </c>
      <c r="E81" s="633">
        <f>+'[8]เงินกันดำเนินงานครุภัณฑ์สิ่  65'!H274</f>
        <v>0</v>
      </c>
      <c r="F81" s="633">
        <f>+'[8]เงินกันดำเนินงานครุภัณฑ์สิ่  65'!I274</f>
        <v>0</v>
      </c>
      <c r="G81" s="633">
        <f>+'[8]เงินกันดำเนินงานครุภัณฑ์สิ่  65'!J274</f>
        <v>0</v>
      </c>
      <c r="H81" s="633">
        <f>+'[8]เงินกันดำเนินงานครุภัณฑ์สิ่  65'!K274</f>
        <v>0</v>
      </c>
      <c r="I81" s="633">
        <f>+'[8]เงินกันดำเนินงานครุภัณฑ์สิ่  65'!L274</f>
        <v>0</v>
      </c>
      <c r="J81" s="586">
        <f>+'[8]เงินกันดำเนินงานครุภัณฑ์สิ่  65'!M274</f>
        <v>0</v>
      </c>
    </row>
    <row r="82" spans="1:10" ht="33.6" hidden="1" customHeight="1" x14ac:dyDescent="0.5">
      <c r="A82" s="565" t="str">
        <f>+'[8]เงินกันดำเนินงานครุภัณฑ์สิ่  65'!D275</f>
        <v>***</v>
      </c>
      <c r="B82" s="657" t="str">
        <f>+'[8]เงินกันดำเนินงานครุภัณฑ์สิ่  65'!E275</f>
        <v>รวม</v>
      </c>
      <c r="C82" s="658" t="str">
        <f>+'[8]เงินกันดำเนินงานครุภัณฑ์สิ่  65'!F275</f>
        <v>2000436003</v>
      </c>
      <c r="D82" s="583">
        <f>+'[8]เงินกันดำเนินงานครุภัณฑ์สิ่  65'!G275</f>
        <v>0</v>
      </c>
      <c r="E82" s="583">
        <f>+'[8]เงินกันดำเนินงานครุภัณฑ์สิ่  65'!H275</f>
        <v>0</v>
      </c>
      <c r="F82" s="583">
        <f>+'[8]เงินกันดำเนินงานครุภัณฑ์สิ่  65'!I275</f>
        <v>0</v>
      </c>
      <c r="G82" s="583">
        <f>+'[8]เงินกันดำเนินงานครุภัณฑ์สิ่  65'!J275</f>
        <v>0</v>
      </c>
      <c r="H82" s="583">
        <f>+'[8]เงินกันดำเนินงานครุภัณฑ์สิ่  65'!K275</f>
        <v>0</v>
      </c>
      <c r="I82" s="583">
        <f>+'[8]เงินกันดำเนินงานครุภัณฑ์สิ่  65'!L275</f>
        <v>0</v>
      </c>
      <c r="J82" s="583">
        <f>+'[8]เงินกันดำเนินงานครุภัณฑ์สิ่  65'!M275</f>
        <v>0</v>
      </c>
    </row>
    <row r="83" spans="1:10" ht="16.899999999999999" hidden="1" customHeight="1" x14ac:dyDescent="0.2">
      <c r="A83" s="545">
        <f>+'[8]เงินกันดำเนินงานครุภัณฑ์สิ่  65'!A276</f>
        <v>5</v>
      </c>
      <c r="B83" s="659" t="str">
        <f>+'[8]เงินกันดำเนินงานครุภัณฑ์สิ่  65'!E276</f>
        <v xml:space="preserve">ผลผลิตเด็กพิการได้รับการศึกษาขั้นพื้นฐานและการพัฒนาสมรรถภาพ </v>
      </c>
      <c r="C83" s="660" t="str">
        <f>+'[8]เงินกันดำเนินงานครุภัณฑ์สิ่  65'!F276</f>
        <v>2000436004000000</v>
      </c>
      <c r="D83" s="661">
        <f>+'[8]เงินกันดำเนินงานครุภัณฑ์สิ่  65'!G276</f>
        <v>0</v>
      </c>
      <c r="E83" s="661">
        <f>+'[8]เงินกันดำเนินงานครุภัณฑ์สิ่  65'!H276</f>
        <v>0</v>
      </c>
      <c r="F83" s="661">
        <f>+'[8]เงินกันดำเนินงานครุภัณฑ์สิ่  65'!I276</f>
        <v>0</v>
      </c>
      <c r="G83" s="661">
        <f>+'[8]เงินกันดำเนินงานครุภัณฑ์สิ่  65'!J276</f>
        <v>0</v>
      </c>
      <c r="H83" s="661">
        <f>+'[8]เงินกันดำเนินงานครุภัณฑ์สิ่  65'!K276</f>
        <v>0</v>
      </c>
      <c r="I83" s="661">
        <f>+'[8]เงินกันดำเนินงานครุภัณฑ์สิ่  65'!L276</f>
        <v>0</v>
      </c>
      <c r="J83" s="661">
        <f>+'[8]เงินกันดำเนินงานครุภัณฑ์สิ่  65'!M276</f>
        <v>0</v>
      </c>
    </row>
    <row r="84" spans="1:10" ht="21" hidden="1" customHeight="1" x14ac:dyDescent="0.2">
      <c r="A84" s="548">
        <f>+'[8]เงินกันดำเนินงานครุภัณฑ์สิ่  65'!A277</f>
        <v>5.0999999999999996</v>
      </c>
      <c r="B84" s="620" t="str">
        <f>+'[8]เงินกันดำเนินงานครุภัณฑ์สิ่  65'!E277</f>
        <v>กิจกรรมคืนครูให้นักเรียนสำหรับนักเรียนพิการ</v>
      </c>
      <c r="C84" s="621" t="str">
        <f>+'[8]เงินกันดำเนินงานครุภัณฑ์สิ่  65'!F277</f>
        <v>200041300P2803</v>
      </c>
      <c r="D84" s="623">
        <f>+'[8]เงินกันดำเนินงานครุภัณฑ์สิ่  65'!G277</f>
        <v>0</v>
      </c>
      <c r="E84" s="623">
        <f>+'[8]เงินกันดำเนินงานครุภัณฑ์สิ่  65'!H277</f>
        <v>0</v>
      </c>
      <c r="F84" s="623">
        <f>+'[8]เงินกันดำเนินงานครุภัณฑ์สิ่  65'!I277</f>
        <v>0</v>
      </c>
      <c r="G84" s="623">
        <f>+'[8]เงินกันดำเนินงานครุภัณฑ์สิ่  65'!J277</f>
        <v>0</v>
      </c>
      <c r="H84" s="623">
        <f>+'[8]เงินกันดำเนินงานครุภัณฑ์สิ่  65'!K277</f>
        <v>0</v>
      </c>
      <c r="I84" s="623">
        <f>+'[8]เงินกันดำเนินงานครุภัณฑ์สิ่  65'!L277</f>
        <v>0</v>
      </c>
      <c r="J84" s="623">
        <f>+'[8]เงินกันดำเนินงานครุภัณฑ์สิ่  65'!M277</f>
        <v>0</v>
      </c>
    </row>
    <row r="85" spans="1:10" ht="21" hidden="1" customHeight="1" x14ac:dyDescent="0.5">
      <c r="A85" s="612">
        <f>+'[8]เงินกันดำเนินงานครุภัณฑ์สิ่  65'!A278</f>
        <v>0</v>
      </c>
      <c r="B85" s="573" t="str">
        <f>+'[8]เงินกันดำเนินงานครุภัณฑ์สิ่  65'!E278</f>
        <v xml:space="preserve">งบดำเนินงาน  </v>
      </c>
      <c r="C85" s="655" t="str">
        <f>+'[8]เงินกันดำเนินงานครุภัณฑ์สิ่  65'!F278</f>
        <v>6411200</v>
      </c>
      <c r="D85" s="612">
        <f>+'[8]เงินกันดำเนินงานครุภัณฑ์สิ่  65'!G278</f>
        <v>0</v>
      </c>
      <c r="E85" s="612">
        <f>+'[8]เงินกันดำเนินงานครุภัณฑ์สิ่  65'!H278</f>
        <v>0</v>
      </c>
      <c r="F85" s="612">
        <f>+'[8]เงินกันดำเนินงานครุภัณฑ์สิ่  65'!I278</f>
        <v>0</v>
      </c>
      <c r="G85" s="612">
        <f>+'[8]เงินกันดำเนินงานครุภัณฑ์สิ่  65'!J278</f>
        <v>0</v>
      </c>
      <c r="H85" s="612">
        <f>+'[8]เงินกันดำเนินงานครุภัณฑ์สิ่  65'!K278</f>
        <v>0</v>
      </c>
      <c r="I85" s="612">
        <f>+'[8]เงินกันดำเนินงานครุภัณฑ์สิ่  65'!L278</f>
        <v>0</v>
      </c>
      <c r="J85" s="612">
        <f>+'[8]เงินกันดำเนินงานครุภัณฑ์สิ่  65'!M278</f>
        <v>0</v>
      </c>
    </row>
    <row r="86" spans="1:10" ht="21" hidden="1" customHeight="1" x14ac:dyDescent="0.5">
      <c r="A86" s="575" t="str">
        <f>+'[8]เงินกันดำเนินงานครุภัณฑ์สิ่  65'!A279</f>
        <v>5.1.1</v>
      </c>
      <c r="B86" s="640" t="str">
        <f>+'[8]เงินกันดำเนินงานครุภัณฑ์สิ่  65'!E279</f>
        <v>ค่าสื่อ วัสดุ อุปกรณ์ประกอบการเรียนการสอนให้กับนักเรียน</v>
      </c>
      <c r="C86" s="636">
        <f>+'[8]เงินกันดำเนินงานครุภัณฑ์สิ่  65'!F279</f>
        <v>0</v>
      </c>
      <c r="D86" s="600">
        <f>+'[8]เงินกันดำเนินงานครุภัณฑ์สิ่  65'!G279</f>
        <v>0</v>
      </c>
      <c r="E86" s="600">
        <f>+'[8]เงินกันดำเนินงานครุภัณฑ์สิ่  65'!H279</f>
        <v>0</v>
      </c>
      <c r="F86" s="600">
        <f>+'[8]เงินกันดำเนินงานครุภัณฑ์สิ่  65'!I279</f>
        <v>0</v>
      </c>
      <c r="G86" s="600">
        <f>+'[8]เงินกันดำเนินงานครุภัณฑ์สิ่  65'!J279</f>
        <v>0</v>
      </c>
      <c r="H86" s="600">
        <f>+'[8]เงินกันดำเนินงานครุภัณฑ์สิ่  65'!K279</f>
        <v>0</v>
      </c>
      <c r="I86" s="600">
        <f>+'[8]เงินกันดำเนินงานครุภัณฑ์สิ่  65'!L279</f>
        <v>0</v>
      </c>
      <c r="J86" s="600">
        <f>+'[8]เงินกันดำเนินงานครุภัณฑ์สิ่  65'!M279</f>
        <v>0</v>
      </c>
    </row>
    <row r="87" spans="1:10" ht="21" hidden="1" customHeight="1" x14ac:dyDescent="0.5">
      <c r="A87" s="579" t="str">
        <f>+'[8]เงินกันดำเนินงานครุภัณฑ์สิ่  65'!A280</f>
        <v>5.1.1.1</v>
      </c>
      <c r="B87" s="631" t="str">
        <f>+'[8]เงินกันดำเนินงานครุภัณฑ์สิ่  65'!E280</f>
        <v>ร.ร.สหราษฎร์บำรุง</v>
      </c>
      <c r="C87" s="637">
        <f>+'[8]เงินกันดำเนินงานครุภัณฑ์สิ่  65'!F280</f>
        <v>0</v>
      </c>
      <c r="D87" s="662">
        <f>+'[8]เงินกันดำเนินงานครุภัณฑ์สิ่  65'!G283</f>
        <v>0</v>
      </c>
      <c r="E87" s="662">
        <f>+'[8]เงินกันดำเนินงานครุภัณฑ์สิ่  65'!H283</f>
        <v>0</v>
      </c>
      <c r="F87" s="662">
        <f>+'[8]เงินกันดำเนินงานครุภัณฑ์สิ่  65'!I283</f>
        <v>0</v>
      </c>
      <c r="G87" s="662">
        <f>+'[8]เงินกันดำเนินงานครุภัณฑ์สิ่  65'!J283</f>
        <v>0</v>
      </c>
      <c r="H87" s="662">
        <f>+'[8]เงินกันดำเนินงานครุภัณฑ์สิ่  65'!K283</f>
        <v>0</v>
      </c>
      <c r="I87" s="662">
        <f>+'[8]เงินกันดำเนินงานครุภัณฑ์สิ่  65'!L283</f>
        <v>0</v>
      </c>
      <c r="J87" s="662">
        <f>+'[8]เงินกันดำเนินงานครุภัณฑ์สิ่  65'!M283</f>
        <v>0</v>
      </c>
    </row>
    <row r="88" spans="1:10" ht="21" hidden="1" customHeight="1" x14ac:dyDescent="0.5">
      <c r="A88" s="579" t="str">
        <f>+'[8]เงินกันดำเนินงานครุภัณฑ์สิ่  65'!A284</f>
        <v>5.1.1.2</v>
      </c>
      <c r="B88" s="631" t="str">
        <f>+'[8]เงินกันดำเนินงานครุภัณฑ์สิ่  65'!E284</f>
        <v>ร.ร.วัดลาดสนุ่น</v>
      </c>
      <c r="C88" s="637">
        <f>+'[8]เงินกันดำเนินงานครุภัณฑ์สิ่  65'!F284</f>
        <v>0</v>
      </c>
      <c r="D88" s="662">
        <f>+'[8]เงินกันดำเนินงานครุภัณฑ์สิ่  65'!G287</f>
        <v>0</v>
      </c>
      <c r="E88" s="662">
        <f>+'[8]เงินกันดำเนินงานครุภัณฑ์สิ่  65'!H287</f>
        <v>0</v>
      </c>
      <c r="F88" s="662">
        <f>+'[8]เงินกันดำเนินงานครุภัณฑ์สิ่  65'!I287</f>
        <v>0</v>
      </c>
      <c r="G88" s="662">
        <f>+'[8]เงินกันดำเนินงานครุภัณฑ์สิ่  65'!J287</f>
        <v>0</v>
      </c>
      <c r="H88" s="662">
        <f>+'[8]เงินกันดำเนินงานครุภัณฑ์สิ่  65'!K287</f>
        <v>0</v>
      </c>
      <c r="I88" s="662">
        <f>+'[8]เงินกันดำเนินงานครุภัณฑ์สิ่  65'!L287</f>
        <v>0</v>
      </c>
      <c r="J88" s="662">
        <f>+'[8]เงินกันดำเนินงานครุภัณฑ์สิ่  65'!M287</f>
        <v>0</v>
      </c>
    </row>
    <row r="89" spans="1:10" ht="21" hidden="1" customHeight="1" x14ac:dyDescent="0.5">
      <c r="A89" s="579" t="str">
        <f>+'[8]เงินกันดำเนินงานครุภัณฑ์สิ่  65'!A288</f>
        <v>5.1.1.3</v>
      </c>
      <c r="B89" s="631" t="str">
        <f>+'[8]เงินกันดำเนินงานครุภัณฑ์สิ่  65'!E288</f>
        <v>ร.ร.วัดดอนใหญ่</v>
      </c>
      <c r="C89" s="637">
        <f>+'[8]เงินกันดำเนินงานครุภัณฑ์สิ่  65'!F288</f>
        <v>0</v>
      </c>
      <c r="D89" s="586">
        <f>+'[8]เงินกันดำเนินงานครุภัณฑ์สิ่  65'!G293</f>
        <v>0</v>
      </c>
      <c r="E89" s="586">
        <f>+'[8]เงินกันดำเนินงานครุภัณฑ์สิ่  65'!H293</f>
        <v>0</v>
      </c>
      <c r="F89" s="586">
        <f>+'[8]เงินกันดำเนินงานครุภัณฑ์สิ่  65'!I293</f>
        <v>0</v>
      </c>
      <c r="G89" s="586">
        <f>+'[8]เงินกันดำเนินงานครุภัณฑ์สิ่  65'!J293</f>
        <v>0</v>
      </c>
      <c r="H89" s="586">
        <f>+'[8]เงินกันดำเนินงานครุภัณฑ์สิ่  65'!K293</f>
        <v>0</v>
      </c>
      <c r="I89" s="586">
        <f>+'[8]เงินกันดำเนินงานครุภัณฑ์สิ่  65'!L293</f>
        <v>0</v>
      </c>
      <c r="J89" s="586">
        <f>+'[8]เงินกันดำเนินงานครุภัณฑ์สิ่  65'!M293</f>
        <v>0</v>
      </c>
    </row>
    <row r="90" spans="1:10" ht="21.75" x14ac:dyDescent="0.5">
      <c r="A90" s="565" t="str">
        <f>+'[8]เงินกันดำเนินงานครุภัณฑ์สิ่  65'!D294</f>
        <v>***</v>
      </c>
      <c r="B90" s="663" t="str">
        <f>+'[8]เงินกันดำเนินงานครุภัณฑ์สิ่  65'!E294</f>
        <v>รวม</v>
      </c>
      <c r="C90" s="664" t="str">
        <f>+'[8]เงินกันดำเนินงานครุภัณฑ์สิ่  65'!F294</f>
        <v>2000436004</v>
      </c>
      <c r="D90" s="649">
        <f>+'[8]เงินกันดำเนินงานครุภัณฑ์สิ่  65'!G294</f>
        <v>0</v>
      </c>
      <c r="E90" s="649">
        <f>+'[8]เงินกันดำเนินงานครุภัณฑ์สิ่  65'!H294</f>
        <v>0</v>
      </c>
      <c r="F90" s="649">
        <f>+'[8]เงินกันดำเนินงานครุภัณฑ์สิ่  65'!I294</f>
        <v>0</v>
      </c>
      <c r="G90" s="649">
        <f>+'[8]เงินกันดำเนินงานครุภัณฑ์สิ่  65'!J294</f>
        <v>0</v>
      </c>
      <c r="H90" s="649">
        <f>+'[8]เงินกันดำเนินงานครุภัณฑ์สิ่  65'!K294</f>
        <v>0</v>
      </c>
      <c r="I90" s="649">
        <f>+'[8]เงินกันดำเนินงานครุภัณฑ์สิ่  65'!L294</f>
        <v>0</v>
      </c>
      <c r="J90" s="649">
        <f>+'[8]เงินกันดำเนินงานครุภัณฑ์สิ่  65'!M294</f>
        <v>0</v>
      </c>
    </row>
    <row r="91" spans="1:10" s="60" customFormat="1" ht="30.6" customHeight="1" x14ac:dyDescent="0.5">
      <c r="A91" s="665" t="str">
        <f>+'[8]เงินกันดำเนินงานครุภัณฑ์สิ่  65'!A295</f>
        <v>ง</v>
      </c>
      <c r="B91" s="666" t="str">
        <f>+'[8]เงินกันดำเนินงานครุภัณฑ์สิ่  65'!E295</f>
        <v>แผนงานยุทธศาสตร์เพื่อสนับสนุนด้านการพัฒนาและเสริมสร้างศักยภาพทรัพยากรมนุษย์</v>
      </c>
      <c r="C91" s="667"/>
      <c r="D91" s="666"/>
      <c r="E91" s="666"/>
      <c r="F91" s="666"/>
      <c r="G91" s="666"/>
      <c r="H91" s="666"/>
      <c r="I91" s="666"/>
      <c r="J91" s="666"/>
    </row>
    <row r="92" spans="1:10" ht="21.75" x14ac:dyDescent="0.5">
      <c r="A92" s="589">
        <f>+'[8]เงินกันดำเนินงานครุภัณฑ์สิ่  65'!A296</f>
        <v>1</v>
      </c>
      <c r="B92" s="668" t="str">
        <f>+'[8]เงินกันดำเนินงานครุภัณฑ์สิ่  65'!E296</f>
        <v xml:space="preserve">โครงการโรงเรียนคุณภาพประจำตำบล  </v>
      </c>
      <c r="C92" s="669" t="str">
        <f>+'[8]เงินกันดำเนินงานครุภัณฑ์สิ่  65'!F296</f>
        <v>20004 3500B6</v>
      </c>
      <c r="D92" s="592">
        <f>+'[8]เงินกันดำเนินงานครุภัณฑ์สิ่  65'!G296</f>
        <v>8768650</v>
      </c>
      <c r="E92" s="592">
        <f>+'[8]เงินกันดำเนินงานครุภัณฑ์สิ่  65'!H296</f>
        <v>0</v>
      </c>
      <c r="F92" s="592">
        <f>+'[8]เงินกันดำเนินงานครุภัณฑ์สิ่  65'!I296</f>
        <v>0</v>
      </c>
      <c r="G92" s="592">
        <f>+'[8]เงินกันดำเนินงานครุภัณฑ์สิ่  65'!J296</f>
        <v>0</v>
      </c>
      <c r="H92" s="592">
        <f>+'[8]เงินกันดำเนินงานครุภัณฑ์สิ่  65'!K296</f>
        <v>0</v>
      </c>
      <c r="I92" s="592">
        <f>+'[8]เงินกันดำเนินงานครุภัณฑ์สิ่  65'!L296</f>
        <v>8768650</v>
      </c>
      <c r="J92" s="592">
        <f>+'[8]เงินกันดำเนินงานครุภัณฑ์สิ่  65'!M296</f>
        <v>0</v>
      </c>
    </row>
    <row r="93" spans="1:10" ht="15.75" hidden="1" customHeight="1" x14ac:dyDescent="0.2">
      <c r="A93" s="548">
        <f>+'[8]เงินกันดำเนินงานครุภัณฑ์สิ่  65'!A297</f>
        <v>1.1000000000000001</v>
      </c>
      <c r="B93" s="670" t="str">
        <f>+'[8]เงินกันดำเนินงานครุภัณฑ์สิ่  65'!E297</f>
        <v>กิจกรรมโรงเรียนคุณภาพประจำตำบล</v>
      </c>
      <c r="C93" s="621" t="str">
        <f>+'[8]เงินกันดำเนินงานครุภัณฑ์สิ่  65'!F297</f>
        <v>20004 65 00077 00000</v>
      </c>
      <c r="D93" s="623">
        <f>+'[8]เงินกันดำเนินงานครุภัณฑ์สิ่  65'!G297</f>
        <v>8768650</v>
      </c>
      <c r="E93" s="623">
        <f>+'[8]เงินกันดำเนินงานครุภัณฑ์สิ่  65'!H297</f>
        <v>0</v>
      </c>
      <c r="F93" s="623">
        <f>+'[8]เงินกันดำเนินงานครุภัณฑ์สิ่  65'!I297</f>
        <v>0</v>
      </c>
      <c r="G93" s="623">
        <f>+'[8]เงินกันดำเนินงานครุภัณฑ์สิ่  65'!J297</f>
        <v>0</v>
      </c>
      <c r="H93" s="623">
        <f>+'[8]เงินกันดำเนินงานครุภัณฑ์สิ่  65'!K297</f>
        <v>0</v>
      </c>
      <c r="I93" s="623">
        <f>+'[8]เงินกันดำเนินงานครุภัณฑ์สิ่  65'!L297</f>
        <v>8768650</v>
      </c>
      <c r="J93" s="623">
        <f>+'[8]เงินกันดำเนินงานครุภัณฑ์สิ่  65'!M297</f>
        <v>0</v>
      </c>
    </row>
    <row r="94" spans="1:10" ht="21.75" x14ac:dyDescent="0.5">
      <c r="A94" s="579"/>
      <c r="B94" s="631"/>
      <c r="C94" s="608"/>
      <c r="D94" s="662"/>
      <c r="E94" s="662"/>
      <c r="F94" s="579"/>
      <c r="G94" s="579"/>
      <c r="H94" s="579"/>
      <c r="I94" s="662"/>
      <c r="J94" s="586"/>
    </row>
    <row r="95" spans="1:10" ht="21.75" x14ac:dyDescent="0.5">
      <c r="A95" s="612">
        <f>+'[8]เงินกันดำเนินงานครุภัณฑ์สิ่  65'!A298</f>
        <v>0</v>
      </c>
      <c r="B95" s="573" t="str">
        <f>+'[8]เงินกันดำเนินงานครุภัณฑ์สิ่  65'!E298</f>
        <v xml:space="preserve">งบลงทุน ค่าที่ดินและสิ่งก่อสร้าง  </v>
      </c>
      <c r="C95" s="655" t="str">
        <f>+'[8]เงินกันดำเนินงานครุภัณฑ์สิ่  65'!F298</f>
        <v>6511320</v>
      </c>
      <c r="D95" s="612">
        <f>+'[8]เงินกันดำเนินงานครุภัณฑ์สิ่  65'!G298</f>
        <v>8768650</v>
      </c>
      <c r="E95" s="612">
        <f>+'[8]เงินกันดำเนินงานครุภัณฑ์สิ่  65'!H298</f>
        <v>0</v>
      </c>
      <c r="F95" s="612">
        <f>+'[8]เงินกันดำเนินงานครุภัณฑ์สิ่  65'!I298</f>
        <v>0</v>
      </c>
      <c r="G95" s="612">
        <f>+'[8]เงินกันดำเนินงานครุภัณฑ์สิ่  65'!J298</f>
        <v>0</v>
      </c>
      <c r="H95" s="612">
        <f>+'[8]เงินกันดำเนินงานครุภัณฑ์สิ่  65'!K298</f>
        <v>0</v>
      </c>
      <c r="I95" s="612">
        <f>+'[8]เงินกันดำเนินงานครุภัณฑ์สิ่  65'!L298</f>
        <v>8768650</v>
      </c>
      <c r="J95" s="612">
        <f>+'[8]เงินกันดำเนินงานครุภัณฑ์สิ่  65'!M298</f>
        <v>0</v>
      </c>
    </row>
    <row r="96" spans="1:10" ht="21.75" x14ac:dyDescent="0.5">
      <c r="A96" s="575" t="str">
        <f>+'[8]เงินกันดำเนินงานครุภัณฑ์สิ่  65'!A299</f>
        <v>1.1.1</v>
      </c>
      <c r="B96" s="671" t="str">
        <f>+'[8]เงินกันดำเนินงานครุภัณฑ์สิ่  65'!E299</f>
        <v>อาคารเรียน 216ล./57-ข เขตแผ่นดินไหว</v>
      </c>
      <c r="C96" s="672">
        <f>+'[8]เงินกันดำเนินงานครุภัณฑ์สิ่  65'!F299</f>
        <v>0</v>
      </c>
      <c r="D96" s="630">
        <f>+'[8]เงินกันดำเนินงานครุภัณฑ์สิ่  65'!G299</f>
        <v>8768650</v>
      </c>
      <c r="E96" s="630">
        <f>+'[8]เงินกันดำเนินงานครุภัณฑ์สิ่  65'!H299</f>
        <v>0</v>
      </c>
      <c r="F96" s="630">
        <f>+'[8]เงินกันดำเนินงานครุภัณฑ์สิ่  65'!I299</f>
        <v>0</v>
      </c>
      <c r="G96" s="630">
        <f>+'[8]เงินกันดำเนินงานครุภัณฑ์สิ่  65'!J299</f>
        <v>0</v>
      </c>
      <c r="H96" s="630">
        <f>+'[8]เงินกันดำเนินงานครุภัณฑ์สิ่  65'!K299</f>
        <v>0</v>
      </c>
      <c r="I96" s="630">
        <f>+'[8]เงินกันดำเนินงานครุภัณฑ์สิ่  65'!L299</f>
        <v>8768650</v>
      </c>
      <c r="J96" s="600">
        <f>+'[8]เงินกันดำเนินงานครุภัณฑ์สิ่  65'!M299</f>
        <v>0</v>
      </c>
    </row>
    <row r="97" spans="1:10" ht="15.75" hidden="1" customHeight="1" x14ac:dyDescent="0.5">
      <c r="A97" s="564">
        <f>+'[8]เงินกันดำเนินงานครุภัณฑ์สิ่  65'!A300</f>
        <v>0</v>
      </c>
      <c r="B97" s="673" t="str">
        <f>+'[8]เงินกันดำเนินงานครุภัณฑ์สิ่  65'!E300</f>
        <v>ร.ร.ชุมชนประชานิกรอำนวยเวทย์</v>
      </c>
      <c r="C97" s="673" t="str">
        <f>+'[8]เงินกันดำเนินงานครุภัณฑ์สิ่  65'!F300</f>
        <v>20004 3200B600 3220045</v>
      </c>
      <c r="D97" s="563">
        <f>+'[8]เงินกันดำเนินงานครุภัณฑ์สิ่  65'!G325</f>
        <v>8768650</v>
      </c>
      <c r="E97" s="563">
        <f>+'[8]เงินกันดำเนินงานครุภัณฑ์สิ่  65'!H325</f>
        <v>0</v>
      </c>
      <c r="F97" s="563">
        <f>+'[8]เงินกันดำเนินงานครุภัณฑ์สิ่  65'!I325</f>
        <v>0</v>
      </c>
      <c r="G97" s="563">
        <f>+'[8]เงินกันดำเนินงานครุภัณฑ์สิ่  65'!J195</f>
        <v>0</v>
      </c>
      <c r="H97" s="563">
        <f>+'[8]เงินกันดำเนินงานครุภัณฑ์สิ่  65'!K325</f>
        <v>0</v>
      </c>
      <c r="I97" s="563">
        <f>+'[8]เงินกันดำเนินงานครุภัณฑ์สิ่  65'!L325</f>
        <v>8768650</v>
      </c>
      <c r="J97" s="563">
        <f>+D97-E97-F97-G97-H97-I97</f>
        <v>0</v>
      </c>
    </row>
    <row r="98" spans="1:10" ht="15" hidden="1" customHeight="1" x14ac:dyDescent="0.5">
      <c r="A98" s="564"/>
      <c r="B98" s="1081"/>
      <c r="C98" s="1081"/>
      <c r="D98" s="563"/>
      <c r="E98" s="563"/>
      <c r="F98" s="563"/>
      <c r="G98" s="563"/>
      <c r="H98" s="563"/>
      <c r="I98" s="563"/>
      <c r="J98" s="563"/>
    </row>
    <row r="99" spans="1:10" ht="15" hidden="1" customHeight="1" x14ac:dyDescent="0.5">
      <c r="A99" s="564"/>
      <c r="B99" s="1081"/>
      <c r="C99" s="1081"/>
      <c r="D99" s="563"/>
      <c r="E99" s="563"/>
      <c r="F99" s="563"/>
      <c r="G99" s="563"/>
      <c r="H99" s="563"/>
      <c r="I99" s="563"/>
      <c r="J99" s="563"/>
    </row>
    <row r="100" spans="1:10" ht="15" hidden="1" customHeight="1" x14ac:dyDescent="0.5">
      <c r="A100" s="564"/>
      <c r="B100" s="1081"/>
      <c r="C100" s="1081"/>
      <c r="D100" s="563"/>
      <c r="E100" s="563"/>
      <c r="F100" s="563"/>
      <c r="G100" s="563"/>
      <c r="H100" s="563"/>
      <c r="I100" s="563"/>
      <c r="J100" s="563"/>
    </row>
    <row r="101" spans="1:10" ht="15" hidden="1" customHeight="1" x14ac:dyDescent="0.5">
      <c r="A101" s="564"/>
      <c r="B101" s="1081"/>
      <c r="C101" s="1081"/>
      <c r="D101" s="563"/>
      <c r="E101" s="563"/>
      <c r="F101" s="563"/>
      <c r="G101" s="563"/>
      <c r="H101" s="563"/>
      <c r="I101" s="563"/>
      <c r="J101" s="563"/>
    </row>
    <row r="102" spans="1:10" ht="15" hidden="1" customHeight="1" x14ac:dyDescent="0.5">
      <c r="A102" s="564"/>
      <c r="B102" s="1081"/>
      <c r="C102" s="1081"/>
      <c r="D102" s="563"/>
      <c r="E102" s="563"/>
      <c r="F102" s="563"/>
      <c r="G102" s="563"/>
      <c r="H102" s="563"/>
      <c r="I102" s="563"/>
      <c r="J102" s="563"/>
    </row>
    <row r="103" spans="1:10" ht="15" hidden="1" customHeight="1" x14ac:dyDescent="0.5">
      <c r="A103" s="564"/>
      <c r="B103" s="1081"/>
      <c r="C103" s="1081"/>
      <c r="D103" s="563"/>
      <c r="E103" s="563"/>
      <c r="F103" s="563"/>
      <c r="G103" s="563"/>
      <c r="H103" s="563"/>
      <c r="I103" s="563"/>
      <c r="J103" s="563"/>
    </row>
    <row r="104" spans="1:10" ht="15" hidden="1" customHeight="1" x14ac:dyDescent="0.5">
      <c r="A104" s="564"/>
      <c r="B104" s="1081"/>
      <c r="C104" s="1081"/>
      <c r="D104" s="563"/>
      <c r="E104" s="563"/>
      <c r="F104" s="563"/>
      <c r="G104" s="563"/>
      <c r="H104" s="563"/>
      <c r="I104" s="563"/>
      <c r="J104" s="563"/>
    </row>
    <row r="105" spans="1:10" ht="15" hidden="1" customHeight="1" x14ac:dyDescent="0.5">
      <c r="A105" s="564"/>
      <c r="B105" s="1081"/>
      <c r="C105" s="1081"/>
      <c r="D105" s="563"/>
      <c r="E105" s="563"/>
      <c r="F105" s="563"/>
      <c r="G105" s="563"/>
      <c r="H105" s="563"/>
      <c r="I105" s="563"/>
      <c r="J105" s="563"/>
    </row>
    <row r="106" spans="1:10" ht="15.75" hidden="1" customHeight="1" x14ac:dyDescent="0.5">
      <c r="A106" s="564"/>
      <c r="B106" s="1081"/>
      <c r="C106" s="1081"/>
      <c r="D106" s="563"/>
      <c r="E106" s="563"/>
      <c r="F106" s="563"/>
      <c r="G106" s="563"/>
      <c r="H106" s="563"/>
      <c r="I106" s="563"/>
      <c r="J106" s="563"/>
    </row>
    <row r="107" spans="1:10" ht="15.75" hidden="1" customHeight="1" x14ac:dyDescent="0.5">
      <c r="A107" s="564"/>
      <c r="B107" s="1081"/>
      <c r="C107" s="1081"/>
      <c r="D107" s="563"/>
      <c r="E107" s="563"/>
      <c r="F107" s="563"/>
      <c r="G107" s="563"/>
      <c r="H107" s="563"/>
      <c r="I107" s="563"/>
      <c r="J107" s="563"/>
    </row>
    <row r="108" spans="1:10" ht="15.75" customHeight="1" x14ac:dyDescent="0.5">
      <c r="A108" s="564"/>
      <c r="B108" s="1081"/>
      <c r="C108" s="1081"/>
      <c r="D108" s="563"/>
      <c r="E108" s="563"/>
      <c r="F108" s="563"/>
      <c r="G108" s="563"/>
      <c r="H108" s="563"/>
      <c r="I108" s="563"/>
      <c r="J108" s="563"/>
    </row>
    <row r="109" spans="1:10" ht="21" hidden="1" customHeight="1" x14ac:dyDescent="0.5">
      <c r="A109" s="575"/>
      <c r="B109" s="640"/>
      <c r="C109" s="636">
        <f>+'[8]เงินกันดำเนินงานครุภัณฑ์สิ่  65'!F326</f>
        <v>0</v>
      </c>
      <c r="D109" s="600">
        <f>+'[8]เงินกันดำเนินงานครุภัณฑ์สิ่  65'!G326</f>
        <v>0</v>
      </c>
      <c r="E109" s="600">
        <f>+'[8]เงินกันดำเนินงานครุภัณฑ์สิ่  65'!H326</f>
        <v>0</v>
      </c>
      <c r="F109" s="600">
        <f>+'[8]เงินกันดำเนินงานครุภัณฑ์สิ่  65'!I326</f>
        <v>0</v>
      </c>
      <c r="G109" s="600">
        <f>+'[8]เงินกันดำเนินงานครุภัณฑ์สิ่  65'!J326</f>
        <v>0</v>
      </c>
      <c r="H109" s="600">
        <f>+'[8]เงินกันดำเนินงานครุภัณฑ์สิ่  65'!K326</f>
        <v>0</v>
      </c>
      <c r="I109" s="600">
        <f>+'[8]เงินกันดำเนินงานครุภัณฑ์สิ่  65'!L326</f>
        <v>0</v>
      </c>
      <c r="J109" s="600">
        <f>+'[8]เงินกันดำเนินงานครุภัณฑ์สิ่  65'!M326</f>
        <v>0</v>
      </c>
    </row>
    <row r="110" spans="1:10" ht="21" hidden="1" customHeight="1" x14ac:dyDescent="0.5">
      <c r="A110" s="586">
        <f>+'[8]เงินกันดำเนินงานครุภัณฑ์สิ่  65'!A327</f>
        <v>0</v>
      </c>
      <c r="B110" s="631">
        <f>+'[8]เงินกันดำเนินงานครุภัณฑ์สิ่  65'!E327</f>
        <v>0</v>
      </c>
      <c r="C110" s="632">
        <f>+'[8]เงินกันดำเนินงานครุภัณฑ์สิ่  65'!F327</f>
        <v>0</v>
      </c>
      <c r="D110" s="662">
        <f>+'[8]เงินกันดำเนินงานครุภัณฑ์สิ่  65'!G345</f>
        <v>0</v>
      </c>
      <c r="E110" s="662">
        <f>+'[8]เงินกันดำเนินงานครุภัณฑ์สิ่  65'!H345</f>
        <v>0</v>
      </c>
      <c r="F110" s="662">
        <f>+'[8]เงินกันดำเนินงานครุภัณฑ์สิ่  65'!I345</f>
        <v>0</v>
      </c>
      <c r="G110" s="662">
        <f>+'[8]เงินกันดำเนินงานครุภัณฑ์สิ่  65'!J345</f>
        <v>0</v>
      </c>
      <c r="H110" s="662">
        <f>+'[8]เงินกันดำเนินงานครุภัณฑ์สิ่  65'!K345</f>
        <v>0</v>
      </c>
      <c r="I110" s="662">
        <f>+'[8]เงินกันดำเนินงานครุภัณฑ์สิ่  65'!L345</f>
        <v>0</v>
      </c>
      <c r="J110" s="662">
        <f>+'[8]เงินกันดำเนินงานครุภัณฑ์สิ่  65'!M345</f>
        <v>0</v>
      </c>
    </row>
    <row r="111" spans="1:10" ht="21.75" x14ac:dyDescent="0.5">
      <c r="A111" s="565" t="str">
        <f>+'[8]เงินกันดำเนินงานครุภัณฑ์สิ่  65'!D346</f>
        <v>***</v>
      </c>
      <c r="B111" s="663" t="str">
        <f>+'[8]เงินกันดำเนินงานครุภัณฑ์สิ่  65'!E346</f>
        <v>รวม</v>
      </c>
      <c r="C111" s="1082" t="str">
        <f>+'[8]เงินกันดำเนินงานครุภัณฑ์สิ่  65'!F346</f>
        <v>20004350B64</v>
      </c>
      <c r="D111" s="583">
        <f>+'[8]เงินกันดำเนินงานครุภัณฑ์สิ่  65'!G346</f>
        <v>8768650</v>
      </c>
      <c r="E111" s="583">
        <f>+'[8]เงินกันดำเนินงานครุภัณฑ์สิ่  65'!H346</f>
        <v>0</v>
      </c>
      <c r="F111" s="583">
        <f>+'[8]เงินกันดำเนินงานครุภัณฑ์สิ่  65'!I346</f>
        <v>0</v>
      </c>
      <c r="G111" s="583">
        <f>+'[8]เงินกันดำเนินงานครุภัณฑ์สิ่  65'!J346</f>
        <v>0</v>
      </c>
      <c r="H111" s="583">
        <f>+'[8]เงินกันดำเนินงานครุภัณฑ์สิ่  65'!K346</f>
        <v>0</v>
      </c>
      <c r="I111" s="583">
        <f>+'[8]เงินกันดำเนินงานครุภัณฑ์สิ่  65'!L346</f>
        <v>8768650</v>
      </c>
      <c r="J111" s="583">
        <f>+'[8]เงินกันดำเนินงานครุภัณฑ์สิ่  65'!M346</f>
        <v>0</v>
      </c>
    </row>
    <row r="112" spans="1:10" ht="21.75" x14ac:dyDescent="0.5">
      <c r="A112" s="674"/>
      <c r="B112" s="675" t="str">
        <f>+'[8]เงินกันดำเนินงานครุภัณฑ์สิ่  65'!E347</f>
        <v>งบดำเนินงาน</v>
      </c>
      <c r="C112" s="676"/>
      <c r="D112" s="677">
        <f>+'[8]เงินกันดำเนินงานครุภัณฑ์สิ่  65'!G347</f>
        <v>0</v>
      </c>
      <c r="E112" s="677">
        <f>+'[8]เงินกันดำเนินงานครุภัณฑ์สิ่  65'!H347</f>
        <v>0</v>
      </c>
      <c r="F112" s="677">
        <f>+'[8]เงินกันดำเนินงานครุภัณฑ์สิ่  65'!I347</f>
        <v>0</v>
      </c>
      <c r="G112" s="677">
        <f>+'[8]เงินกันดำเนินงานครุภัณฑ์สิ่  65'!J347</f>
        <v>0</v>
      </c>
      <c r="H112" s="677">
        <f>+'[8]เงินกันดำเนินงานครุภัณฑ์สิ่  65'!K347</f>
        <v>0</v>
      </c>
      <c r="I112" s="677">
        <f>+'[8]เงินกันดำเนินงานครุภัณฑ์สิ่  65'!L347</f>
        <v>0</v>
      </c>
      <c r="J112" s="677">
        <f>+'[8]เงินกันดำเนินงานครุภัณฑ์สิ่  65'!M347</f>
        <v>0</v>
      </c>
    </row>
    <row r="113" spans="1:10" ht="21.75" x14ac:dyDescent="0.5">
      <c r="A113" s="674"/>
      <c r="B113" s="675" t="str">
        <f>+'[8]เงินกันดำเนินงานครุภัณฑ์สิ่  65'!E348</f>
        <v>งบลงทุน</v>
      </c>
      <c r="C113" s="676"/>
      <c r="D113" s="677">
        <f t="shared" ref="D113:J113" si="12">+D95+D59+D43</f>
        <v>19554250</v>
      </c>
      <c r="E113" s="677">
        <f t="shared" si="12"/>
        <v>0</v>
      </c>
      <c r="F113" s="677">
        <f t="shared" si="12"/>
        <v>3466800</v>
      </c>
      <c r="G113" s="677">
        <f t="shared" si="12"/>
        <v>0</v>
      </c>
      <c r="H113" s="677">
        <f t="shared" si="12"/>
        <v>0</v>
      </c>
      <c r="I113" s="677">
        <f t="shared" si="12"/>
        <v>16087450</v>
      </c>
      <c r="J113" s="677">
        <f t="shared" si="12"/>
        <v>0</v>
      </c>
    </row>
    <row r="114" spans="1:10" ht="21.75" x14ac:dyDescent="0.5">
      <c r="A114" s="674"/>
      <c r="B114" s="675" t="str">
        <f>+'[8]เงินกันดำเนินงานครุภัณฑ์สิ่  65'!E349</f>
        <v>รวมเงินกันทั้งสิ้น</v>
      </c>
      <c r="C114" s="676"/>
      <c r="D114" s="677">
        <f>SUM(D112:D113)</f>
        <v>19554250</v>
      </c>
      <c r="E114" s="677">
        <f t="shared" ref="E114:J114" si="13">SUM(E112:E113)</f>
        <v>0</v>
      </c>
      <c r="F114" s="677">
        <f t="shared" si="13"/>
        <v>3466800</v>
      </c>
      <c r="G114" s="677">
        <f t="shared" si="13"/>
        <v>0</v>
      </c>
      <c r="H114" s="677">
        <f t="shared" si="13"/>
        <v>0</v>
      </c>
      <c r="I114" s="677">
        <f t="shared" si="13"/>
        <v>16087450</v>
      </c>
      <c r="J114" s="677">
        <f t="shared" si="13"/>
        <v>0</v>
      </c>
    </row>
    <row r="115" spans="1:10" ht="21" hidden="1" customHeight="1" x14ac:dyDescent="0.5">
      <c r="A115" s="674"/>
      <c r="B115" s="689" t="s">
        <v>134</v>
      </c>
      <c r="C115" s="676"/>
      <c r="D115" s="677">
        <v>19554250</v>
      </c>
      <c r="E115" s="1136">
        <f>SUM(E114+F114)</f>
        <v>3466800</v>
      </c>
      <c r="F115" s="1137"/>
      <c r="G115" s="677"/>
      <c r="H115" s="1136">
        <f>+H114+I114</f>
        <v>16087450</v>
      </c>
      <c r="I115" s="1137"/>
      <c r="J115" s="677"/>
    </row>
    <row r="116" spans="1:10" ht="21" hidden="1" customHeight="1" x14ac:dyDescent="0.5">
      <c r="A116" s="674"/>
      <c r="B116" s="675" t="str">
        <f>+'[8]เงินกันดำเนินงานครุภัณฑ์สิ่  65'!E351</f>
        <v>คิดเป็นร้อยละ</v>
      </c>
      <c r="C116" s="676"/>
      <c r="D116" s="677">
        <f>SUM(E116:J116)</f>
        <v>100</v>
      </c>
      <c r="E116" s="1136">
        <f>(E114+F114)*100/D114</f>
        <v>17.729138166894664</v>
      </c>
      <c r="F116" s="1137"/>
      <c r="G116" s="677">
        <f>+'[8]เงินกันดำเนินงานครุภัณฑ์สิ่  65'!J351</f>
        <v>0</v>
      </c>
      <c r="H116" s="1136">
        <f>(H114+I114)*100/D114</f>
        <v>82.270861833105329</v>
      </c>
      <c r="I116" s="1137"/>
      <c r="J116" s="677">
        <f>+'[8]เงินกันดำเนินงานครุภัณฑ์สิ่  65'!M351</f>
        <v>0</v>
      </c>
    </row>
    <row r="117" spans="1:10" ht="21" hidden="1" customHeight="1" x14ac:dyDescent="0.5">
      <c r="A117" s="678"/>
      <c r="B117" s="679"/>
      <c r="C117" s="680"/>
      <c r="D117" s="841"/>
      <c r="E117" s="870"/>
      <c r="F117" s="1138"/>
      <c r="G117" s="1138"/>
      <c r="H117" s="870"/>
      <c r="I117" s="870"/>
      <c r="J117" s="870"/>
    </row>
    <row r="118" spans="1:10" ht="21" hidden="1" customHeight="1" x14ac:dyDescent="0.5">
      <c r="A118" s="20"/>
      <c r="B118" s="20"/>
      <c r="C118" s="680"/>
      <c r="D118" s="681"/>
      <c r="E118" s="681"/>
      <c r="F118" s="681"/>
      <c r="G118" s="681"/>
      <c r="H118" s="681"/>
      <c r="I118" s="681"/>
      <c r="J118" s="681"/>
    </row>
    <row r="119" spans="1:10" ht="21" hidden="1" customHeight="1" x14ac:dyDescent="0.5">
      <c r="A119" s="20"/>
      <c r="B119" s="20"/>
      <c r="C119" s="682"/>
      <c r="D119" s="20"/>
      <c r="E119" s="1141" t="s">
        <v>114</v>
      </c>
      <c r="F119" s="1141"/>
      <c r="G119" s="1141"/>
      <c r="H119" s="1141"/>
      <c r="I119" s="1141"/>
      <c r="J119" s="1141"/>
    </row>
    <row r="120" spans="1:10" ht="21" hidden="1" customHeight="1" x14ac:dyDescent="0.5">
      <c r="A120" s="20"/>
      <c r="B120" s="3"/>
      <c r="C120" s="682"/>
      <c r="D120" s="20"/>
      <c r="E120" s="12"/>
      <c r="F120" s="12"/>
      <c r="G120" s="12"/>
      <c r="H120" s="12"/>
      <c r="I120" s="12"/>
      <c r="J120" s="12"/>
    </row>
    <row r="121" spans="1:10" ht="21" hidden="1" customHeight="1" x14ac:dyDescent="0.5">
      <c r="A121" s="20"/>
      <c r="B121" s="3" t="s">
        <v>135</v>
      </c>
      <c r="C121" s="682"/>
      <c r="D121" s="20"/>
      <c r="E121" s="12"/>
      <c r="F121" s="12"/>
      <c r="G121" s="12"/>
      <c r="H121" s="12"/>
      <c r="I121" s="12"/>
      <c r="J121" s="12"/>
    </row>
    <row r="122" spans="1:10" ht="21" hidden="1" customHeight="1" x14ac:dyDescent="0.5">
      <c r="A122" s="20"/>
      <c r="B122" s="683" t="s">
        <v>93</v>
      </c>
      <c r="C122" s="684"/>
      <c r="D122" s="6"/>
      <c r="E122" s="6"/>
      <c r="F122" s="20"/>
      <c r="G122" s="3"/>
      <c r="H122" s="3"/>
      <c r="I122" s="3"/>
      <c r="J122" s="20"/>
    </row>
    <row r="123" spans="1:10" ht="21" hidden="1" customHeight="1" x14ac:dyDescent="0.5">
      <c r="A123" s="20"/>
      <c r="B123" s="12" t="s">
        <v>104</v>
      </c>
      <c r="C123" s="685"/>
      <c r="D123" s="20"/>
      <c r="E123" s="20"/>
      <c r="F123" s="686" t="s">
        <v>21</v>
      </c>
      <c r="G123" s="20"/>
      <c r="H123" s="20"/>
      <c r="I123" s="20"/>
      <c r="J123" s="20"/>
    </row>
    <row r="124" spans="1:10" ht="21" hidden="1" customHeight="1" x14ac:dyDescent="0.5">
      <c r="A124" s="1209"/>
      <c r="B124" s="1080"/>
      <c r="C124" s="1210"/>
      <c r="D124" s="1209"/>
      <c r="E124" s="1187" t="s">
        <v>138</v>
      </c>
      <c r="F124" s="1187"/>
      <c r="G124" s="1187"/>
      <c r="H124" s="1187"/>
      <c r="I124" s="1187"/>
      <c r="J124" s="1187"/>
    </row>
    <row r="125" spans="1:10" ht="21.75" hidden="1" customHeight="1" x14ac:dyDescent="0.5">
      <c r="A125" s="1209"/>
      <c r="B125" s="1080"/>
      <c r="C125" s="1210"/>
      <c r="D125" s="1209"/>
      <c r="E125" s="1141" t="s">
        <v>49</v>
      </c>
      <c r="F125" s="1141"/>
      <c r="G125" s="1141"/>
      <c r="H125" s="1141"/>
      <c r="I125" s="1141"/>
      <c r="J125" s="1141"/>
    </row>
    <row r="126" spans="1:10" ht="21.75" hidden="1" customHeight="1" x14ac:dyDescent="0.5">
      <c r="A126" s="20"/>
      <c r="B126" s="20"/>
      <c r="C126" s="682"/>
      <c r="D126" s="20"/>
      <c r="E126" s="1141" t="s">
        <v>114</v>
      </c>
      <c r="F126" s="1141"/>
      <c r="G126" s="1141"/>
      <c r="H126" s="1141"/>
      <c r="I126" s="1141"/>
      <c r="J126" s="1141"/>
    </row>
    <row r="127" spans="1:10" ht="21.75" hidden="1" customHeight="1" x14ac:dyDescent="0.5">
      <c r="A127" s="20"/>
      <c r="B127" s="3"/>
      <c r="C127" s="682"/>
      <c r="D127" s="20"/>
      <c r="E127" s="12"/>
      <c r="F127" s="12"/>
      <c r="G127" s="12"/>
      <c r="H127" s="12"/>
      <c r="I127" s="12"/>
      <c r="J127" s="12"/>
    </row>
    <row r="128" spans="1:10" ht="21.75" hidden="1" customHeight="1" x14ac:dyDescent="0.5">
      <c r="A128" s="20"/>
      <c r="B128" s="3" t="s">
        <v>216</v>
      </c>
      <c r="C128" s="682"/>
      <c r="D128" s="20"/>
      <c r="E128" s="12"/>
      <c r="F128" s="12"/>
      <c r="G128" s="12"/>
      <c r="H128" s="12"/>
      <c r="I128" s="12"/>
      <c r="J128" s="12"/>
    </row>
    <row r="129" spans="1:10" ht="21.75" hidden="1" customHeight="1" x14ac:dyDescent="0.5">
      <c r="A129" s="20"/>
      <c r="B129" s="1211" t="s">
        <v>217</v>
      </c>
      <c r="C129" s="684"/>
      <c r="D129" s="6"/>
      <c r="E129" s="6"/>
      <c r="F129" s="686" t="s">
        <v>21</v>
      </c>
      <c r="G129" s="3"/>
      <c r="H129" s="3"/>
      <c r="I129" s="3" t="s">
        <v>218</v>
      </c>
      <c r="J129" s="20"/>
    </row>
    <row r="130" spans="1:10" ht="21.75" x14ac:dyDescent="0.5">
      <c r="A130" s="20"/>
      <c r="B130" s="1084" t="s">
        <v>219</v>
      </c>
      <c r="C130" s="685"/>
      <c r="D130" s="20"/>
      <c r="E130" s="20"/>
      <c r="F130" s="841"/>
      <c r="G130" s="20"/>
      <c r="H130" s="20"/>
      <c r="I130" s="20" t="s">
        <v>209</v>
      </c>
      <c r="J130" s="20"/>
    </row>
    <row r="131" spans="1:10" ht="21.75" x14ac:dyDescent="0.5">
      <c r="A131" s="1209"/>
      <c r="B131" s="1080"/>
      <c r="C131" s="1210"/>
      <c r="D131" s="1209"/>
      <c r="E131" s="1187" t="s">
        <v>138</v>
      </c>
      <c r="F131" s="1187"/>
      <c r="G131" s="1187"/>
      <c r="H131" s="1187"/>
      <c r="I131" s="1187"/>
      <c r="J131" s="1187"/>
    </row>
    <row r="132" spans="1:10" ht="21.75" x14ac:dyDescent="0.5">
      <c r="A132" s="1209"/>
      <c r="B132" s="1080"/>
      <c r="C132" s="1210"/>
      <c r="D132" s="1209"/>
      <c r="E132" s="1141" t="s">
        <v>49</v>
      </c>
      <c r="F132" s="1141"/>
      <c r="G132" s="1141"/>
      <c r="H132" s="1141"/>
      <c r="I132" s="1141"/>
      <c r="J132" s="1141"/>
    </row>
    <row r="133" spans="1:10" ht="21.75" x14ac:dyDescent="0.5">
      <c r="A133" s="372" t="s">
        <v>136</v>
      </c>
      <c r="B133" s="18"/>
      <c r="C133" s="688"/>
      <c r="D133" s="1083"/>
      <c r="E133" s="1083"/>
      <c r="F133" s="1140" t="s">
        <v>137</v>
      </c>
      <c r="G133" s="1140"/>
      <c r="H133" s="1140"/>
      <c r="I133" s="1140"/>
      <c r="J133" s="1140"/>
    </row>
    <row r="134" spans="1:10" ht="21.75" x14ac:dyDescent="0.5">
      <c r="A134" s="20"/>
      <c r="B134" s="20"/>
      <c r="C134" s="685"/>
      <c r="D134" s="1141" t="s">
        <v>49</v>
      </c>
      <c r="E134" s="1141"/>
      <c r="F134" s="1141"/>
      <c r="G134" s="1141"/>
      <c r="H134" s="1141"/>
      <c r="I134" s="1141"/>
      <c r="J134" s="1141"/>
    </row>
    <row r="135" spans="1:10" ht="21.75" x14ac:dyDescent="0.5">
      <c r="A135" s="20"/>
      <c r="B135" s="20"/>
      <c r="C135" s="685"/>
      <c r="D135" s="12"/>
      <c r="E135" s="12"/>
      <c r="F135" s="12"/>
      <c r="G135" s="12"/>
      <c r="H135" s="12"/>
      <c r="I135" s="12"/>
      <c r="J135" s="12"/>
    </row>
    <row r="136" spans="1:10" ht="21.75" x14ac:dyDescent="0.5">
      <c r="A136" s="20"/>
      <c r="B136" s="20"/>
      <c r="C136" s="685"/>
      <c r="D136" s="12"/>
      <c r="E136" s="12"/>
      <c r="F136" s="12"/>
      <c r="G136" s="12"/>
      <c r="H136" s="12"/>
      <c r="I136" s="12"/>
      <c r="J136" s="12"/>
    </row>
    <row r="137" spans="1:10" ht="21.75" x14ac:dyDescent="0.5">
      <c r="A137" s="20"/>
      <c r="B137" s="20"/>
      <c r="C137" s="685"/>
      <c r="D137" s="12"/>
      <c r="E137" s="12"/>
      <c r="F137" s="12"/>
      <c r="G137" s="12"/>
      <c r="H137" s="12"/>
      <c r="I137" s="12"/>
      <c r="J137" s="12"/>
    </row>
    <row r="138" spans="1:10" ht="21.75" x14ac:dyDescent="0.5">
      <c r="A138" s="20"/>
      <c r="B138" s="20"/>
      <c r="C138" s="685"/>
      <c r="D138" s="20"/>
      <c r="E138" s="20"/>
      <c r="F138" s="20"/>
      <c r="G138" s="20"/>
      <c r="H138" s="20"/>
      <c r="I138" s="20"/>
      <c r="J138" s="20"/>
    </row>
    <row r="139" spans="1:10" ht="21.75" x14ac:dyDescent="0.5">
      <c r="A139" s="20"/>
      <c r="B139" s="20"/>
      <c r="C139" s="685"/>
      <c r="D139" s="1141"/>
      <c r="E139" s="1141"/>
      <c r="F139" s="1141"/>
      <c r="G139" s="1141"/>
      <c r="H139" s="1141"/>
      <c r="I139" s="1141"/>
      <c r="J139" s="1141"/>
    </row>
    <row r="140" spans="1:10" ht="18.75" x14ac:dyDescent="0.45">
      <c r="A140" s="841"/>
      <c r="B140" s="841"/>
      <c r="C140" s="842"/>
      <c r="D140" s="843"/>
      <c r="E140" s="1139" t="s">
        <v>49</v>
      </c>
      <c r="F140" s="1139"/>
      <c r="G140" s="1139"/>
      <c r="H140" s="1139"/>
      <c r="I140" s="1139"/>
      <c r="J140" s="843"/>
    </row>
  </sheetData>
  <sheetProtection algorithmName="SHA-512" hashValue="9Yag30ALD67bptu5w0Rqfsk3dqWuPeyGs7rU8m+HftrKkxBakYQkYmzax6BTmpLpRyRyvQg6c2Dq60TMYV8aiw==" saltValue="IdVv/GmOsf6VzZ0oZXPmuA==" spinCount="100000" sheet="1" formatCells="0" formatColumns="0" formatRows="0" insertColumns="0" insertRows="0" deleteColumns="0" deleteRows="0"/>
  <mergeCells count="25">
    <mergeCell ref="E119:J119"/>
    <mergeCell ref="E124:J124"/>
    <mergeCell ref="E131:J131"/>
    <mergeCell ref="E132:J132"/>
    <mergeCell ref="A1:J1"/>
    <mergeCell ref="A2:J2"/>
    <mergeCell ref="A3:J3"/>
    <mergeCell ref="H4:I4"/>
    <mergeCell ref="J4:J5"/>
    <mergeCell ref="A4:A5"/>
    <mergeCell ref="B4:B5"/>
    <mergeCell ref="D4:D5"/>
    <mergeCell ref="E4:F4"/>
    <mergeCell ref="G4:G5"/>
    <mergeCell ref="E140:I140"/>
    <mergeCell ref="F133:J133"/>
    <mergeCell ref="D134:J134"/>
    <mergeCell ref="D139:J139"/>
    <mergeCell ref="E125:J125"/>
    <mergeCell ref="E126:J126"/>
    <mergeCell ref="E115:F115"/>
    <mergeCell ref="H115:I115"/>
    <mergeCell ref="E116:F116"/>
    <mergeCell ref="H116:I116"/>
    <mergeCell ref="F117:G117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232"/>
  <sheetViews>
    <sheetView topLeftCell="A216" zoomScale="86" zoomScaleNormal="86" workbookViewId="0">
      <selection activeCell="B232" sqref="B232"/>
    </sheetView>
  </sheetViews>
  <sheetFormatPr defaultRowHeight="21.75" x14ac:dyDescent="0.5"/>
  <cols>
    <col min="1" max="1" width="6.375" style="3" customWidth="1"/>
    <col min="2" max="2" width="36.75" style="3" customWidth="1"/>
    <col min="3" max="3" width="19" style="58" customWidth="1"/>
    <col min="4" max="4" width="12.25" style="58" customWidth="1"/>
    <col min="5" max="5" width="13" style="58" customWidth="1"/>
    <col min="6" max="6" width="8.875" style="58" customWidth="1"/>
    <col min="7" max="7" width="12.75" style="4" customWidth="1"/>
    <col min="8" max="8" width="11.25" style="4" hidden="1" customWidth="1"/>
    <col min="9" max="9" width="17.5" style="2" hidden="1" customWidth="1"/>
    <col min="10" max="10" width="12.875" style="3" customWidth="1"/>
    <col min="11" max="11" width="9.75" style="59" customWidth="1"/>
  </cols>
  <sheetData>
    <row r="1" spans="1:11" x14ac:dyDescent="0.5">
      <c r="A1" s="1143" t="s">
        <v>139</v>
      </c>
      <c r="B1" s="1143"/>
      <c r="C1" s="1143"/>
      <c r="D1" s="1143"/>
      <c r="E1" s="1143"/>
      <c r="F1" s="1143"/>
      <c r="G1" s="1143"/>
      <c r="H1" s="1143"/>
      <c r="I1" s="1143"/>
      <c r="J1" s="20"/>
      <c r="K1" s="20"/>
    </row>
    <row r="2" spans="1:11" x14ac:dyDescent="0.5">
      <c r="A2" s="1143" t="s">
        <v>0</v>
      </c>
      <c r="B2" s="1143"/>
      <c r="C2" s="1143"/>
      <c r="D2" s="1143"/>
      <c r="E2" s="1143"/>
      <c r="F2" s="1143"/>
      <c r="G2" s="1143"/>
      <c r="H2" s="1143"/>
      <c r="I2" s="1143"/>
      <c r="J2" s="20"/>
      <c r="K2" s="20"/>
    </row>
    <row r="3" spans="1:11" x14ac:dyDescent="0.5">
      <c r="A3" s="1085"/>
      <c r="B3" s="1156" t="str">
        <f>+[7]งบประจำและงบกลยุทธ์!A4</f>
        <v xml:space="preserve">     ประจำเดือน กันยายน 2566</v>
      </c>
      <c r="C3" s="1156"/>
      <c r="D3" s="1156"/>
      <c r="E3" s="1156"/>
      <c r="F3" s="1156"/>
      <c r="G3" s="1086"/>
      <c r="H3" s="1086"/>
      <c r="I3" s="1086"/>
      <c r="J3" s="1085" t="s">
        <v>1</v>
      </c>
      <c r="K3" s="1085"/>
    </row>
    <row r="4" spans="1:11" ht="18.75" customHeight="1" x14ac:dyDescent="0.2">
      <c r="A4" s="1157" t="s">
        <v>26</v>
      </c>
      <c r="B4" s="1157" t="s">
        <v>27</v>
      </c>
      <c r="C4" s="1159" t="s">
        <v>41</v>
      </c>
      <c r="D4" s="1161" t="s">
        <v>25</v>
      </c>
      <c r="E4" s="1161" t="s">
        <v>4</v>
      </c>
      <c r="F4" s="1161" t="s">
        <v>42</v>
      </c>
      <c r="G4" s="1161" t="s">
        <v>28</v>
      </c>
      <c r="H4" s="536" t="s">
        <v>6</v>
      </c>
      <c r="I4" s="1157" t="s">
        <v>55</v>
      </c>
      <c r="J4" s="1151" t="s">
        <v>6</v>
      </c>
      <c r="K4" s="1153" t="s">
        <v>56</v>
      </c>
    </row>
    <row r="5" spans="1:11" x14ac:dyDescent="0.2">
      <c r="A5" s="1158"/>
      <c r="B5" s="1158"/>
      <c r="C5" s="1160"/>
      <c r="D5" s="1162"/>
      <c r="E5" s="1162"/>
      <c r="F5" s="1162"/>
      <c r="G5" s="1162"/>
      <c r="H5" s="537"/>
      <c r="I5" s="1158"/>
      <c r="J5" s="1152"/>
      <c r="K5" s="1153"/>
    </row>
    <row r="6" spans="1:11" x14ac:dyDescent="0.2">
      <c r="A6" s="236" t="str">
        <f>[7]ระบบการควบคุมฯ!A35</f>
        <v>ข</v>
      </c>
      <c r="B6" s="22" t="str">
        <f>[7]ระบบการควบคุมฯ!B35</f>
        <v xml:space="preserve">แผนงานยุทธศาสตร์พัฒนาคุณภาพการศึกษาและการเรียนรู้ </v>
      </c>
      <c r="C6" s="237"/>
      <c r="D6" s="237">
        <f>+D9+D26</f>
        <v>8222300</v>
      </c>
      <c r="E6" s="237">
        <f t="shared" ref="E6:J6" si="0">+E9+E26</f>
        <v>199098.57</v>
      </c>
      <c r="F6" s="237">
        <f t="shared" si="0"/>
        <v>0</v>
      </c>
      <c r="G6" s="237">
        <f t="shared" si="0"/>
        <v>8022895</v>
      </c>
      <c r="H6" s="237">
        <f t="shared" si="0"/>
        <v>0</v>
      </c>
      <c r="I6" s="237">
        <f t="shared" si="0"/>
        <v>0</v>
      </c>
      <c r="J6" s="237">
        <f t="shared" si="0"/>
        <v>306.43000000000029</v>
      </c>
      <c r="K6" s="23"/>
    </row>
    <row r="7" spans="1:11" x14ac:dyDescent="0.5">
      <c r="A7" s="26"/>
      <c r="B7" s="690" t="s">
        <v>140</v>
      </c>
      <c r="C7" s="418"/>
      <c r="D7" s="248">
        <f>+D11+D28+D83</f>
        <v>877800</v>
      </c>
      <c r="E7" s="248">
        <f t="shared" ref="E7:J7" si="1">+E11+E28+E83</f>
        <v>199098.57</v>
      </c>
      <c r="F7" s="248">
        <f t="shared" si="1"/>
        <v>0</v>
      </c>
      <c r="G7" s="248">
        <f t="shared" si="1"/>
        <v>678450</v>
      </c>
      <c r="H7" s="248">
        <f t="shared" si="1"/>
        <v>0</v>
      </c>
      <c r="I7" s="248">
        <f t="shared" si="1"/>
        <v>0</v>
      </c>
      <c r="J7" s="248">
        <f t="shared" si="1"/>
        <v>251.43000000000029</v>
      </c>
      <c r="K7" s="248">
        <f t="shared" ref="K7" si="2">+K28</f>
        <v>0</v>
      </c>
    </row>
    <row r="8" spans="1:11" x14ac:dyDescent="0.5">
      <c r="A8" s="26"/>
      <c r="B8" s="691" t="s">
        <v>141</v>
      </c>
      <c r="C8" s="418"/>
      <c r="D8" s="248">
        <f>+D50+D78</f>
        <v>7344500</v>
      </c>
      <c r="E8" s="248">
        <f t="shared" ref="E8:J8" si="3">+E50+E78</f>
        <v>0</v>
      </c>
      <c r="F8" s="248">
        <f t="shared" si="3"/>
        <v>0</v>
      </c>
      <c r="G8" s="248">
        <f t="shared" si="3"/>
        <v>7344445</v>
      </c>
      <c r="H8" s="248">
        <f t="shared" si="3"/>
        <v>0</v>
      </c>
      <c r="I8" s="248">
        <f t="shared" si="3"/>
        <v>0</v>
      </c>
      <c r="J8" s="248">
        <f t="shared" si="3"/>
        <v>55</v>
      </c>
      <c r="K8" s="32"/>
    </row>
    <row r="9" spans="1:11" ht="21" hidden="1" customHeight="1" x14ac:dyDescent="0.5">
      <c r="A9" s="238">
        <f>[7]ระบบการควบคุมฯ!A96</f>
        <v>3</v>
      </c>
      <c r="B9" s="239" t="str">
        <f>[7]ระบบการควบคุมฯ!B96</f>
        <v>โครงการขับเคลื่อนการพัฒนาการศึกษาที่ยั่งยืน</v>
      </c>
      <c r="C9" s="411" t="str">
        <f>[7]ระบบการควบคุมฯ!C96</f>
        <v xml:space="preserve">20004 31006100 </v>
      </c>
      <c r="D9" s="240">
        <f>D10</f>
        <v>199100</v>
      </c>
      <c r="E9" s="240">
        <f t="shared" ref="E9:J11" si="4">E10</f>
        <v>199098.57</v>
      </c>
      <c r="F9" s="240">
        <f t="shared" si="4"/>
        <v>0</v>
      </c>
      <c r="G9" s="240">
        <f t="shared" si="4"/>
        <v>0</v>
      </c>
      <c r="H9" s="240">
        <f t="shared" si="4"/>
        <v>0</v>
      </c>
      <c r="I9" s="240">
        <f t="shared" si="4"/>
        <v>0</v>
      </c>
      <c r="J9" s="240">
        <f t="shared" si="4"/>
        <v>1.430000000000291</v>
      </c>
      <c r="K9" s="241"/>
    </row>
    <row r="10" spans="1:11" ht="42" hidden="1" customHeight="1" x14ac:dyDescent="0.5">
      <c r="A10" s="459">
        <f>+[7]ระบบการควบคุมฯ!A111</f>
        <v>3.3</v>
      </c>
      <c r="B10" s="1212" t="str">
        <f>+[7]ระบบการควบคุมฯ!B111</f>
        <v>กิจกรรมการยกระดับคุณภาพด้านวิทยาศาสตร์ศึกษาเพื่อความเป็นเลิศ</v>
      </c>
      <c r="C10" s="1213" t="str">
        <f>+[7]ระบบการควบคุมฯ!C111</f>
        <v>20004 66 00093 00000</v>
      </c>
      <c r="D10" s="460">
        <f>D11</f>
        <v>199100</v>
      </c>
      <c r="E10" s="460">
        <f t="shared" si="4"/>
        <v>199098.57</v>
      </c>
      <c r="F10" s="460">
        <f t="shared" si="4"/>
        <v>0</v>
      </c>
      <c r="G10" s="460">
        <f t="shared" si="4"/>
        <v>0</v>
      </c>
      <c r="H10" s="460">
        <f t="shared" si="4"/>
        <v>0</v>
      </c>
      <c r="I10" s="460">
        <f t="shared" si="4"/>
        <v>0</v>
      </c>
      <c r="J10" s="460">
        <f t="shared" si="4"/>
        <v>1.430000000000291</v>
      </c>
      <c r="K10" s="461"/>
    </row>
    <row r="11" spans="1:11" ht="21" hidden="1" customHeight="1" x14ac:dyDescent="0.5">
      <c r="A11" s="25"/>
      <c r="B11" s="1214" t="str">
        <f>+[7]ระบบการควบคุมฯ!B141</f>
        <v>งบลงทุน 6611310</v>
      </c>
      <c r="C11" s="1215" t="str">
        <f>+[7]ระบบการควบคุมฯ!C141</f>
        <v>20004 31006100 31100xx</v>
      </c>
      <c r="D11" s="242">
        <f>D12+D19</f>
        <v>199100</v>
      </c>
      <c r="E11" s="242">
        <f t="shared" ref="E11:G11" si="5">E12+E19</f>
        <v>199098.57</v>
      </c>
      <c r="F11" s="242">
        <f t="shared" si="5"/>
        <v>0</v>
      </c>
      <c r="G11" s="242">
        <f t="shared" si="5"/>
        <v>0</v>
      </c>
      <c r="H11" s="242">
        <f t="shared" si="4"/>
        <v>0</v>
      </c>
      <c r="I11" s="242">
        <f t="shared" si="4"/>
        <v>0</v>
      </c>
      <c r="J11" s="242">
        <f t="shared" si="4"/>
        <v>1.430000000000291</v>
      </c>
      <c r="K11" s="26"/>
    </row>
    <row r="12" spans="1:11" ht="21" hidden="1" customHeight="1" x14ac:dyDescent="0.2">
      <c r="A12" s="1216">
        <f>+[7]ระบบการควบคุมฯ!A142</f>
        <v>0</v>
      </c>
      <c r="B12" s="1217" t="str">
        <f>+[7]ระบบการควบคุมฯ!B142</f>
        <v>ครุภัณฑ์สำนักงาน 120601</v>
      </c>
      <c r="C12" s="1218" t="str">
        <f>+[7]ระบบการควบคุมฯ!C142</f>
        <v>โอนเปลี่ยนแปลงครั้งที่ 1/66 บท.กลุ่มนโยบายและแผน  ที่ ศธ 04087/1957 ลว. 28 กย 66</v>
      </c>
      <c r="D12" s="1219">
        <f>SUM(D14:D18)</f>
        <v>79300</v>
      </c>
      <c r="E12" s="1219">
        <f t="shared" ref="E12:J12" si="6">SUM(E14:E18)</f>
        <v>79298.570000000007</v>
      </c>
      <c r="F12" s="1219">
        <f t="shared" si="6"/>
        <v>0</v>
      </c>
      <c r="G12" s="1219">
        <f t="shared" si="6"/>
        <v>0</v>
      </c>
      <c r="H12" s="1219">
        <f t="shared" si="6"/>
        <v>0</v>
      </c>
      <c r="I12" s="1219">
        <f t="shared" si="6"/>
        <v>0</v>
      </c>
      <c r="J12" s="1219">
        <f t="shared" si="6"/>
        <v>1.430000000000291</v>
      </c>
      <c r="K12" s="1220"/>
    </row>
    <row r="13" spans="1:11" ht="21" hidden="1" customHeight="1" x14ac:dyDescent="0.2">
      <c r="A13" s="1221" t="str">
        <f>+[7]ระบบการควบคุมฯ!A143</f>
        <v>3.6.2.1</v>
      </c>
      <c r="B13" s="1222" t="str">
        <f>+[7]ระบบการควบคุมฯ!B143</f>
        <v xml:space="preserve">เครื่องปรับอากาศแบบตั้งพื้นหรือแขวน (ระบบ INVERTER) ขนาด 20,000 บีทียู       </v>
      </c>
      <c r="C13" s="1223" t="str">
        <f>+[7]ระบบการควบคุมฯ!C143</f>
        <v>20004 31006100 3110010</v>
      </c>
      <c r="D13" s="1224"/>
      <c r="E13" s="1224"/>
      <c r="F13" s="1224"/>
      <c r="G13" s="1224"/>
      <c r="H13" s="1224"/>
      <c r="I13" s="1224"/>
      <c r="J13" s="1225"/>
      <c r="K13" s="1226"/>
    </row>
    <row r="14" spans="1:11" ht="21" hidden="1" customHeight="1" x14ac:dyDescent="0.5">
      <c r="A14" s="197" t="str">
        <f>+[7]ระบบการควบคุมฯ!A144</f>
        <v>1)</v>
      </c>
      <c r="B14" s="197" t="str">
        <f>+[7]ระบบการควบคุมฯ!B144</f>
        <v>สพป.ปท.2</v>
      </c>
      <c r="C14" s="197" t="str">
        <f>+[7]ระบบการควบคุมฯ!C144</f>
        <v>20004 31006100 3110010</v>
      </c>
      <c r="D14" s="244">
        <f>+[7]ระบบการควบคุมฯ!F144</f>
        <v>35500</v>
      </c>
      <c r="E14" s="244">
        <f>+[7]ระบบการควบคุมฯ!G144+[7]ระบบการควบคุมฯ!H144</f>
        <v>35499.39</v>
      </c>
      <c r="F14" s="244">
        <f>+[7]ระบบการควบคุมฯ!I144+[7]ระบบการควบคุมฯ!J144</f>
        <v>0</v>
      </c>
      <c r="G14" s="245">
        <f>+[7]ระบบการควบคุมฯ!K144+[7]ระบบการควบคุมฯ!L144</f>
        <v>0</v>
      </c>
      <c r="H14" s="246"/>
      <c r="I14" s="198" t="s">
        <v>57</v>
      </c>
      <c r="J14" s="199">
        <f>D14-E14-F14-G14</f>
        <v>0.61000000000058208</v>
      </c>
      <c r="K14" s="198"/>
    </row>
    <row r="15" spans="1:11" ht="43.5" x14ac:dyDescent="0.2">
      <c r="A15" s="1221" t="str">
        <f>+[7]ระบบการควบคุมฯ!A145</f>
        <v>3.6.2.2</v>
      </c>
      <c r="B15" s="1222" t="str">
        <f>+[7]ระบบการควบคุมฯ!B145</f>
        <v xml:space="preserve">เครื่องปรับอากาศแบบติดผนัง (ระบบ INVERTER) ขนาด 18,000 บีทียู       </v>
      </c>
      <c r="C15" s="1223" t="str">
        <f>+[7]ระบบการควบคุมฯ!C145</f>
        <v>20005 31006100 3110011</v>
      </c>
      <c r="D15" s="1224"/>
      <c r="E15" s="1224"/>
      <c r="F15" s="1224"/>
      <c r="G15" s="1224"/>
      <c r="H15" s="1224"/>
      <c r="I15" s="1224"/>
      <c r="J15" s="1225"/>
      <c r="K15" s="1226"/>
    </row>
    <row r="16" spans="1:11" ht="42" customHeight="1" x14ac:dyDescent="0.5">
      <c r="A16" s="197" t="str">
        <f>+[7]ระบบการควบคุมฯ!A146</f>
        <v>2)</v>
      </c>
      <c r="B16" s="197" t="str">
        <f>+[7]ระบบการควบคุมฯ!B146</f>
        <v>สพป.ปท.2</v>
      </c>
      <c r="C16" s="197" t="str">
        <f>+[7]ระบบการควบคุมฯ!C146</f>
        <v>20005 31006100 3110011</v>
      </c>
      <c r="D16" s="244">
        <f>+[7]ระบบการควบคุมฯ!F146</f>
        <v>27900</v>
      </c>
      <c r="E16" s="244">
        <f>+[7]ระบบการควบคุมฯ!G146+[7]ระบบการควบคุมฯ!H146</f>
        <v>27899.18</v>
      </c>
      <c r="F16" s="244">
        <f>+[7]ระบบการควบคุมฯ!I146+[7]ระบบการควบคุมฯ!J146</f>
        <v>0</v>
      </c>
      <c r="G16" s="245">
        <f>+[7]ระบบการควบคุมฯ!K146+[7]ระบบการควบคุมฯ!L146</f>
        <v>0</v>
      </c>
      <c r="H16" s="246"/>
      <c r="I16" s="198" t="s">
        <v>220</v>
      </c>
      <c r="J16" s="199">
        <f t="shared" ref="J16" si="7">D16-E16-F16-G16</f>
        <v>0.81999999999970896</v>
      </c>
      <c r="K16" s="198"/>
    </row>
    <row r="17" spans="1:11" ht="43.5" x14ac:dyDescent="0.2">
      <c r="A17" s="1221" t="str">
        <f>+[7]ระบบการควบคุมฯ!A147</f>
        <v>3.6.2.3</v>
      </c>
      <c r="B17" s="1222" t="str">
        <f>+[7]ระบบการควบคุมฯ!B147</f>
        <v xml:space="preserve">โพเดียม </v>
      </c>
      <c r="C17" s="1223" t="str">
        <f>+[7]ระบบการควบคุมฯ!C147</f>
        <v>20008 31006100 3110014</v>
      </c>
      <c r="D17" s="1224"/>
      <c r="E17" s="1224"/>
      <c r="F17" s="1224"/>
      <c r="G17" s="1224"/>
      <c r="H17" s="1224"/>
      <c r="I17" s="1224"/>
      <c r="J17" s="1225"/>
      <c r="K17" s="1226"/>
    </row>
    <row r="18" spans="1:11" ht="21" hidden="1" customHeight="1" x14ac:dyDescent="0.5">
      <c r="A18" s="197" t="str">
        <f>+[7]ระบบการควบคุมฯ!A148</f>
        <v>3)</v>
      </c>
      <c r="B18" s="197" t="str">
        <f>+[7]ระบบการควบคุมฯ!B148</f>
        <v>สพป.ปท.2</v>
      </c>
      <c r="C18" s="197" t="str">
        <f>+[7]ระบบการควบคุมฯ!C148</f>
        <v>20008 31006100 3110014</v>
      </c>
      <c r="D18" s="244">
        <f>+[7]ระบบการควบคุมฯ!F148</f>
        <v>15900</v>
      </c>
      <c r="E18" s="244">
        <f>+[7]ระบบการควบคุมฯ!G148+[7]ระบบการควบคุมฯ!H148</f>
        <v>15900</v>
      </c>
      <c r="F18" s="244">
        <f>+[7]ระบบการควบคุมฯ!I148+[7]ระบบการควบคุมฯ!J148</f>
        <v>0</v>
      </c>
      <c r="G18" s="245">
        <f>+[7]ระบบการควบคุมฯ!K148+[7]ระบบการควบคุมฯ!L148</f>
        <v>0</v>
      </c>
      <c r="H18" s="246"/>
      <c r="I18" s="198" t="s">
        <v>221</v>
      </c>
      <c r="J18" s="199">
        <f t="shared" ref="J18" si="8">D18-E18-F18-G18</f>
        <v>0</v>
      </c>
      <c r="K18" s="198"/>
    </row>
    <row r="19" spans="1:11" ht="63" hidden="1" customHeight="1" x14ac:dyDescent="0.2">
      <c r="A19" s="1216">
        <f>+[7]ระบบการควบคุมฯ!A149</f>
        <v>0</v>
      </c>
      <c r="B19" s="1217" t="str">
        <f>+[7]ระบบการควบคุมฯ!B149</f>
        <v>ครุภัณฑ์โฆษณาและเผยแพร่ 120601</v>
      </c>
      <c r="C19" s="1218" t="str">
        <f>+[7]ระบบการควบคุมฯ!C149</f>
        <v>โอนเปลี่ยนแปลงครั้งที่ 1/66 บท.กลุ่มนโยบายและแผน  ที่ ศธ 04087/1957 ลว. 28 กย 66</v>
      </c>
      <c r="D19" s="1219">
        <f>SUM(D21:D25)</f>
        <v>119800</v>
      </c>
      <c r="E19" s="1219">
        <f t="shared" ref="E19:J19" si="9">SUM(E21:E25)</f>
        <v>119800</v>
      </c>
      <c r="F19" s="1219">
        <f t="shared" si="9"/>
        <v>0</v>
      </c>
      <c r="G19" s="1219">
        <f t="shared" si="9"/>
        <v>0</v>
      </c>
      <c r="H19" s="1219">
        <f t="shared" si="9"/>
        <v>0</v>
      </c>
      <c r="I19" s="1219">
        <f t="shared" si="9"/>
        <v>0</v>
      </c>
      <c r="J19" s="1219">
        <f t="shared" si="9"/>
        <v>0</v>
      </c>
      <c r="K19" s="1220"/>
    </row>
    <row r="20" spans="1:11" ht="42" hidden="1" customHeight="1" x14ac:dyDescent="0.2">
      <c r="A20" s="1221" t="str">
        <f>+[7]ระบบการควบคุมฯ!A150</f>
        <v>3.6.2.4</v>
      </c>
      <c r="B20" s="1222" t="str">
        <f>+[7]ระบบการควบคุมฯ!B150</f>
        <v xml:space="preserve">โทรทัศน์สีแอล อี ดี (LED TV) แบบ Smart TV ระดับความละเอียดจอภาพ 3840 x 2160 พิกเซล ขนาด 75 นิ้ว </v>
      </c>
      <c r="C20" s="1223" t="str">
        <f>+[7]ระบบการควบคุมฯ!C150</f>
        <v>20007 31006100 3110012</v>
      </c>
      <c r="D20" s="1224"/>
      <c r="E20" s="1224"/>
      <c r="F20" s="1224"/>
      <c r="G20" s="1224"/>
      <c r="H20" s="1224"/>
      <c r="I20" s="1224"/>
      <c r="J20" s="1225"/>
      <c r="K20" s="1226"/>
    </row>
    <row r="21" spans="1:11" ht="42" hidden="1" customHeight="1" x14ac:dyDescent="0.5">
      <c r="A21" s="197" t="str">
        <f>+[7]ระบบการควบคุมฯ!A151</f>
        <v>1)</v>
      </c>
      <c r="B21" s="197" t="str">
        <f>+[7]ระบบการควบคุมฯ!B151</f>
        <v>สพป.ปท.2</v>
      </c>
      <c r="C21" s="1227" t="str">
        <f>+C20</f>
        <v>20007 31006100 3110012</v>
      </c>
      <c r="D21" s="244">
        <f>+[7]ระบบการควบคุมฯ!F151</f>
        <v>45000</v>
      </c>
      <c r="E21" s="244">
        <f>+[7]ระบบการควบคุมฯ!G151+[7]ระบบการควบคุมฯ!H151</f>
        <v>45000</v>
      </c>
      <c r="F21" s="244">
        <f>+[7]ระบบการควบคุมฯ!I151+[7]ระบบการควบคุมฯ!J151</f>
        <v>0</v>
      </c>
      <c r="G21" s="245">
        <f>+[7]ระบบการควบคุมฯ!K151+[7]ระบบการควบคุมฯ!L151</f>
        <v>0</v>
      </c>
      <c r="H21" s="246"/>
      <c r="I21" s="198" t="s">
        <v>57</v>
      </c>
      <c r="J21" s="199">
        <f>D21-E21-F21-G21</f>
        <v>0</v>
      </c>
      <c r="K21" s="198"/>
    </row>
    <row r="22" spans="1:11" ht="21" hidden="1" customHeight="1" x14ac:dyDescent="0.2">
      <c r="A22" s="1221" t="str">
        <f>+[7]ระบบการควบคุมฯ!A152</f>
        <v>3.6.2.5</v>
      </c>
      <c r="B22" s="1222" t="str">
        <f>+[7]ระบบการควบคุมฯ!B152</f>
        <v xml:space="preserve">ไมโครโฟนไร้สาย </v>
      </c>
      <c r="C22" s="1223" t="str">
        <f>+[7]ระบบการควบคุมฯ!C152</f>
        <v>20008 31006100 3110013</v>
      </c>
      <c r="D22" s="1224"/>
      <c r="E22" s="1224"/>
      <c r="F22" s="1224"/>
      <c r="G22" s="1224"/>
      <c r="H22" s="1224"/>
      <c r="I22" s="1224"/>
      <c r="J22" s="1225"/>
      <c r="K22" s="1226"/>
    </row>
    <row r="23" spans="1:11" x14ac:dyDescent="0.5">
      <c r="A23" s="197" t="str">
        <f>+[7]ระบบการควบคุมฯ!A153</f>
        <v>2)</v>
      </c>
      <c r="B23" s="197" t="str">
        <f>+[7]ระบบการควบคุมฯ!B153</f>
        <v>สพป.ปท.2</v>
      </c>
      <c r="C23" s="1227" t="str">
        <f>+C22</f>
        <v>20008 31006100 3110013</v>
      </c>
      <c r="D23" s="244">
        <f>+[7]ระบบการควบคุมฯ!F153</f>
        <v>24900</v>
      </c>
      <c r="E23" s="244">
        <f>+[7]ระบบการควบคุมฯ!G153+[7]ระบบการควบคุมฯ!H153</f>
        <v>24900</v>
      </c>
      <c r="F23" s="244">
        <f>+[7]ระบบการควบคุมฯ!I153+[7]ระบบการควบคุมฯ!J153</f>
        <v>0</v>
      </c>
      <c r="G23" s="245">
        <f>+[7]ระบบการควบคุมฯ!K153+[7]ระบบการควบคุมฯ!L153</f>
        <v>0</v>
      </c>
      <c r="H23" s="246"/>
      <c r="I23" s="198" t="s">
        <v>220</v>
      </c>
      <c r="J23" s="199">
        <f t="shared" ref="J23" si="10">D23-E23-F23-G23</f>
        <v>0</v>
      </c>
      <c r="K23" s="198"/>
    </row>
    <row r="24" spans="1:11" ht="63" customHeight="1" x14ac:dyDescent="0.2">
      <c r="A24" s="1221" t="str">
        <f>+[7]ระบบการควบคุมฯ!A154</f>
        <v>3.6.2.6</v>
      </c>
      <c r="B24" s="1222" t="str">
        <f>+[7]ระบบการควบคุมฯ!B154</f>
        <v xml:space="preserve">เครื่องมัลติมีเดีย โปรเจคเตอร์ ระดับ XGA ขนาด 5000 ANSI Lumens  </v>
      </c>
      <c r="C24" s="1223" t="str">
        <f>+[7]ระบบการควบคุมฯ!C154</f>
        <v>20009 31006100 3110015</v>
      </c>
      <c r="D24" s="1224"/>
      <c r="E24" s="1224"/>
      <c r="F24" s="1224"/>
      <c r="G24" s="1224"/>
      <c r="H24" s="1224"/>
      <c r="I24" s="1224"/>
      <c r="J24" s="1225"/>
      <c r="K24" s="1226"/>
    </row>
    <row r="25" spans="1:11" x14ac:dyDescent="0.5">
      <c r="A25" s="197" t="str">
        <f>+[7]ระบบการควบคุมฯ!A155</f>
        <v>3)</v>
      </c>
      <c r="B25" s="197" t="str">
        <f>+[7]ระบบการควบคุมฯ!B155</f>
        <v>สพป.ปท.2</v>
      </c>
      <c r="C25" s="1227" t="str">
        <f>+C24</f>
        <v>20009 31006100 3110015</v>
      </c>
      <c r="D25" s="244">
        <f>+[7]ระบบการควบคุมฯ!F155</f>
        <v>49900</v>
      </c>
      <c r="E25" s="244">
        <f>+[7]ระบบการควบคุมฯ!G155+[7]ระบบการควบคุมฯ!H155</f>
        <v>49900</v>
      </c>
      <c r="F25" s="244">
        <f>+[7]ระบบการควบคุมฯ!I155+[7]ระบบการควบคุมฯ!J155</f>
        <v>0</v>
      </c>
      <c r="G25" s="245">
        <f>+[7]ระบบการควบคุมฯ!K155+[7]ระบบการควบคุมฯ!L155</f>
        <v>0</v>
      </c>
      <c r="H25" s="246"/>
      <c r="I25" s="198" t="s">
        <v>221</v>
      </c>
      <c r="J25" s="199">
        <f t="shared" ref="J25" si="11">D25-E25-F25-G25</f>
        <v>0</v>
      </c>
      <c r="K25" s="198"/>
    </row>
    <row r="26" spans="1:11" ht="63" customHeight="1" x14ac:dyDescent="0.5">
      <c r="A26" s="412">
        <v>1</v>
      </c>
      <c r="B26" s="413" t="str">
        <f>[7]ระบบการควบคุมฯ!B251</f>
        <v>โครงการโรงเรียนคุณภาพประจำตำบล</v>
      </c>
      <c r="C26" s="414" t="str">
        <f>+[7]ระบบการควบคุมฯ!C251</f>
        <v>20004 31011600</v>
      </c>
      <c r="D26" s="415">
        <f t="shared" ref="D26:J26" si="12">+D27+D49+D77+D82</f>
        <v>8023200</v>
      </c>
      <c r="E26" s="415">
        <f t="shared" si="12"/>
        <v>0</v>
      </c>
      <c r="F26" s="415">
        <f t="shared" si="12"/>
        <v>0</v>
      </c>
      <c r="G26" s="415">
        <f t="shared" si="12"/>
        <v>8022895</v>
      </c>
      <c r="H26" s="415">
        <f t="shared" si="12"/>
        <v>0</v>
      </c>
      <c r="I26" s="415">
        <f t="shared" si="12"/>
        <v>0</v>
      </c>
      <c r="J26" s="415">
        <f t="shared" si="12"/>
        <v>305</v>
      </c>
      <c r="K26" s="416"/>
    </row>
    <row r="27" spans="1:11" ht="43.5" x14ac:dyDescent="0.2">
      <c r="A27" s="29">
        <v>1.1000000000000001</v>
      </c>
      <c r="B27" s="200" t="str">
        <f>[7]ระบบการควบคุมฯ!B256</f>
        <v>กิจกรรมโรงเรียนคุณภาพประจำตำบล(1 ตำบล 1 โรงเรียนคุณภาพ)</v>
      </c>
      <c r="C27" s="417" t="str">
        <f>+[7]ระบบการควบคุมฯ!C256</f>
        <v>20004 66 00036 00000</v>
      </c>
      <c r="D27" s="247">
        <f>+D28</f>
        <v>582800</v>
      </c>
      <c r="E27" s="247">
        <f t="shared" ref="E27:J27" si="13">+E28</f>
        <v>0</v>
      </c>
      <c r="F27" s="247">
        <f t="shared" si="13"/>
        <v>0</v>
      </c>
      <c r="G27" s="247">
        <f t="shared" si="13"/>
        <v>582570</v>
      </c>
      <c r="H27" s="247">
        <f t="shared" si="13"/>
        <v>0</v>
      </c>
      <c r="I27" s="247">
        <f t="shared" si="13"/>
        <v>0</v>
      </c>
      <c r="J27" s="247">
        <f t="shared" si="13"/>
        <v>230</v>
      </c>
      <c r="K27" s="30"/>
    </row>
    <row r="28" spans="1:11" x14ac:dyDescent="0.5">
      <c r="A28" s="26"/>
      <c r="B28" s="31" t="str">
        <f>[7]ระบบการควบคุมฯ!B261</f>
        <v>งบลงทุน ค่าครุภัณฑ์   6611310</v>
      </c>
      <c r="C28" s="418"/>
      <c r="D28" s="248">
        <f>+D29+D34</f>
        <v>582800</v>
      </c>
      <c r="E28" s="248">
        <f t="shared" ref="E28:J28" si="14">+E29+E34</f>
        <v>0</v>
      </c>
      <c r="F28" s="248">
        <f t="shared" si="14"/>
        <v>0</v>
      </c>
      <c r="G28" s="248">
        <f t="shared" si="14"/>
        <v>582570</v>
      </c>
      <c r="H28" s="248">
        <f t="shared" si="14"/>
        <v>0</v>
      </c>
      <c r="I28" s="248">
        <f t="shared" si="14"/>
        <v>0</v>
      </c>
      <c r="J28" s="248">
        <f t="shared" si="14"/>
        <v>230</v>
      </c>
      <c r="K28" s="32"/>
    </row>
    <row r="29" spans="1:11" ht="56.25" customHeight="1" x14ac:dyDescent="0.5">
      <c r="A29" s="33"/>
      <c r="B29" s="34" t="str">
        <f>[7]ระบบการควบคุมฯ!B262</f>
        <v>ครุภัณฑ์โฆษณาและเผยแพร่ 120604</v>
      </c>
      <c r="C29" s="419"/>
      <c r="D29" s="249">
        <f>+D30+D32</f>
        <v>0</v>
      </c>
      <c r="E29" s="249">
        <f t="shared" ref="E29:J29" si="15">+E30+E32</f>
        <v>0</v>
      </c>
      <c r="F29" s="249">
        <f t="shared" si="15"/>
        <v>0</v>
      </c>
      <c r="G29" s="249">
        <f t="shared" si="15"/>
        <v>0</v>
      </c>
      <c r="H29" s="249">
        <f t="shared" si="15"/>
        <v>0</v>
      </c>
      <c r="I29" s="249">
        <f t="shared" si="15"/>
        <v>0</v>
      </c>
      <c r="J29" s="249">
        <f t="shared" si="15"/>
        <v>0</v>
      </c>
      <c r="K29" s="250">
        <f>+[7]ระบบการควบคุมฯ!Q619</f>
        <v>0</v>
      </c>
    </row>
    <row r="30" spans="1:11" ht="42" customHeight="1" x14ac:dyDescent="0.2">
      <c r="A30" s="209" t="s">
        <v>34</v>
      </c>
      <c r="B30" s="210" t="str">
        <f>[7]ระบบการควบคุมฯ!B263</f>
        <v xml:space="preserve">เครื่องฉายภาพ3มิติ </v>
      </c>
      <c r="C30" s="420" t="str">
        <f>[7]ระบบการควบคุมฯ!C263</f>
        <v>ศธ 04002/ว5206 ลว.9/12/2021 โอนครั้งที่ 89</v>
      </c>
      <c r="D30" s="251">
        <f>SUM(D31)</f>
        <v>0</v>
      </c>
      <c r="E30" s="251">
        <f t="shared" ref="E30:J30" si="16">SUM(E31)</f>
        <v>0</v>
      </c>
      <c r="F30" s="251">
        <f t="shared" si="16"/>
        <v>0</v>
      </c>
      <c r="G30" s="251">
        <f t="shared" si="16"/>
        <v>0</v>
      </c>
      <c r="H30" s="251">
        <f t="shared" si="16"/>
        <v>0</v>
      </c>
      <c r="I30" s="251">
        <f t="shared" si="16"/>
        <v>0</v>
      </c>
      <c r="J30" s="251">
        <f t="shared" si="16"/>
        <v>0</v>
      </c>
      <c r="K30" s="211"/>
    </row>
    <row r="31" spans="1:11" ht="42" customHeight="1" x14ac:dyDescent="0.5">
      <c r="A31" s="252" t="s">
        <v>52</v>
      </c>
      <c r="B31" s="253" t="str">
        <f>[7]ระบบการควบคุมฯ!B264</f>
        <v>โรงเรียนธัญญสิทธิศิลป์ 30 เครื่อง</v>
      </c>
      <c r="C31" s="421" t="str">
        <f>[7]ระบบการควบคุมฯ!C264</f>
        <v>20004 3100610 3110xxx</v>
      </c>
      <c r="D31" s="254">
        <f>[7]ระบบการควบคุมฯ!F264</f>
        <v>0</v>
      </c>
      <c r="E31" s="254">
        <f>[7]ระบบการควบคุมฯ!H264</f>
        <v>0</v>
      </c>
      <c r="F31" s="254">
        <f>[7]ระบบการควบคุมฯ!J264</f>
        <v>0</v>
      </c>
      <c r="G31" s="255">
        <f>[7]ระบบการควบคุมฯ!L264</f>
        <v>0</v>
      </c>
      <c r="H31" s="256"/>
      <c r="I31" s="257" t="s">
        <v>58</v>
      </c>
      <c r="J31" s="258">
        <f>D31-E31-F31-G31</f>
        <v>0</v>
      </c>
      <c r="K31" s="259"/>
    </row>
    <row r="32" spans="1:11" ht="63" customHeight="1" x14ac:dyDescent="0.2">
      <c r="A32" s="27" t="s">
        <v>35</v>
      </c>
      <c r="B32" s="260" t="str">
        <f>+[7]ระบบการควบคุมฯ!B265</f>
        <v>เครื่องมัลติมิเดียโปรเจคเตอร์ระดับXGAขนาด5000ANSILumens</v>
      </c>
      <c r="C32" s="243" t="str">
        <f>+[7]ระบบการควบคุมฯ!C265</f>
        <v>ศธ 04002/ว5206 ลว.9/12/2021 โอนครั้งที่ 89</v>
      </c>
      <c r="D32" s="243">
        <f>SUM(D33)</f>
        <v>0</v>
      </c>
      <c r="E32" s="243">
        <f t="shared" ref="E32:J32" si="17">SUM(E33)</f>
        <v>0</v>
      </c>
      <c r="F32" s="243">
        <f t="shared" si="17"/>
        <v>0</v>
      </c>
      <c r="G32" s="243">
        <f t="shared" si="17"/>
        <v>0</v>
      </c>
      <c r="H32" s="243">
        <f t="shared" si="17"/>
        <v>0</v>
      </c>
      <c r="I32" s="243">
        <f t="shared" si="17"/>
        <v>0</v>
      </c>
      <c r="J32" s="243">
        <f t="shared" si="17"/>
        <v>0</v>
      </c>
      <c r="K32" s="35"/>
    </row>
    <row r="33" spans="1:11" ht="42" customHeight="1" x14ac:dyDescent="0.5">
      <c r="A33" s="44" t="s">
        <v>59</v>
      </c>
      <c r="B33" s="422" t="str">
        <f>+[7]ระบบการควบคุมฯ!B266</f>
        <v xml:space="preserve"> โรงเรียนชุมชนบึงบา</v>
      </c>
      <c r="C33" s="423" t="str">
        <f>+[7]ระบบการควบคุมฯ!C266</f>
        <v>20004 3100610 3110xxx</v>
      </c>
      <c r="D33" s="282">
        <f>+[7]ระบบการควบคุมฯ!F266</f>
        <v>0</v>
      </c>
      <c r="E33" s="282">
        <f>+[7]ระบบการควบคุมฯ!G266+[7]ระบบการควบคุมฯ!H266</f>
        <v>0</v>
      </c>
      <c r="F33" s="282">
        <f>+[7]ระบบการควบคุมฯ!J266</f>
        <v>0</v>
      </c>
      <c r="G33" s="283">
        <f>+[7]ระบบการควบคุมฯ!L266</f>
        <v>0</v>
      </c>
      <c r="H33" s="423"/>
      <c r="I33" s="424"/>
      <c r="J33" s="199">
        <f>D33-E33-F33-G33</f>
        <v>0</v>
      </c>
      <c r="K33" s="425"/>
    </row>
    <row r="34" spans="1:11" x14ac:dyDescent="0.5">
      <c r="A34" s="36" t="s">
        <v>43</v>
      </c>
      <c r="B34" s="37" t="str">
        <f>+[7]ระบบการควบคุมฯ!B267</f>
        <v>ครุภัณฑ์การศึกษา 120611</v>
      </c>
      <c r="C34" s="264"/>
      <c r="D34" s="264">
        <f>+D35+D38+D41+D44+D47</f>
        <v>582800</v>
      </c>
      <c r="E34" s="264">
        <f t="shared" ref="E34:J34" si="18">+E35+E38+E41+E44+E47</f>
        <v>0</v>
      </c>
      <c r="F34" s="264">
        <f t="shared" si="18"/>
        <v>0</v>
      </c>
      <c r="G34" s="264">
        <f t="shared" si="18"/>
        <v>582570</v>
      </c>
      <c r="H34" s="264">
        <f t="shared" si="18"/>
        <v>0</v>
      </c>
      <c r="I34" s="264">
        <f t="shared" si="18"/>
        <v>0</v>
      </c>
      <c r="J34" s="264">
        <f t="shared" si="18"/>
        <v>230</v>
      </c>
      <c r="K34" s="530"/>
    </row>
    <row r="35" spans="1:11" ht="42" customHeight="1" x14ac:dyDescent="0.2">
      <c r="A35" s="209" t="s">
        <v>51</v>
      </c>
      <c r="B35" s="212" t="str">
        <f>+[7]ระบบการควบคุมฯ!B269</f>
        <v xml:space="preserve">ครุภัณฑ์กลุ่มสาระการเรียนรู้ ระดับประถมศึกษา แบบ 2 </v>
      </c>
      <c r="C35" s="420" t="str">
        <f>+[7]ระบบการควบคุมฯ!C269</f>
        <v>ศธ 04002/ว5169 ลว.11/11/2022 โอนครั้งที่60</v>
      </c>
      <c r="D35" s="251">
        <f>SUM(D36)</f>
        <v>156000</v>
      </c>
      <c r="E35" s="251">
        <f t="shared" ref="E35:J35" si="19">SUM(E36)</f>
        <v>0</v>
      </c>
      <c r="F35" s="251">
        <f t="shared" si="19"/>
        <v>0</v>
      </c>
      <c r="G35" s="251">
        <f t="shared" si="19"/>
        <v>156000</v>
      </c>
      <c r="H35" s="251">
        <f t="shared" si="19"/>
        <v>0</v>
      </c>
      <c r="I35" s="251">
        <f t="shared" si="19"/>
        <v>0</v>
      </c>
      <c r="J35" s="251">
        <f t="shared" si="19"/>
        <v>0</v>
      </c>
      <c r="K35" s="211"/>
    </row>
    <row r="36" spans="1:11" ht="42" customHeight="1" x14ac:dyDescent="0.2">
      <c r="A36" s="692" t="str">
        <f>+[7]ระบบการควบคุมฯ!A271</f>
        <v>1)</v>
      </c>
      <c r="B36" s="693" t="str">
        <f>+[7]ระบบการควบคุมฯ!B271</f>
        <v>โรงเรียนวัดจุฬาจินดาราม</v>
      </c>
      <c r="C36" s="693" t="str">
        <f>+[7]ระบบการควบคุมฯ!C271</f>
        <v>20004310116003110793</v>
      </c>
      <c r="D36" s="694">
        <f>+[7]ระบบการควบคุมฯ!F271</f>
        <v>156000</v>
      </c>
      <c r="E36" s="694">
        <f>+[7]ระบบการควบคุมฯ!H271</f>
        <v>0</v>
      </c>
      <c r="F36" s="694">
        <f>+[7]ระบบการควบคุมฯ!J271</f>
        <v>0</v>
      </c>
      <c r="G36" s="255">
        <f>+[7]ระบบการควบคุมฯ!L271</f>
        <v>156000</v>
      </c>
      <c r="H36" s="694"/>
      <c r="I36" s="695"/>
      <c r="J36" s="696">
        <f>D36-E36-F36-G36</f>
        <v>0</v>
      </c>
      <c r="K36" s="697"/>
    </row>
    <row r="37" spans="1:11" x14ac:dyDescent="0.2">
      <c r="A37" s="871"/>
      <c r="B37" s="872" t="str">
        <f>+[7]ยุธศาสตร์เรียนดีปร3100116003211!E52</f>
        <v>ทำสัญญา 20 กพ 66 ครบ 22 มีค 66</v>
      </c>
      <c r="C37" s="872"/>
      <c r="D37" s="873"/>
      <c r="E37" s="873"/>
      <c r="F37" s="873"/>
      <c r="G37" s="874"/>
      <c r="H37" s="873"/>
      <c r="I37" s="875"/>
      <c r="J37" s="876"/>
      <c r="K37" s="877"/>
    </row>
    <row r="38" spans="1:11" ht="55.9" customHeight="1" x14ac:dyDescent="0.2">
      <c r="A38" s="209" t="s">
        <v>121</v>
      </c>
      <c r="B38" s="39" t="str">
        <f>+[7]ระบบการควบคุมฯ!B272</f>
        <v>โต๊ะเก้าอี้นักเรียนระดับประถมศึกษา</v>
      </c>
      <c r="C38" s="426" t="str">
        <f>+[7]ระบบการควบคุมฯ!C272</f>
        <v>ศธ 04002/ว5169 ลว.11/11/2022 โอนครั้งที่60</v>
      </c>
      <c r="D38" s="265">
        <f>SUM(D39:D40)</f>
        <v>123100</v>
      </c>
      <c r="E38" s="265">
        <f t="shared" ref="E38:J38" si="20">SUM(E39:E40)</f>
        <v>0</v>
      </c>
      <c r="F38" s="265">
        <f t="shared" si="20"/>
        <v>0</v>
      </c>
      <c r="G38" s="265">
        <f t="shared" si="20"/>
        <v>123046</v>
      </c>
      <c r="H38" s="265">
        <f t="shared" si="20"/>
        <v>0</v>
      </c>
      <c r="I38" s="265">
        <f t="shared" si="20"/>
        <v>0</v>
      </c>
      <c r="J38" s="265">
        <f t="shared" si="20"/>
        <v>54</v>
      </c>
      <c r="K38" s="35"/>
    </row>
    <row r="39" spans="1:11" x14ac:dyDescent="0.2">
      <c r="A39" s="740" t="str">
        <f>+[7]ระบบการควบคุมฯ!A273</f>
        <v>1)</v>
      </c>
      <c r="B39" s="53" t="str">
        <f>+[7]ระบบการควบคุมฯ!B273</f>
        <v>โรงเรียนวัดมูลจินดาราม 154 ชุด</v>
      </c>
      <c r="C39" s="266" t="str">
        <f>+[7]ระบบการควบคุมฯ!C273</f>
        <v>20004310116003110794</v>
      </c>
      <c r="D39" s="266">
        <f>+[7]ระบบการควบคุมฯ!F273</f>
        <v>123100</v>
      </c>
      <c r="E39" s="266">
        <f>+[7]ระบบการควบคุมฯ!H273</f>
        <v>0</v>
      </c>
      <c r="F39" s="266">
        <f>+[7]ระบบการควบคุมฯ!J273</f>
        <v>0</v>
      </c>
      <c r="G39" s="267">
        <f>+[7]ระบบการควบคุมฯ!L273</f>
        <v>123046</v>
      </c>
      <c r="H39" s="745"/>
      <c r="I39" s="53"/>
      <c r="J39" s="268">
        <f>D39-E39-F39-G39</f>
        <v>54</v>
      </c>
      <c r="K39" s="878"/>
    </row>
    <row r="40" spans="1:11" ht="63" customHeight="1" x14ac:dyDescent="0.5">
      <c r="A40" s="9"/>
      <c r="B40" s="9" t="str">
        <f>+[7]ระบบการควบคุมฯ!B274</f>
        <v>โอนกลับส่วนกลาง107900</v>
      </c>
      <c r="C40" s="271" t="str">
        <f>+[7]ระบบการควบคุมฯ!C274</f>
        <v>ศธ 04002/ว2579/29มิย 66</v>
      </c>
      <c r="D40" s="271">
        <f>+[7]ระบบการควบคุมฯ!F274</f>
        <v>0</v>
      </c>
      <c r="E40" s="271">
        <f>+[7]ระบบการควบคุมฯ!H274</f>
        <v>0</v>
      </c>
      <c r="F40" s="271">
        <f>+[7]ระบบการควบคุมฯ!J274</f>
        <v>0</v>
      </c>
      <c r="G40" s="270">
        <f>+[7]ระบบการควบคุมฯ!L274</f>
        <v>0</v>
      </c>
      <c r="H40" s="272"/>
      <c r="I40" s="9"/>
      <c r="J40" s="28">
        <f>D40-E40-F40-G40</f>
        <v>0</v>
      </c>
      <c r="K40" s="38"/>
    </row>
    <row r="41" spans="1:11" ht="65.25" customHeight="1" x14ac:dyDescent="0.2">
      <c r="A41" s="209" t="s">
        <v>122</v>
      </c>
      <c r="B41" s="209" t="str">
        <f>+[7]ระบบการควบคุมฯ!B275</f>
        <v>โต๊ะเก้าอี้นักเรียนระดับก่อนประถมศึกษา</v>
      </c>
      <c r="C41" s="698" t="str">
        <f>+[7]ระบบการควบคุมฯ!C275</f>
        <v>ศธ 04002/ว5169 ลว.11/11/2022 โอนครั้งที่60</v>
      </c>
      <c r="D41" s="699">
        <f>SUM(D42:D43)</f>
        <v>91700</v>
      </c>
      <c r="E41" s="700">
        <f t="shared" ref="E41:J41" si="21">SUM(E42:E43)</f>
        <v>0</v>
      </c>
      <c r="F41" s="700">
        <f t="shared" si="21"/>
        <v>0</v>
      </c>
      <c r="G41" s="700">
        <f t="shared" si="21"/>
        <v>91524</v>
      </c>
      <c r="H41" s="699">
        <f t="shared" si="21"/>
        <v>0</v>
      </c>
      <c r="I41" s="699">
        <f t="shared" si="21"/>
        <v>0</v>
      </c>
      <c r="J41" s="699">
        <f t="shared" si="21"/>
        <v>176</v>
      </c>
      <c r="K41" s="243">
        <f>SUM(G42)</f>
        <v>63120</v>
      </c>
    </row>
    <row r="42" spans="1:11" ht="42" customHeight="1" x14ac:dyDescent="0.5">
      <c r="A42" s="701" t="str">
        <f>+[7]ระบบการควบคุมฯ!A276</f>
        <v>1)</v>
      </c>
      <c r="B42" s="252" t="str">
        <f>+[7]ระบบการควบคุมฯ!B276</f>
        <v>วัดเกตุประภา</v>
      </c>
      <c r="C42" s="427" t="str">
        <f>+[7]ระบบการควบคุมฯ!C276</f>
        <v>20004310116003110795</v>
      </c>
      <c r="D42" s="262">
        <f>+[7]ระบบการควบคุมฯ!F276</f>
        <v>63200</v>
      </c>
      <c r="E42" s="262">
        <f>+[7]ระบบการควบคุมฯ!H276</f>
        <v>0</v>
      </c>
      <c r="F42" s="262">
        <f>+[7]ระบบการควบคุมฯ!J276</f>
        <v>0</v>
      </c>
      <c r="G42" s="263">
        <f>+[7]ระบบการควบคุมฯ!L276</f>
        <v>63120</v>
      </c>
      <c r="H42" s="274"/>
      <c r="I42" s="53"/>
      <c r="J42" s="268">
        <f>D42-E42-F42-G42</f>
        <v>80</v>
      </c>
      <c r="K42" s="879"/>
    </row>
    <row r="43" spans="1:11" ht="43.5" customHeight="1" x14ac:dyDescent="0.5">
      <c r="A43" s="701" t="str">
        <f>+[7]ระบบการควบคุมฯ!A278</f>
        <v>2)</v>
      </c>
      <c r="B43" s="252" t="str">
        <f>+[7]ระบบการควบคุมฯ!B278</f>
        <v>นิกรราษฎร์บํารุงวิทย์</v>
      </c>
      <c r="C43" s="427" t="str">
        <f>+[7]ระบบการควบคุมฯ!C278</f>
        <v>20004310116003110796</v>
      </c>
      <c r="D43" s="262">
        <f>+[7]ระบบการควบคุมฯ!F278</f>
        <v>28500</v>
      </c>
      <c r="E43" s="262">
        <f>+[7]ระบบการควบคุมฯ!H278</f>
        <v>0</v>
      </c>
      <c r="F43" s="262">
        <f>+[7]ระบบการควบคุมฯ!J278</f>
        <v>0</v>
      </c>
      <c r="G43" s="263">
        <f>+[7]ระบบการควบคุมฯ!L278</f>
        <v>28404</v>
      </c>
      <c r="H43" s="274"/>
      <c r="I43" s="53"/>
      <c r="J43" s="268">
        <f>D43-E43-F43-G43</f>
        <v>96</v>
      </c>
      <c r="K43" s="879"/>
    </row>
    <row r="44" spans="1:11" s="60" customFormat="1" ht="48" customHeight="1" x14ac:dyDescent="0.2">
      <c r="A44" s="27" t="s">
        <v>123</v>
      </c>
      <c r="B44" s="27" t="str">
        <f>+[7]ระบบการควบคุมฯ!B280</f>
        <v xml:space="preserve">ครุภัณฑ์งานอาชีพ ระดับประถมศึกษา แบบ 3 </v>
      </c>
      <c r="C44" s="702" t="str">
        <f>+[7]ระบบการควบคุมฯ!C280</f>
        <v>ศธ 04002/ว5169 ลว.11/11/2022 โอนครั้งที่60</v>
      </c>
      <c r="D44" s="699">
        <f>SUM(D45)</f>
        <v>123000</v>
      </c>
      <c r="E44" s="700">
        <f t="shared" ref="E44:J44" si="22">SUM(E45)</f>
        <v>0</v>
      </c>
      <c r="F44" s="700">
        <f t="shared" si="22"/>
        <v>0</v>
      </c>
      <c r="G44" s="700">
        <f t="shared" si="22"/>
        <v>123000</v>
      </c>
      <c r="H44" s="699">
        <f t="shared" si="22"/>
        <v>0</v>
      </c>
      <c r="I44" s="699">
        <f t="shared" si="22"/>
        <v>0</v>
      </c>
      <c r="J44" s="699">
        <f t="shared" si="22"/>
        <v>0</v>
      </c>
      <c r="K44" s="243"/>
    </row>
    <row r="45" spans="1:11" ht="22.15" customHeight="1" x14ac:dyDescent="0.2">
      <c r="A45" s="703" t="str">
        <f>+[7]ระบบการควบคุมฯ!A282</f>
        <v>1)</v>
      </c>
      <c r="B45" s="261" t="str">
        <f>+[7]ระบบการควบคุมฯ!B282</f>
        <v xml:space="preserve">โรงเรียนชุมชนวัดพิชิตปิตยาราม </v>
      </c>
      <c r="C45" s="704" t="str">
        <f>+[7]ระบบการควบคุมฯ!C282</f>
        <v>20004310116003110797</v>
      </c>
      <c r="D45" s="262">
        <f>+[7]ระบบการควบคุมฯ!F282</f>
        <v>123000</v>
      </c>
      <c r="E45" s="262">
        <f>+[7]ระบบการควบคุมฯ!H282</f>
        <v>0</v>
      </c>
      <c r="F45" s="262">
        <f>+[7]ระบบการควบคุมฯ!J282</f>
        <v>0</v>
      </c>
      <c r="G45" s="263">
        <f>+[7]ระบบการควบคุมฯ!L282</f>
        <v>123000</v>
      </c>
      <c r="H45" s="302"/>
      <c r="I45" s="261"/>
      <c r="J45" s="705">
        <f>D45-E45-F45-G45</f>
        <v>0</v>
      </c>
      <c r="K45" s="269"/>
    </row>
    <row r="46" spans="1:11" ht="26.45" customHeight="1" x14ac:dyDescent="0.2">
      <c r="A46" s="703"/>
      <c r="B46" s="261" t="s">
        <v>173</v>
      </c>
      <c r="C46" s="704"/>
      <c r="D46" s="262"/>
      <c r="E46" s="262"/>
      <c r="F46" s="262"/>
      <c r="G46" s="263"/>
      <c r="H46" s="302"/>
      <c r="I46" s="261"/>
      <c r="J46" s="705"/>
      <c r="K46" s="269"/>
    </row>
    <row r="47" spans="1:11" ht="63" customHeight="1" x14ac:dyDescent="0.2">
      <c r="A47" s="27" t="s">
        <v>142</v>
      </c>
      <c r="B47" s="706" t="str">
        <f>+[7]ระบบการควบคุมฯ!B284</f>
        <v xml:space="preserve">ครุภัณฑ์พัฒนาทักษะ ระดับก่อนประถมศึกษา แบบ 3 </v>
      </c>
      <c r="C47" s="707" t="str">
        <f>+[7]ระบบการควบคุมฯ!C284</f>
        <v>20004310116003110796</v>
      </c>
      <c r="D47" s="708">
        <f>+[7]ระบบการควบคุมฯ!F284</f>
        <v>89000</v>
      </c>
      <c r="E47" s="708">
        <f>+[7]ระบบการควบคุมฯ!H284</f>
        <v>0</v>
      </c>
      <c r="F47" s="708">
        <f>+[7]ระบบการควบคุมฯ!J284</f>
        <v>0</v>
      </c>
      <c r="G47" s="709">
        <f>+[7]ระบบการควบคุมฯ!L284</f>
        <v>89000</v>
      </c>
      <c r="H47" s="700"/>
      <c r="I47" s="27"/>
      <c r="J47" s="710">
        <f>D47-E47-F47-G47</f>
        <v>0</v>
      </c>
      <c r="K47" s="35"/>
    </row>
    <row r="48" spans="1:11" ht="43.5" customHeight="1" x14ac:dyDescent="0.2">
      <c r="A48" s="711" t="str">
        <f>+[7]ระบบการควบคุมฯ!A285</f>
        <v>1)</v>
      </c>
      <c r="B48" s="275" t="str">
        <f>+[7]ระบบการควบคุมฯ!B285</f>
        <v xml:space="preserve">โรงเรียนวัดคลองชัน </v>
      </c>
      <c r="C48" s="428" t="str">
        <f>+[7]ระบบการควบคุมฯ!C285</f>
        <v>20004310116003110798</v>
      </c>
      <c r="D48" s="712">
        <f>+[7]ระบบการควบคุมฯ!F285</f>
        <v>89000</v>
      </c>
      <c r="E48" s="712">
        <f>+[7]ระบบการควบคุมฯ!H285</f>
        <v>0</v>
      </c>
      <c r="F48" s="712">
        <f>+[7]ระบบการควบคุมฯ!J285</f>
        <v>0</v>
      </c>
      <c r="G48" s="713">
        <f>+[7]ระบบการควบคุมฯ!L285</f>
        <v>89000</v>
      </c>
      <c r="H48" s="714"/>
      <c r="I48" s="279"/>
      <c r="J48" s="715">
        <f>D48-E48-F48-G48</f>
        <v>0</v>
      </c>
      <c r="K48" s="269"/>
    </row>
    <row r="49" spans="1:11" s="60" customFormat="1" ht="57.6" customHeight="1" x14ac:dyDescent="0.5">
      <c r="A49" s="461">
        <v>1.2</v>
      </c>
      <c r="B49" s="716" t="str">
        <f>+[7]ระบบการควบคุมฯ!B287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49" s="1228" t="str">
        <f>+[7]ระบบการควบคุมฯ!C287</f>
        <v>20004 66000 7700000</v>
      </c>
      <c r="D49" s="460">
        <f>+D50</f>
        <v>5364500</v>
      </c>
      <c r="E49" s="460">
        <f t="shared" ref="E49:J49" si="23">+E50</f>
        <v>0</v>
      </c>
      <c r="F49" s="460">
        <f t="shared" si="23"/>
        <v>0</v>
      </c>
      <c r="G49" s="460">
        <f t="shared" si="23"/>
        <v>5364445</v>
      </c>
      <c r="H49" s="460">
        <f t="shared" si="23"/>
        <v>0</v>
      </c>
      <c r="I49" s="460">
        <f t="shared" si="23"/>
        <v>0</v>
      </c>
      <c r="J49" s="460">
        <f t="shared" si="23"/>
        <v>55</v>
      </c>
      <c r="K49" s="717"/>
    </row>
    <row r="50" spans="1:11" x14ac:dyDescent="0.5">
      <c r="A50" s="718"/>
      <c r="B50" s="691" t="str">
        <f>+[7]ระบบการควบคุมฯ!B288</f>
        <v>งบลงทุน  ค่าที่ดินและสิ่งก่อสร้าง 6611320</v>
      </c>
      <c r="C50" s="719"/>
      <c r="D50" s="719">
        <f>+D51+D68+D71+D74</f>
        <v>5364500</v>
      </c>
      <c r="E50" s="719">
        <f t="shared" ref="E50:J50" si="24">+E51+E68+E71+E74</f>
        <v>0</v>
      </c>
      <c r="F50" s="719">
        <f t="shared" si="24"/>
        <v>0</v>
      </c>
      <c r="G50" s="719">
        <f t="shared" si="24"/>
        <v>5364445</v>
      </c>
      <c r="H50" s="719">
        <f t="shared" si="24"/>
        <v>0</v>
      </c>
      <c r="I50" s="719">
        <f t="shared" si="24"/>
        <v>0</v>
      </c>
      <c r="J50" s="719">
        <f t="shared" si="24"/>
        <v>55</v>
      </c>
      <c r="K50" s="720"/>
    </row>
    <row r="51" spans="1:11" ht="65.25" customHeight="1" x14ac:dyDescent="0.2">
      <c r="A51" s="721" t="s">
        <v>143</v>
      </c>
      <c r="B51" s="42" t="str">
        <f>+[7]ระบบการควบคุมฯ!B289</f>
        <v>ปรับปรุงซ่อมแซมอาคารเรียนอาคารประกอบและสิ่งก่อสร้างอื่น</v>
      </c>
      <c r="C51" s="42" t="str">
        <f>+[7]ระบบการควบคุมฯ!C289</f>
        <v>ศธ 04002/ว5190 ลว.14/11/2022 โอนครั้งที่ 64</v>
      </c>
      <c r="D51" s="273">
        <f>SUM(D52:D66)</f>
        <v>3890300</v>
      </c>
      <c r="E51" s="273">
        <f t="shared" ref="E51:J51" si="25">SUM(E52:E66)</f>
        <v>0</v>
      </c>
      <c r="F51" s="273">
        <f t="shared" si="25"/>
        <v>0</v>
      </c>
      <c r="G51" s="273">
        <f t="shared" si="25"/>
        <v>3890245</v>
      </c>
      <c r="H51" s="273">
        <f t="shared" si="25"/>
        <v>0</v>
      </c>
      <c r="I51" s="273">
        <f t="shared" si="25"/>
        <v>0</v>
      </c>
      <c r="J51" s="273">
        <f t="shared" si="25"/>
        <v>55</v>
      </c>
      <c r="K51" s="213"/>
    </row>
    <row r="52" spans="1:11" s="60" customFormat="1" ht="43.5" customHeight="1" x14ac:dyDescent="0.2">
      <c r="A52" s="722" t="str">
        <f>+[7]ระบบการควบคุมฯ!A292</f>
        <v>1)</v>
      </c>
      <c r="B52" s="723" t="str">
        <f>+[7]ระบบการควบคุมฯ!B292</f>
        <v>ชุมชนวัดพิชิตปิตยาราม</v>
      </c>
      <c r="C52" s="724" t="str">
        <f>+[7]ระบบการควบคุมฯ!C292</f>
        <v>20004310116003211915</v>
      </c>
      <c r="D52" s="712">
        <f>+[7]ระบบการควบคุมฯ!F292</f>
        <v>795000</v>
      </c>
      <c r="E52" s="262">
        <f>+[7]ระบบการควบคุมฯ!H292</f>
        <v>0</v>
      </c>
      <c r="F52" s="262">
        <f>+[7]ระบบการควบคุมฯ!J292</f>
        <v>0</v>
      </c>
      <c r="G52" s="263">
        <f>+[7]ระบบการควบคุมฯ!L292</f>
        <v>795000</v>
      </c>
      <c r="H52" s="302"/>
      <c r="I52" s="261"/>
      <c r="J52" s="705">
        <f>D52-E52-F52-G52</f>
        <v>0</v>
      </c>
      <c r="K52" s="277"/>
    </row>
    <row r="53" spans="1:11" x14ac:dyDescent="0.2">
      <c r="A53" s="722"/>
      <c r="B53" s="723" t="str">
        <f>+[7]ยุธศาสตร์เรียนดีปร3100116003211!E106</f>
        <v>ทำสัญญา 11 มค 66 ครบ 12 มีค 66</v>
      </c>
      <c r="C53" s="724"/>
      <c r="D53" s="712"/>
      <c r="E53" s="262"/>
      <c r="F53" s="262"/>
      <c r="G53" s="263"/>
      <c r="H53" s="302"/>
      <c r="I53" s="261"/>
      <c r="J53" s="705"/>
      <c r="K53" s="880"/>
    </row>
    <row r="54" spans="1:11" ht="63" customHeight="1" x14ac:dyDescent="0.2">
      <c r="A54" s="725" t="str">
        <f>+[7]ระบบการควบคุมฯ!A293</f>
        <v>2)</v>
      </c>
      <c r="B54" s="275" t="str">
        <f>+[7]ระบบการควบคุมฯ!B293</f>
        <v>วัดขุมแก้ว</v>
      </c>
      <c r="C54" s="428" t="str">
        <f>+[7]ระบบการควบคุมฯ!C293</f>
        <v>20004310116003211916</v>
      </c>
      <c r="D54" s="276">
        <f>+[7]ระบบการควบคุมฯ!F293</f>
        <v>432000</v>
      </c>
      <c r="E54" s="262">
        <f>+[7]ระบบการควบคุมฯ!H293</f>
        <v>0</v>
      </c>
      <c r="F54" s="262">
        <f>+[7]ระบบการควบคุมฯ!J293</f>
        <v>0</v>
      </c>
      <c r="G54" s="263">
        <f>+[7]ระบบการควบคุมฯ!L293</f>
        <v>432000</v>
      </c>
      <c r="H54" s="274"/>
      <c r="I54" s="53"/>
      <c r="J54" s="268">
        <f>D54-E54-F54-G54</f>
        <v>0</v>
      </c>
      <c r="K54" s="278"/>
    </row>
    <row r="55" spans="1:11" ht="50.45" customHeight="1" x14ac:dyDescent="0.2">
      <c r="A55" s="725"/>
      <c r="B55" s="275" t="str">
        <f>+[7]ยุธศาสตร์เรียนดีปร3100116003211!E117</f>
        <v>ทำสัญญา 20 มค 66 ครบ 20 เมย 66</v>
      </c>
      <c r="C55" s="428"/>
      <c r="D55" s="276"/>
      <c r="E55" s="262"/>
      <c r="F55" s="262"/>
      <c r="G55" s="263"/>
      <c r="H55" s="274"/>
      <c r="I55" s="53"/>
      <c r="J55" s="268"/>
      <c r="K55" s="278"/>
    </row>
    <row r="56" spans="1:11" ht="43.5" customHeight="1" x14ac:dyDescent="0.2">
      <c r="A56" s="725" t="str">
        <f>+[7]ระบบการควบคุมฯ!A294</f>
        <v>3)</v>
      </c>
      <c r="B56" s="275" t="str">
        <f>+[7]ระบบการควบคุมฯ!B294</f>
        <v>วัดมูลจินดาราม</v>
      </c>
      <c r="C56" s="428" t="str">
        <f>+[7]ระบบการควบคุมฯ!C294</f>
        <v>20004310116003211917</v>
      </c>
      <c r="D56" s="276">
        <f>+[7]ระบบการควบคุมฯ!F294</f>
        <v>455000</v>
      </c>
      <c r="E56" s="262">
        <f>+[7]ระบบการควบคุมฯ!H294</f>
        <v>0</v>
      </c>
      <c r="F56" s="262">
        <f>+[7]ระบบการควบคุมฯ!J294</f>
        <v>0</v>
      </c>
      <c r="G56" s="263">
        <f>+[7]ระบบการควบคุมฯ!L294</f>
        <v>455000</v>
      </c>
      <c r="H56" s="274"/>
      <c r="I56" s="53"/>
      <c r="J56" s="268">
        <f t="shared" ref="J56:J88" si="26">D56-E56-F56-G56</f>
        <v>0</v>
      </c>
      <c r="K56" s="278" t="s">
        <v>222</v>
      </c>
    </row>
    <row r="57" spans="1:11" ht="45" customHeight="1" x14ac:dyDescent="0.2">
      <c r="A57" s="725"/>
      <c r="B57" s="275" t="str">
        <f>+[7]ยุธศาสตร์เรียนดีปร3100116003211!E127</f>
        <v>ทำสัญญา 8 มีค 66 ครบ 7 พค 66</v>
      </c>
      <c r="C57" s="428"/>
      <c r="D57" s="276"/>
      <c r="E57" s="262"/>
      <c r="F57" s="262"/>
      <c r="G57" s="263"/>
      <c r="H57" s="274"/>
      <c r="I57" s="53"/>
      <c r="J57" s="268"/>
      <c r="K57" s="278"/>
    </row>
    <row r="58" spans="1:11" ht="63" customHeight="1" x14ac:dyDescent="0.2">
      <c r="A58" s="725" t="str">
        <f>+[7]ระบบการควบคุมฯ!A295</f>
        <v>4)</v>
      </c>
      <c r="B58" s="275" t="str">
        <f>+[7]ระบบการควบคุมฯ!B295</f>
        <v>วัดอัยยิการาม</v>
      </c>
      <c r="C58" s="428" t="str">
        <f>+[7]ระบบการควบคุมฯ!C295</f>
        <v>20004310116003211918</v>
      </c>
      <c r="D58" s="276">
        <f>+[7]ระบบการควบคุมฯ!F295</f>
        <v>499000</v>
      </c>
      <c r="E58" s="262">
        <f>+[7]ระบบการควบคุมฯ!H295</f>
        <v>0</v>
      </c>
      <c r="F58" s="262">
        <f>+[7]ระบบการควบคุมฯ!J295</f>
        <v>0</v>
      </c>
      <c r="G58" s="263">
        <f>+[7]ระบบการควบคุมฯ!L295</f>
        <v>499000</v>
      </c>
      <c r="H58" s="274"/>
      <c r="I58" s="53"/>
      <c r="J58" s="268">
        <f t="shared" si="26"/>
        <v>0</v>
      </c>
      <c r="K58" s="278"/>
    </row>
    <row r="59" spans="1:11" ht="46.15" customHeight="1" x14ac:dyDescent="0.2">
      <c r="A59" s="725"/>
      <c r="B59" s="881" t="str">
        <f>+[7]ยุธศาสตร์เรียนดีปร3100116003211!D134</f>
        <v>ทำสัญญา 14 ธค 65 ครบ 28 มค 66</v>
      </c>
      <c r="C59" s="724"/>
      <c r="D59" s="712"/>
      <c r="E59" s="262"/>
      <c r="F59" s="262"/>
      <c r="G59" s="263"/>
      <c r="H59" s="274"/>
      <c r="I59" s="53"/>
      <c r="J59" s="268"/>
      <c r="K59" s="278"/>
    </row>
    <row r="60" spans="1:11" ht="21" hidden="1" customHeight="1" x14ac:dyDescent="0.2">
      <c r="A60" s="725" t="str">
        <f>+[7]ระบบการควบคุมฯ!A296</f>
        <v>5)</v>
      </c>
      <c r="B60" s="279" t="str">
        <f>+[7]ระบบการควบคุมฯ!B296</f>
        <v>วัดเกตุประภา</v>
      </c>
      <c r="C60" s="429" t="str">
        <f>+[7]ระบบการควบคุมฯ!C296</f>
        <v>20004310116003211919</v>
      </c>
      <c r="D60" s="280">
        <f>+[7]ระบบการควบคุมฯ!F296</f>
        <v>288000</v>
      </c>
      <c r="E60" s="266">
        <f>+[7]ระบบการควบคุมฯ!H296</f>
        <v>0</v>
      </c>
      <c r="F60" s="266">
        <f>+[7]ระบบการควบคุมฯ!J296</f>
        <v>0</v>
      </c>
      <c r="G60" s="267">
        <f>+[7]ระบบการควบคุมฯ!L296</f>
        <v>288000</v>
      </c>
      <c r="H60" s="274"/>
      <c r="I60" s="53"/>
      <c r="J60" s="268">
        <f t="shared" si="26"/>
        <v>0</v>
      </c>
      <c r="K60" s="278"/>
    </row>
    <row r="61" spans="1:11" ht="21" hidden="1" customHeight="1" x14ac:dyDescent="0.2">
      <c r="A61" s="725"/>
      <c r="B61" s="882" t="str">
        <f>+[7]ยุธศาสตร์เรียนดีปร3100116003211!D141</f>
        <v>ทำสัญญา 6 ธค 65 ครบ 05 มค 66</v>
      </c>
      <c r="C61" s="429"/>
      <c r="D61" s="280"/>
      <c r="E61" s="266"/>
      <c r="F61" s="266"/>
      <c r="G61" s="267"/>
      <c r="H61" s="274"/>
      <c r="I61" s="53"/>
      <c r="J61" s="268"/>
      <c r="K61" s="278"/>
    </row>
    <row r="62" spans="1:11" ht="21" hidden="1" customHeight="1" x14ac:dyDescent="0.2">
      <c r="A62" s="725" t="str">
        <f>+[7]ระบบการควบคุมฯ!A297</f>
        <v>6)</v>
      </c>
      <c r="B62" s="279" t="str">
        <f>+[7]ระบบการควบคุมฯ!B297</f>
        <v>วัดพืชอุดม</v>
      </c>
      <c r="C62" s="429" t="str">
        <f>+[7]ระบบการควบคุมฯ!C297</f>
        <v>20004310116003211920</v>
      </c>
      <c r="D62" s="280">
        <f>+[7]ระบบการควบคุมฯ!F297</f>
        <v>856000</v>
      </c>
      <c r="E62" s="266">
        <f>+[7]ระบบการควบคุมฯ!H297</f>
        <v>0</v>
      </c>
      <c r="F62" s="266">
        <f>+[7]ระบบการควบคุมฯ!J297</f>
        <v>0</v>
      </c>
      <c r="G62" s="267">
        <f>+[7]ระบบการควบคุมฯ!L297</f>
        <v>856000</v>
      </c>
      <c r="H62" s="274"/>
      <c r="I62" s="53"/>
      <c r="J62" s="268">
        <f t="shared" si="26"/>
        <v>0</v>
      </c>
      <c r="K62" s="278"/>
    </row>
    <row r="63" spans="1:11" ht="42" customHeight="1" x14ac:dyDescent="0.2">
      <c r="A63" s="725"/>
      <c r="B63" s="882" t="str">
        <f>+[7]ยุธศาสตร์เรียนดีปร3100116003211!D148</f>
        <v>ทำสัญญา 6 ธค 65 ครบ 05 มค 66</v>
      </c>
      <c r="C63" s="429"/>
      <c r="D63" s="280"/>
      <c r="E63" s="266"/>
      <c r="F63" s="266"/>
      <c r="G63" s="267"/>
      <c r="H63" s="274"/>
      <c r="I63" s="53"/>
      <c r="J63" s="268"/>
      <c r="K63" s="278"/>
    </row>
    <row r="64" spans="1:11" ht="21" customHeight="1" x14ac:dyDescent="0.2">
      <c r="A64" s="725" t="str">
        <f>+[7]ระบบการควบคุมฯ!A298</f>
        <v>7)</v>
      </c>
      <c r="B64" s="279" t="str">
        <f>+[7]ระบบการควบคุมฯ!B298</f>
        <v>วัดจุฬาจินดาราม</v>
      </c>
      <c r="C64" s="429" t="str">
        <f>+[7]ระบบการควบคุมฯ!C298</f>
        <v>20004310116003211921</v>
      </c>
      <c r="D64" s="280">
        <f>+[7]ระบบการควบคุมฯ!F298</f>
        <v>52600</v>
      </c>
      <c r="E64" s="266">
        <f>+[7]ระบบการควบคุมฯ!H298</f>
        <v>0</v>
      </c>
      <c r="F64" s="266">
        <f>+[7]ระบบการควบคุมฯ!J298</f>
        <v>0</v>
      </c>
      <c r="G64" s="267">
        <f>+[7]ระบบการควบคุมฯ!L298</f>
        <v>52600</v>
      </c>
      <c r="H64" s="274"/>
      <c r="I64" s="53"/>
      <c r="J64" s="268">
        <f t="shared" ref="J64:J66" si="27">D64-E64-F64-G64</f>
        <v>0</v>
      </c>
      <c r="K64" s="278"/>
    </row>
    <row r="65" spans="1:11" x14ac:dyDescent="0.2">
      <c r="A65" s="725"/>
      <c r="B65" s="279" t="str">
        <f>+[7]ยุธศาสตร์เรียนดีปร3100116003211!D156</f>
        <v>ทำสัญญา 29 ธค 65 ครบ 28 มค 66</v>
      </c>
      <c r="C65" s="429"/>
      <c r="D65" s="280"/>
      <c r="E65" s="266"/>
      <c r="F65" s="266"/>
      <c r="G65" s="267"/>
      <c r="H65" s="274"/>
      <c r="I65" s="53"/>
      <c r="J65" s="268"/>
      <c r="K65" s="278"/>
    </row>
    <row r="66" spans="1:11" ht="43.5" customHeight="1" x14ac:dyDescent="0.2">
      <c r="A66" s="725" t="str">
        <f>+[7]ระบบการควบคุมฯ!A299</f>
        <v>8)</v>
      </c>
      <c r="B66" s="279" t="str">
        <f>+[7]ระบบการควบคุมฯ!B299</f>
        <v>วัดศรีคัคณางค์</v>
      </c>
      <c r="C66" s="429" t="str">
        <f>+[7]ระบบการควบคุมฯ!C299</f>
        <v>20004310116003211922</v>
      </c>
      <c r="D66" s="280">
        <f>+[7]ระบบการควบคุมฯ!F299</f>
        <v>512700</v>
      </c>
      <c r="E66" s="266">
        <f>+[7]ระบบการควบคุมฯ!H299</f>
        <v>0</v>
      </c>
      <c r="F66" s="266">
        <f>+[7]ระบบการควบคุมฯ!J299</f>
        <v>0</v>
      </c>
      <c r="G66" s="267">
        <f>+[7]ระบบการควบคุมฯ!L299</f>
        <v>512645</v>
      </c>
      <c r="H66" s="274"/>
      <c r="I66" s="53"/>
      <c r="J66" s="268">
        <f t="shared" si="27"/>
        <v>55</v>
      </c>
      <c r="K66" s="278"/>
    </row>
    <row r="67" spans="1:11" x14ac:dyDescent="0.2">
      <c r="A67" s="722"/>
      <c r="B67" s="279" t="str">
        <f>+[7]ยุธศาสตร์เรียนดีปร3100116003211!D163</f>
        <v>ทำสัญญา 12 มค 66 ครบ 26 กพ66</v>
      </c>
      <c r="C67" s="429"/>
      <c r="D67" s="280"/>
      <c r="E67" s="266"/>
      <c r="F67" s="266"/>
      <c r="G67" s="267"/>
      <c r="H67" s="274"/>
      <c r="I67" s="53"/>
      <c r="J67" s="268"/>
      <c r="K67" s="278"/>
    </row>
    <row r="68" spans="1:11" ht="63" customHeight="1" x14ac:dyDescent="0.2">
      <c r="A68" s="41" t="s">
        <v>144</v>
      </c>
      <c r="B68" s="42" t="str">
        <f>+[7]ระบบการควบคุมฯ!B300</f>
        <v>ห้องน้ำห้องส้วมนักเรียนชาย 6 ที่/49</v>
      </c>
      <c r="C68" s="430" t="str">
        <f>+[7]ระบบการควบคุมฯ!C300</f>
        <v>ศธ 04002/ว5190 ลว.14/11/2022 โอนครั้งที่ 64</v>
      </c>
      <c r="D68" s="273">
        <f>SUM(D69)</f>
        <v>547000</v>
      </c>
      <c r="E68" s="273">
        <f t="shared" ref="E68:J68" si="28">SUM(E69)</f>
        <v>0</v>
      </c>
      <c r="F68" s="273">
        <f t="shared" si="28"/>
        <v>0</v>
      </c>
      <c r="G68" s="273">
        <f t="shared" si="28"/>
        <v>547000</v>
      </c>
      <c r="H68" s="273">
        <f t="shared" si="28"/>
        <v>0</v>
      </c>
      <c r="I68" s="273">
        <f t="shared" si="28"/>
        <v>0</v>
      </c>
      <c r="J68" s="273">
        <f t="shared" si="28"/>
        <v>0</v>
      </c>
      <c r="K68" s="43"/>
    </row>
    <row r="69" spans="1:11" x14ac:dyDescent="0.5">
      <c r="A69" s="726" t="str">
        <f>+[7]ระบบการควบคุมฯ!A301</f>
        <v>1)</v>
      </c>
      <c r="B69" s="46" t="str">
        <f>+[7]ระบบการควบคุมฯ!B301</f>
        <v>วัดขุมแก้ว</v>
      </c>
      <c r="C69" s="46" t="str">
        <f>+[7]ระบบการควบคุมฯ!C301</f>
        <v>20004310116003211923</v>
      </c>
      <c r="D69" s="281">
        <f>+[7]ระบบการควบคุมฯ!F301</f>
        <v>547000</v>
      </c>
      <c r="E69" s="282">
        <f>+[7]ระบบการควบคุมฯ!H301</f>
        <v>0</v>
      </c>
      <c r="F69" s="282">
        <f>+[7]ระบบการควบคุมฯ!J301</f>
        <v>0</v>
      </c>
      <c r="G69" s="283">
        <f>+[7]ระบบการควบคุมฯ!L301</f>
        <v>547000</v>
      </c>
      <c r="H69" s="272"/>
      <c r="I69" s="9"/>
      <c r="J69" s="28">
        <f t="shared" si="26"/>
        <v>0</v>
      </c>
      <c r="K69" s="47"/>
    </row>
    <row r="70" spans="1:11" x14ac:dyDescent="0.5">
      <c r="A70" s="883"/>
      <c r="B70" s="884" t="str">
        <f>+[7]ยุธศาสตร์เรียนดีปร3100116003211!D170</f>
        <v>ทำสัญญา 20 มค 66 ครบ 20 เมย 66</v>
      </c>
      <c r="C70" s="884"/>
      <c r="D70" s="292"/>
      <c r="E70" s="282"/>
      <c r="F70" s="282"/>
      <c r="G70" s="283"/>
      <c r="H70" s="272"/>
      <c r="I70" s="9"/>
      <c r="J70" s="28"/>
      <c r="K70" s="47"/>
    </row>
    <row r="71" spans="1:11" ht="65.25" customHeight="1" x14ac:dyDescent="0.2">
      <c r="A71" s="41" t="s">
        <v>145</v>
      </c>
      <c r="B71" s="42" t="str">
        <f>+[7]ระบบการควบคุมฯ!B304</f>
        <v xml:space="preserve">อาคาร สพฐ. 4 (ห้องส้วม 4 ห้อง) </v>
      </c>
      <c r="C71" s="42" t="str">
        <f>+[7]ระบบการควบคุมฯ!C304</f>
        <v>ศธ 04002/ว5190 ลว.14/11/2022 โอนครั้งที่ 64</v>
      </c>
      <c r="D71" s="273">
        <f>SUM(D72)</f>
        <v>431200</v>
      </c>
      <c r="E71" s="273">
        <f t="shared" ref="E71:J71" si="29">SUM(E72)</f>
        <v>0</v>
      </c>
      <c r="F71" s="273">
        <f t="shared" si="29"/>
        <v>0</v>
      </c>
      <c r="G71" s="273">
        <f t="shared" si="29"/>
        <v>431200</v>
      </c>
      <c r="H71" s="273">
        <f t="shared" si="29"/>
        <v>0</v>
      </c>
      <c r="I71" s="273">
        <f t="shared" si="29"/>
        <v>0</v>
      </c>
      <c r="J71" s="273">
        <f t="shared" si="29"/>
        <v>0</v>
      </c>
      <c r="K71" s="43"/>
    </row>
    <row r="72" spans="1:11" ht="43.5" customHeight="1" x14ac:dyDescent="0.5">
      <c r="A72" s="726" t="str">
        <f>+[7]ระบบการควบคุมฯ!A305</f>
        <v>1)</v>
      </c>
      <c r="B72" s="46" t="str">
        <f>+[7]ระบบการควบคุมฯ!B305</f>
        <v>นิกรราษฎร์บํารุงวิทย์</v>
      </c>
      <c r="C72" s="431" t="str">
        <f>+[7]ระบบการควบคุมฯ!C305</f>
        <v>20004310116003211924</v>
      </c>
      <c r="D72" s="281">
        <f>+[7]ระบบการควบคุมฯ!F305</f>
        <v>431200</v>
      </c>
      <c r="E72" s="1229">
        <f>+[7]ระบบการควบคุมฯ!H305</f>
        <v>0</v>
      </c>
      <c r="F72" s="282">
        <f>+[7]ระบบการควบคุมฯ!J305</f>
        <v>0</v>
      </c>
      <c r="G72" s="283">
        <f>+[7]ระบบการควบคุมฯ!L305</f>
        <v>431200</v>
      </c>
      <c r="H72" s="272"/>
      <c r="I72" s="9"/>
      <c r="J72" s="28">
        <f t="shared" ref="J72" si="30">D72-E72-F72-G72</f>
        <v>0</v>
      </c>
      <c r="K72" s="47"/>
    </row>
    <row r="73" spans="1:11" x14ac:dyDescent="0.5">
      <c r="A73" s="46"/>
      <c r="B73" s="46" t="str">
        <f>+[7]ยุธศาสตร์เรียนดีปร3100116003211!D210</f>
        <v>ทำสัญญา 19 ธค 65 ครบ 16 มีค 66</v>
      </c>
      <c r="C73" s="46"/>
      <c r="D73" s="281"/>
      <c r="E73" s="282"/>
      <c r="F73" s="282"/>
      <c r="G73" s="283"/>
      <c r="H73" s="272"/>
      <c r="I73" s="9"/>
      <c r="J73" s="28">
        <f t="shared" si="26"/>
        <v>0</v>
      </c>
      <c r="K73" s="47"/>
    </row>
    <row r="74" spans="1:11" ht="65.25" customHeight="1" x14ac:dyDescent="0.2">
      <c r="A74" s="41" t="str">
        <f>+[7]ระบบการควบคุมฯ!A306</f>
        <v>5.2.4</v>
      </c>
      <c r="B74" s="42" t="str">
        <f>+[7]ระบบการควบคุมฯ!B306</f>
        <v>ปรับปรุงซ่อมแซมอาคารเรียนและสิ่งก่ออสร้างอื่นที่ชำรุด</v>
      </c>
      <c r="C74" s="430" t="str">
        <f>+[7]ระบบการควบคุมฯ!C306</f>
        <v>ศธ 04002/ว2729 ลว.7/7/2022 โอนครั้งที่ 648</v>
      </c>
      <c r="D74" s="273">
        <f>SUM(D75)</f>
        <v>496000</v>
      </c>
      <c r="E74" s="273">
        <f t="shared" ref="E74:J74" si="31">SUM(E75)</f>
        <v>0</v>
      </c>
      <c r="F74" s="273">
        <f t="shared" si="31"/>
        <v>0</v>
      </c>
      <c r="G74" s="273">
        <f t="shared" si="31"/>
        <v>496000</v>
      </c>
      <c r="H74" s="273">
        <f t="shared" si="31"/>
        <v>0</v>
      </c>
      <c r="I74" s="273">
        <f t="shared" si="31"/>
        <v>0</v>
      </c>
      <c r="J74" s="273">
        <f t="shared" si="31"/>
        <v>0</v>
      </c>
      <c r="K74" s="43"/>
    </row>
    <row r="75" spans="1:11" ht="43.5" x14ac:dyDescent="0.5">
      <c r="A75" s="1087" t="str">
        <f>+[7]ระบบการควบคุมฯ!A307</f>
        <v>1)</v>
      </c>
      <c r="B75" s="1088" t="str">
        <f>+[7]ระบบการควบคุมฯ!B307</f>
        <v>วัดลาดสนุ่น</v>
      </c>
      <c r="C75" s="1089" t="str">
        <f>+[7]ระบบการควบคุมฯ!C307</f>
        <v>2000431011600321ZZZZ</v>
      </c>
      <c r="D75" s="1090">
        <f>+[7]ระบบการควบคุมฯ!F307</f>
        <v>496000</v>
      </c>
      <c r="E75" s="1230">
        <f>+[7]ระบบการควบคุมฯ!G307+[7]ระบบการควบคุมฯ!H307</f>
        <v>0</v>
      </c>
      <c r="F75" s="271">
        <f>+[7]ระบบการควบคุมฯ!I307+[7]ระบบการควบคุมฯ!J307</f>
        <v>0</v>
      </c>
      <c r="G75" s="270">
        <f>+[7]ระบบการควบคุมฯ!K307+[7]ระบบการควบคุมฯ!L307</f>
        <v>496000</v>
      </c>
      <c r="H75" s="272"/>
      <c r="I75" s="9"/>
      <c r="J75" s="28">
        <f t="shared" ref="J75:J76" si="32">D75-E75-F75-G75</f>
        <v>0</v>
      </c>
      <c r="K75" s="47"/>
    </row>
    <row r="76" spans="1:11" ht="21" hidden="1" customHeight="1" x14ac:dyDescent="0.5">
      <c r="A76" s="1088"/>
      <c r="B76" s="1088" t="s">
        <v>223</v>
      </c>
      <c r="C76" s="1091"/>
      <c r="D76" s="1090"/>
      <c r="E76" s="271"/>
      <c r="F76" s="271"/>
      <c r="G76" s="270"/>
      <c r="H76" s="272"/>
      <c r="I76" s="9"/>
      <c r="J76" s="28">
        <f t="shared" si="32"/>
        <v>0</v>
      </c>
      <c r="K76" s="47"/>
    </row>
    <row r="77" spans="1:11" ht="63" hidden="1" customHeight="1" x14ac:dyDescent="0.5">
      <c r="A77" s="461">
        <v>1.3</v>
      </c>
      <c r="B77" s="716" t="str">
        <f>+[7]ระบบการควบคุมฯ!B309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77" s="716" t="str">
        <f>+[7]ระบบการควบคุมฯ!C309</f>
        <v>20004 66 00079 00000</v>
      </c>
      <c r="D77" s="460">
        <f>+D78</f>
        <v>1980000</v>
      </c>
      <c r="E77" s="460">
        <f t="shared" ref="E77:J84" si="33">+E78</f>
        <v>0</v>
      </c>
      <c r="F77" s="460">
        <f t="shared" si="33"/>
        <v>0</v>
      </c>
      <c r="G77" s="460">
        <f t="shared" si="33"/>
        <v>1980000</v>
      </c>
      <c r="H77" s="460">
        <f t="shared" si="33"/>
        <v>0</v>
      </c>
      <c r="I77" s="460">
        <f t="shared" si="33"/>
        <v>0</v>
      </c>
      <c r="J77" s="460">
        <f t="shared" si="33"/>
        <v>0</v>
      </c>
      <c r="K77" s="717"/>
    </row>
    <row r="78" spans="1:11" ht="21" hidden="1" customHeight="1" x14ac:dyDescent="0.5">
      <c r="A78" s="718"/>
      <c r="B78" s="691" t="str">
        <f>+[7]ระบบการควบคุมฯ!B310</f>
        <v>งบลงทุน  ค่าที่ดินสิ่งก่อสร้าง 6611320</v>
      </c>
      <c r="C78" s="719" t="str">
        <f>+[7]ระบบการควบคุมฯ!C310</f>
        <v>20004 31011600 321xxxx</v>
      </c>
      <c r="D78" s="719">
        <f>+D79</f>
        <v>1980000</v>
      </c>
      <c r="E78" s="719">
        <f t="shared" si="33"/>
        <v>0</v>
      </c>
      <c r="F78" s="719">
        <f t="shared" si="33"/>
        <v>0</v>
      </c>
      <c r="G78" s="719">
        <f t="shared" si="33"/>
        <v>1980000</v>
      </c>
      <c r="H78" s="719">
        <f t="shared" si="33"/>
        <v>0</v>
      </c>
      <c r="I78" s="719">
        <f t="shared" si="33"/>
        <v>0</v>
      </c>
      <c r="J78" s="719">
        <f t="shared" si="33"/>
        <v>0</v>
      </c>
      <c r="K78" s="720"/>
    </row>
    <row r="79" spans="1:11" ht="21" hidden="1" customHeight="1" x14ac:dyDescent="0.2">
      <c r="A79" s="727" t="s">
        <v>146</v>
      </c>
      <c r="B79" s="435" t="str">
        <f>+[7]ระบบการควบคุมฯ!B311</f>
        <v xml:space="preserve">ปรับปรุงซ่อมแซมอาคารเรียน อาคารประกอบและสิ่งก่อสร้างอื่น </v>
      </c>
      <c r="C79" s="435" t="str">
        <f>+[7]ระบบการควบคุมฯ!C311</f>
        <v>ศธ 04002/ว5190 ลว.14 พ.ย. 2565 โอนครั้งที่ 64</v>
      </c>
      <c r="D79" s="728">
        <f>+D80</f>
        <v>1980000</v>
      </c>
      <c r="E79" s="728">
        <f t="shared" si="33"/>
        <v>0</v>
      </c>
      <c r="F79" s="728">
        <f t="shared" si="33"/>
        <v>0</v>
      </c>
      <c r="G79" s="728">
        <f t="shared" si="33"/>
        <v>1980000</v>
      </c>
      <c r="H79" s="728">
        <f t="shared" si="33"/>
        <v>0</v>
      </c>
      <c r="I79" s="728">
        <f t="shared" si="33"/>
        <v>0</v>
      </c>
      <c r="J79" s="728">
        <f t="shared" si="33"/>
        <v>0</v>
      </c>
      <c r="K79" s="213"/>
    </row>
    <row r="80" spans="1:11" ht="21" hidden="1" customHeight="1" x14ac:dyDescent="0.2">
      <c r="A80" s="722" t="str">
        <f>+[7]ระบบการควบคุมฯ!A312</f>
        <v>1)</v>
      </c>
      <c r="B80" s="729" t="str">
        <f>+[7]ระบบการควบคุมฯ!B312</f>
        <v xml:space="preserve">โรงเรียนชุมชนบึงบา </v>
      </c>
      <c r="C80" s="722" t="str">
        <f>+[7]ระบบการควบคุมฯ!C312</f>
        <v>20004310116003215607</v>
      </c>
      <c r="D80" s="712">
        <f>+[7]ระบบการควบคุมฯ!D312</f>
        <v>1980000</v>
      </c>
      <c r="E80" s="262">
        <f>+[7]ระบบการควบคุมฯ!G312+[7]ระบบการควบคุมฯ!H312</f>
        <v>0</v>
      </c>
      <c r="F80" s="262">
        <f>+[7]ระบบการควบคุมฯ!I312+[7]ระบบการควบคุมฯ!J312</f>
        <v>0</v>
      </c>
      <c r="G80" s="263">
        <f>+[7]ระบบการควบคุมฯ!K312+[7]ระบบการควบคุมฯ!L312</f>
        <v>1980000</v>
      </c>
      <c r="H80" s="302"/>
      <c r="I80" s="261"/>
      <c r="J80" s="705">
        <f>D80-E80-F80-G80</f>
        <v>0</v>
      </c>
      <c r="K80" s="277"/>
    </row>
    <row r="81" spans="1:11" x14ac:dyDescent="0.2">
      <c r="A81" s="722"/>
      <c r="B81" s="885" t="str">
        <f>+[7]ยุธศาสตร์เรียนดีปร3100116003211!E259</f>
        <v>ทำสัญญญา  9 มค 66 ครบ 25 มีค 66</v>
      </c>
      <c r="C81" s="722"/>
      <c r="D81" s="712"/>
      <c r="E81" s="262"/>
      <c r="F81" s="262"/>
      <c r="G81" s="263"/>
      <c r="H81" s="302"/>
      <c r="I81" s="261"/>
      <c r="J81" s="705"/>
      <c r="K81" s="880"/>
    </row>
    <row r="82" spans="1:11" ht="42" customHeight="1" x14ac:dyDescent="0.5">
      <c r="A82" s="461">
        <v>1.4</v>
      </c>
      <c r="B82" s="716" t="str">
        <f>+[7]ระบบการควบคุมฯ!B315</f>
        <v xml:space="preserve"> กิจกรรมการยกระดับคุณภาพการศึกษา  (โรงเรียนคุณภาพ)</v>
      </c>
      <c r="C82" s="716" t="str">
        <f>+[7]ระบบการควบคุมฯ!C315</f>
        <v>20004 66 00096 00000</v>
      </c>
      <c r="D82" s="460">
        <f>+D83</f>
        <v>95900</v>
      </c>
      <c r="E82" s="460">
        <f t="shared" si="33"/>
        <v>0</v>
      </c>
      <c r="F82" s="460">
        <f t="shared" si="33"/>
        <v>0</v>
      </c>
      <c r="G82" s="460">
        <f t="shared" si="33"/>
        <v>95880</v>
      </c>
      <c r="H82" s="460">
        <f t="shared" si="33"/>
        <v>0</v>
      </c>
      <c r="I82" s="460">
        <f t="shared" si="33"/>
        <v>0</v>
      </c>
      <c r="J82" s="460">
        <f t="shared" si="33"/>
        <v>20</v>
      </c>
      <c r="K82" s="717"/>
    </row>
    <row r="83" spans="1:11" x14ac:dyDescent="0.5">
      <c r="A83" s="718"/>
      <c r="B83" s="691" t="str">
        <f>+[7]ระบบการควบคุมฯ!B316</f>
        <v>งบลงทุน ค่าครุภัณฑ์   6611310</v>
      </c>
      <c r="C83" s="719" t="str">
        <f>+[7]ระบบการควบคุมฯ!C316</f>
        <v>20004 31011600 321xxxx</v>
      </c>
      <c r="D83" s="719">
        <f>+D84</f>
        <v>95900</v>
      </c>
      <c r="E83" s="719">
        <f t="shared" si="33"/>
        <v>0</v>
      </c>
      <c r="F83" s="719">
        <f t="shared" si="33"/>
        <v>0</v>
      </c>
      <c r="G83" s="719">
        <f t="shared" si="33"/>
        <v>95880</v>
      </c>
      <c r="H83" s="719">
        <f t="shared" si="33"/>
        <v>0</v>
      </c>
      <c r="I83" s="719">
        <f t="shared" si="33"/>
        <v>0</v>
      </c>
      <c r="J83" s="719">
        <f t="shared" si="33"/>
        <v>20</v>
      </c>
      <c r="K83" s="720"/>
    </row>
    <row r="84" spans="1:11" ht="42" customHeight="1" x14ac:dyDescent="0.2">
      <c r="A84" s="727" t="s">
        <v>147</v>
      </c>
      <c r="B84" s="435" t="str">
        <f>+[7]ระบบการควบคุมฯ!B317</f>
        <v>โต๊ะเก้าอี้นักเรียน ระดับประถมศึกษา</v>
      </c>
      <c r="C84" s="435" t="str">
        <f>+[7]ระบบการควบคุมฯ!C317</f>
        <v>ศธ 04002/ว5169ลว.11 พ.ย. 2565 โอนครั้งที่ 60</v>
      </c>
      <c r="D84" s="728">
        <f>+D85</f>
        <v>95900</v>
      </c>
      <c r="E84" s="728">
        <f t="shared" si="33"/>
        <v>0</v>
      </c>
      <c r="F84" s="728">
        <f t="shared" si="33"/>
        <v>0</v>
      </c>
      <c r="G84" s="728">
        <f t="shared" si="33"/>
        <v>95880</v>
      </c>
      <c r="H84" s="728">
        <f t="shared" si="33"/>
        <v>0</v>
      </c>
      <c r="I84" s="728">
        <f t="shared" si="33"/>
        <v>0</v>
      </c>
      <c r="J84" s="728">
        <f t="shared" si="33"/>
        <v>20</v>
      </c>
      <c r="K84" s="213"/>
    </row>
    <row r="85" spans="1:11" x14ac:dyDescent="0.5">
      <c r="A85" s="722" t="str">
        <f>+[7]ระบบการควบคุมฯ!A318</f>
        <v>1)</v>
      </c>
      <c r="B85" s="729" t="str">
        <f>+[7]ระบบการควบคุมฯ!B318</f>
        <v xml:space="preserve"> โรงเรียนชุมชนบึงบา </v>
      </c>
      <c r="C85" s="722" t="str">
        <f>+[7]ระบบการควบคุมฯ!C318</f>
        <v>20004310116003112340</v>
      </c>
      <c r="D85" s="712">
        <f>+[7]ระบบการควบคุมฯ!D318</f>
        <v>95900</v>
      </c>
      <c r="E85" s="262">
        <f>+[7]ระบบการควบคุมฯ!G316+[7]ระบบการควบคุมฯ!H316</f>
        <v>0</v>
      </c>
      <c r="F85" s="262">
        <f>+[7]ระบบการควบคุมฯ!I316+[7]ระบบการควบคุมฯ!J316</f>
        <v>0</v>
      </c>
      <c r="G85" s="263">
        <f>+[7]ระบบการควบคุมฯ!K316+[7]ระบบการควบคุมฯ!L316</f>
        <v>95880</v>
      </c>
      <c r="H85" s="302"/>
      <c r="I85" s="261"/>
      <c r="J85" s="705">
        <f>D85-E85-F85-G85</f>
        <v>20</v>
      </c>
      <c r="K85" s="879"/>
    </row>
    <row r="86" spans="1:11" x14ac:dyDescent="0.5">
      <c r="A86" s="46"/>
      <c r="B86" s="46"/>
      <c r="C86" s="46"/>
      <c r="D86" s="281"/>
      <c r="E86" s="282"/>
      <c r="F86" s="282"/>
      <c r="G86" s="283"/>
      <c r="H86" s="272"/>
      <c r="I86" s="9"/>
      <c r="J86" s="28"/>
      <c r="K86" s="40"/>
    </row>
    <row r="87" spans="1:11" x14ac:dyDescent="0.5">
      <c r="A87" s="46"/>
      <c r="B87" s="46"/>
      <c r="C87" s="46"/>
      <c r="D87" s="281"/>
      <c r="E87" s="282"/>
      <c r="F87" s="282"/>
      <c r="G87" s="283"/>
      <c r="H87" s="272"/>
      <c r="I87" s="9"/>
      <c r="J87" s="28"/>
      <c r="K87" s="47"/>
    </row>
    <row r="88" spans="1:11" x14ac:dyDescent="0.5">
      <c r="A88" s="46"/>
      <c r="B88" s="46"/>
      <c r="C88" s="46"/>
      <c r="D88" s="281"/>
      <c r="E88" s="282"/>
      <c r="F88" s="282"/>
      <c r="G88" s="283"/>
      <c r="H88" s="272"/>
      <c r="I88" s="9"/>
      <c r="J88" s="28">
        <f t="shared" si="26"/>
        <v>0</v>
      </c>
      <c r="K88" s="47"/>
    </row>
    <row r="89" spans="1:11" ht="43.5" x14ac:dyDescent="0.5">
      <c r="A89" s="1092" t="str">
        <f>+[7]ระบบการควบคุมฯ!A424</f>
        <v>ง</v>
      </c>
      <c r="B89" s="48" t="str">
        <f>+[7]ระบบการควบคุมฯ!B424</f>
        <v>แผนงานพื้นฐานด้านการพัฒนาและเสริมสร้างศักยภาพทรัพยากรมนุษย์</v>
      </c>
      <c r="C89" s="432"/>
      <c r="D89" s="284">
        <f>+D90+D97</f>
        <v>23851200</v>
      </c>
      <c r="E89" s="284">
        <f t="shared" ref="E89:J89" si="34">+E90+E97</f>
        <v>4013400</v>
      </c>
      <c r="F89" s="284">
        <f t="shared" si="34"/>
        <v>0</v>
      </c>
      <c r="G89" s="284">
        <f t="shared" si="34"/>
        <v>19164846</v>
      </c>
      <c r="H89" s="284">
        <f t="shared" si="34"/>
        <v>0</v>
      </c>
      <c r="I89" s="284">
        <f t="shared" si="34"/>
        <v>63920</v>
      </c>
      <c r="J89" s="284">
        <f t="shared" si="34"/>
        <v>672954</v>
      </c>
      <c r="K89" s="284">
        <f t="shared" ref="E89:K93" si="35">+K90</f>
        <v>0</v>
      </c>
    </row>
    <row r="90" spans="1:11" x14ac:dyDescent="0.2">
      <c r="A90" s="285">
        <f>+[7]ระบบการควบคุมฯ!A425</f>
        <v>1</v>
      </c>
      <c r="B90" s="286" t="str">
        <f>+[7]ระบบการควบคุมฯ!B425</f>
        <v xml:space="preserve">ผลผลิตผู้จบการศึกษาก่อนประถมศึกษา </v>
      </c>
      <c r="C90" s="730" t="str">
        <f>+[7]ระบบการควบคุมฯ!C425</f>
        <v xml:space="preserve">20004 35000100 </v>
      </c>
      <c r="D90" s="287">
        <f>+D91</f>
        <v>47400</v>
      </c>
      <c r="E90" s="287">
        <f t="shared" si="35"/>
        <v>0</v>
      </c>
      <c r="F90" s="287">
        <f t="shared" si="35"/>
        <v>0</v>
      </c>
      <c r="G90" s="287">
        <f t="shared" si="35"/>
        <v>47340</v>
      </c>
      <c r="H90" s="287">
        <f t="shared" si="35"/>
        <v>0</v>
      </c>
      <c r="I90" s="287">
        <f t="shared" si="35"/>
        <v>0</v>
      </c>
      <c r="J90" s="287">
        <f t="shared" si="35"/>
        <v>60</v>
      </c>
      <c r="K90" s="287">
        <f t="shared" si="35"/>
        <v>0</v>
      </c>
    </row>
    <row r="91" spans="1:11" ht="21" customHeight="1" x14ac:dyDescent="0.2">
      <c r="A91" s="288">
        <v>1.1000000000000001</v>
      </c>
      <c r="B91" s="289" t="str">
        <f>+[7]ระบบการควบคุมฯ!B430</f>
        <v xml:space="preserve">กิจกรรมการจัดการศึกษาก่อนประถมศึกษา  </v>
      </c>
      <c r="C91" s="731" t="str">
        <f>+[7]ระบบการควบคุมฯ!C430</f>
        <v>20004 66 05162 00000</v>
      </c>
      <c r="D91" s="290">
        <f>+D92</f>
        <v>47400</v>
      </c>
      <c r="E91" s="290">
        <f t="shared" si="35"/>
        <v>0</v>
      </c>
      <c r="F91" s="290">
        <f t="shared" si="35"/>
        <v>0</v>
      </c>
      <c r="G91" s="290">
        <f t="shared" si="35"/>
        <v>47340</v>
      </c>
      <c r="H91" s="290">
        <f t="shared" si="35"/>
        <v>0</v>
      </c>
      <c r="I91" s="290">
        <f t="shared" si="35"/>
        <v>0</v>
      </c>
      <c r="J91" s="290">
        <f t="shared" si="35"/>
        <v>60</v>
      </c>
      <c r="K91" s="290">
        <f t="shared" si="35"/>
        <v>0</v>
      </c>
    </row>
    <row r="92" spans="1:11" x14ac:dyDescent="0.5">
      <c r="A92" s="49"/>
      <c r="B92" s="50" t="str">
        <f>+[7]ระบบการควบคุมฯ!B428</f>
        <v xml:space="preserve">รวมงบลงทุน </v>
      </c>
      <c r="C92" s="433"/>
      <c r="D92" s="242">
        <f>+D93</f>
        <v>47400</v>
      </c>
      <c r="E92" s="242">
        <f t="shared" si="35"/>
        <v>0</v>
      </c>
      <c r="F92" s="242">
        <f t="shared" si="35"/>
        <v>0</v>
      </c>
      <c r="G92" s="242">
        <f t="shared" si="35"/>
        <v>47340</v>
      </c>
      <c r="H92" s="242">
        <f t="shared" si="35"/>
        <v>0</v>
      </c>
      <c r="I92" s="242">
        <f t="shared" si="35"/>
        <v>0</v>
      </c>
      <c r="J92" s="242">
        <f t="shared" si="35"/>
        <v>60</v>
      </c>
      <c r="K92" s="49"/>
    </row>
    <row r="93" spans="1:11" x14ac:dyDescent="0.5">
      <c r="A93" s="49"/>
      <c r="B93" s="50" t="str">
        <f>+[7]ระบบการควบคุมฯ!B486</f>
        <v>ครุภัณฑ์การศึกษา 120611</v>
      </c>
      <c r="C93" s="433"/>
      <c r="D93" s="242">
        <f>+D94</f>
        <v>47400</v>
      </c>
      <c r="E93" s="242">
        <f t="shared" si="35"/>
        <v>0</v>
      </c>
      <c r="F93" s="242">
        <f t="shared" si="35"/>
        <v>0</v>
      </c>
      <c r="G93" s="242">
        <f t="shared" si="35"/>
        <v>47340</v>
      </c>
      <c r="H93" s="242">
        <f t="shared" si="35"/>
        <v>0</v>
      </c>
      <c r="I93" s="242">
        <f t="shared" si="35"/>
        <v>0</v>
      </c>
      <c r="J93" s="242">
        <f t="shared" si="35"/>
        <v>60</v>
      </c>
      <c r="K93" s="49"/>
    </row>
    <row r="94" spans="1:11" ht="43.5" x14ac:dyDescent="0.2">
      <c r="A94" s="201" t="s">
        <v>43</v>
      </c>
      <c r="B94" s="201" t="str">
        <f>+[7]ระบบการควบคุมฯ!B487</f>
        <v>โต๊ะ-เก้าอี้นักเรียนระดับก่อนประถมศึกษา</v>
      </c>
      <c r="C94" s="434" t="str">
        <f>+[7]ระบบการควบคุมฯ!C487</f>
        <v>ศธ04002/ว5169 ลว.11 พ.ย.65 โอนครั้งที่ 60</v>
      </c>
      <c r="D94" s="291">
        <f>SUM(D95:D96)</f>
        <v>47400</v>
      </c>
      <c r="E94" s="291">
        <f t="shared" ref="E94:J94" si="36">SUM(E95:E96)</f>
        <v>0</v>
      </c>
      <c r="F94" s="291">
        <f t="shared" si="36"/>
        <v>0</v>
      </c>
      <c r="G94" s="291">
        <f t="shared" si="36"/>
        <v>47340</v>
      </c>
      <c r="H94" s="291">
        <f t="shared" si="36"/>
        <v>0</v>
      </c>
      <c r="I94" s="291">
        <f t="shared" si="36"/>
        <v>0</v>
      </c>
      <c r="J94" s="291">
        <f t="shared" si="36"/>
        <v>60</v>
      </c>
      <c r="K94" s="202"/>
    </row>
    <row r="95" spans="1:11" x14ac:dyDescent="0.5">
      <c r="A95" s="732" t="str">
        <f>+[7]ระบบการควบคุมฯ!A488</f>
        <v>1)</v>
      </c>
      <c r="B95" s="51" t="str">
        <f>+[7]ระบบการควบคุมฯ!B488</f>
        <v>วัดราษฎรบํารุง</v>
      </c>
      <c r="C95" s="51" t="str">
        <f>+[7]ระบบการควบคุมฯ!C488</f>
        <v>20004350001003110531</v>
      </c>
      <c r="D95" s="292">
        <f>+[7]ระบบการควบคุมฯ!F488</f>
        <v>23700</v>
      </c>
      <c r="E95" s="282">
        <f>+[7]ระบบการควบคุมฯ!H488</f>
        <v>0</v>
      </c>
      <c r="F95" s="282">
        <f>+[7]ระบบการควบคุมฯ!J488</f>
        <v>0</v>
      </c>
      <c r="G95" s="283">
        <f>+[7]ระบบการควบคุมฯ!L488</f>
        <v>23670</v>
      </c>
      <c r="H95" s="293"/>
      <c r="I95" s="44"/>
      <c r="J95" s="45">
        <f t="shared" ref="J95:J96" si="37">D95-E95-F95-G95</f>
        <v>30</v>
      </c>
      <c r="K95" s="40"/>
    </row>
    <row r="96" spans="1:11" ht="42" customHeight="1" x14ac:dyDescent="0.5">
      <c r="A96" s="732" t="str">
        <f>+[7]ระบบการควบคุมฯ!A489</f>
        <v>2)</v>
      </c>
      <c r="B96" s="51" t="str">
        <f>+[7]ระบบการควบคุมฯ!B489</f>
        <v>วัดสอนดีศรีเจริญ</v>
      </c>
      <c r="C96" s="51" t="str">
        <f>+[7]ระบบการควบคุมฯ!C489</f>
        <v>20004350001003110532</v>
      </c>
      <c r="D96" s="292">
        <f>+[7]ระบบการควบคุมฯ!F489</f>
        <v>23700</v>
      </c>
      <c r="E96" s="282">
        <f>+[7]ระบบการควบคุมฯ!H489</f>
        <v>0</v>
      </c>
      <c r="F96" s="282">
        <f>+[7]ระบบการควบคุมฯ!J489</f>
        <v>0</v>
      </c>
      <c r="G96" s="283">
        <f>+[7]ระบบการควบคุมฯ!L489</f>
        <v>23670</v>
      </c>
      <c r="H96" s="293"/>
      <c r="I96" s="44"/>
      <c r="J96" s="45">
        <f t="shared" si="37"/>
        <v>30</v>
      </c>
      <c r="K96" s="40"/>
    </row>
    <row r="97" spans="1:11" x14ac:dyDescent="0.2">
      <c r="A97" s="294" t="str">
        <f>+[7]ระบบการควบคุมฯ!A513</f>
        <v>..</v>
      </c>
      <c r="B97" s="295" t="str">
        <f>+[7]ระบบการควบคุมฯ!B513</f>
        <v xml:space="preserve">ผลผลิตผู้จบการศึกษาภาคบังคับ  </v>
      </c>
      <c r="C97" s="435" t="str">
        <f>+[7]ระบบการควบคุมฯ!C513</f>
        <v>20004 35000200</v>
      </c>
      <c r="D97" s="287">
        <f>SUM(D98:D99)</f>
        <v>23803800</v>
      </c>
      <c r="E97" s="287">
        <f t="shared" ref="E97:J97" si="38">SUM(E98:E99)</f>
        <v>4013400</v>
      </c>
      <c r="F97" s="287">
        <f t="shared" si="38"/>
        <v>0</v>
      </c>
      <c r="G97" s="287">
        <f t="shared" si="38"/>
        <v>19117506</v>
      </c>
      <c r="H97" s="287">
        <f t="shared" si="38"/>
        <v>0</v>
      </c>
      <c r="I97" s="287">
        <f t="shared" si="38"/>
        <v>63920</v>
      </c>
      <c r="J97" s="287">
        <f t="shared" si="38"/>
        <v>672894</v>
      </c>
      <c r="K97" s="287"/>
    </row>
    <row r="98" spans="1:11" x14ac:dyDescent="0.5">
      <c r="A98" s="297"/>
      <c r="B98" s="298" t="s">
        <v>148</v>
      </c>
      <c r="C98" s="733"/>
      <c r="D98" s="299">
        <f>+D101+D115+D125</f>
        <v>1461000</v>
      </c>
      <c r="E98" s="299">
        <f t="shared" ref="E98:J98" si="39">+E101+E115+E125</f>
        <v>0</v>
      </c>
      <c r="F98" s="299">
        <f t="shared" si="39"/>
        <v>0</v>
      </c>
      <c r="G98" s="299">
        <f t="shared" si="39"/>
        <v>1458106</v>
      </c>
      <c r="H98" s="299">
        <f t="shared" si="39"/>
        <v>0</v>
      </c>
      <c r="I98" s="299">
        <f t="shared" si="39"/>
        <v>63920</v>
      </c>
      <c r="J98" s="299">
        <f t="shared" si="39"/>
        <v>2894</v>
      </c>
      <c r="K98" s="300"/>
    </row>
    <row r="99" spans="1:11" x14ac:dyDescent="0.2">
      <c r="A99" s="734"/>
      <c r="B99" s="735" t="s">
        <v>149</v>
      </c>
      <c r="C99" s="736"/>
      <c r="D99" s="737">
        <f>+D134+D141+D198</f>
        <v>22342800</v>
      </c>
      <c r="E99" s="737">
        <f t="shared" ref="E99:J99" si="40">+E134+E141+E198</f>
        <v>4013400</v>
      </c>
      <c r="F99" s="737">
        <f t="shared" si="40"/>
        <v>0</v>
      </c>
      <c r="G99" s="737">
        <f t="shared" si="40"/>
        <v>17659400</v>
      </c>
      <c r="H99" s="737">
        <f t="shared" si="40"/>
        <v>0</v>
      </c>
      <c r="I99" s="737">
        <f t="shared" si="40"/>
        <v>0</v>
      </c>
      <c r="J99" s="737">
        <f t="shared" si="40"/>
        <v>670000</v>
      </c>
      <c r="K99" s="737"/>
    </row>
    <row r="100" spans="1:11" ht="21.75" customHeight="1" x14ac:dyDescent="0.5">
      <c r="A100" s="214">
        <v>2.1</v>
      </c>
      <c r="B100" s="738" t="str">
        <f>+[7]ระบบการควบคุมฯ!B518</f>
        <v>กิจกรรมการจัดการศึกษาประถมศึกษาสำหรับโรงเรียนปกติ</v>
      </c>
      <c r="C100" s="203" t="str">
        <f>+[7]ระบบการควบคุมฯ!C518</f>
        <v>20004 66 05164 00000</v>
      </c>
      <c r="D100" s="296">
        <f>+D101</f>
        <v>301300</v>
      </c>
      <c r="E100" s="296">
        <f t="shared" ref="E100:J100" si="41">+E101</f>
        <v>0</v>
      </c>
      <c r="F100" s="296">
        <f t="shared" si="41"/>
        <v>0</v>
      </c>
      <c r="G100" s="296">
        <f t="shared" si="41"/>
        <v>300441</v>
      </c>
      <c r="H100" s="296">
        <f t="shared" si="41"/>
        <v>0</v>
      </c>
      <c r="I100" s="296">
        <f t="shared" si="41"/>
        <v>63920</v>
      </c>
      <c r="J100" s="296">
        <f t="shared" si="41"/>
        <v>859</v>
      </c>
      <c r="K100" s="296"/>
    </row>
    <row r="101" spans="1:11" ht="42" customHeight="1" x14ac:dyDescent="0.5">
      <c r="A101" s="297"/>
      <c r="B101" s="298" t="str">
        <f>+[7]ระบบการควบคุมฯ!B618</f>
        <v>งบลงทุน  ค่าครุภัณฑ์  6611310</v>
      </c>
      <c r="C101" s="436"/>
      <c r="D101" s="299">
        <f>+D102+D107</f>
        <v>301300</v>
      </c>
      <c r="E101" s="300">
        <f t="shared" ref="E101:J101" si="42">+E102+E107</f>
        <v>0</v>
      </c>
      <c r="F101" s="300">
        <f t="shared" si="42"/>
        <v>0</v>
      </c>
      <c r="G101" s="300">
        <f t="shared" si="42"/>
        <v>300441</v>
      </c>
      <c r="H101" s="299">
        <f t="shared" si="42"/>
        <v>0</v>
      </c>
      <c r="I101" s="299">
        <f t="shared" si="42"/>
        <v>63920</v>
      </c>
      <c r="J101" s="299">
        <f t="shared" si="42"/>
        <v>859</v>
      </c>
      <c r="K101" s="300"/>
    </row>
    <row r="102" spans="1:11" ht="42" customHeight="1" x14ac:dyDescent="0.5">
      <c r="A102" s="24"/>
      <c r="B102" s="52" t="str">
        <f>+[7]ระบบการควบคุมฯ!B701</f>
        <v>ครุภัณฑ์โฆษณาและเผยแพร่ 120604</v>
      </c>
      <c r="C102" s="301"/>
      <c r="D102" s="301">
        <f>+D103</f>
        <v>0</v>
      </c>
      <c r="E102" s="301">
        <f t="shared" ref="E102:K102" si="43">+E103</f>
        <v>0</v>
      </c>
      <c r="F102" s="301">
        <f t="shared" si="43"/>
        <v>0</v>
      </c>
      <c r="G102" s="301">
        <f t="shared" si="43"/>
        <v>0</v>
      </c>
      <c r="H102" s="301">
        <f t="shared" si="43"/>
        <v>0</v>
      </c>
      <c r="I102" s="301">
        <f t="shared" si="43"/>
        <v>63920</v>
      </c>
      <c r="J102" s="301">
        <f t="shared" si="43"/>
        <v>0</v>
      </c>
      <c r="K102" s="301">
        <f t="shared" si="43"/>
        <v>0</v>
      </c>
    </row>
    <row r="103" spans="1:11" ht="42" customHeight="1" x14ac:dyDescent="0.2">
      <c r="A103" s="53" t="s">
        <v>34</v>
      </c>
      <c r="B103" s="54" t="str">
        <f>+[7]ระบบการควบคุมฯ!B702</f>
        <v>เครื่องมัลติมิเดียโปรเจคเตอร์ระดับXGAขนาด 4000ANSILunens</v>
      </c>
      <c r="C103" s="54" t="str">
        <f>+[7]ระบบการควบคุมฯ!C702</f>
        <v>ศธ04002/ว5169 ลว.11 พ.ย.65 โอนครั้งที่ 60</v>
      </c>
      <c r="D103" s="266">
        <f>+[7]ระบบการควบคุมฯ!F702</f>
        <v>0</v>
      </c>
      <c r="E103" s="266">
        <f>+[7]ระบบการควบคุมฯ!G702+[7]ระบบการควบคุมฯ!H702</f>
        <v>0</v>
      </c>
      <c r="F103" s="266">
        <f>+[7]ระบบการควบคุมฯ!I702+[7]ระบบการควบคุมฯ!J702</f>
        <v>0</v>
      </c>
      <c r="G103" s="266"/>
      <c r="H103" s="266">
        <f>+[7]ระบบการควบคุมฯ!J702</f>
        <v>0</v>
      </c>
      <c r="I103" s="266">
        <f>+[7]ระบบการควบคุมฯ!K702</f>
        <v>63920</v>
      </c>
      <c r="J103" s="266">
        <f>+D103-E103-G103</f>
        <v>0</v>
      </c>
      <c r="K103" s="53"/>
    </row>
    <row r="104" spans="1:11" x14ac:dyDescent="0.2">
      <c r="A104" s="53" t="str">
        <f>+[7]ระบบการควบคุมฯ!A703</f>
        <v>2.1.8.1</v>
      </c>
      <c r="B104" s="53" t="str">
        <f>+[7]ระบบการควบคุมฯ!B703</f>
        <v>วัดสระบัว</v>
      </c>
      <c r="C104" s="266" t="str">
        <f>+[7]ระบบการควบคุมฯ!C703</f>
        <v>20004 35002 110C70</v>
      </c>
      <c r="D104" s="266">
        <f>+[7]ระบบการควบคุมฯ!D703</f>
        <v>0</v>
      </c>
      <c r="E104" s="262">
        <f>+[7]ระบบการควบคุมฯ!G703+[7]ระบบการควบคุมฯ!H703</f>
        <v>0</v>
      </c>
      <c r="F104" s="262">
        <f>+[7]ระบบการควบคุมฯ!I703+[7]ระบบการควบคุมฯ!J703</f>
        <v>0</v>
      </c>
      <c r="G104" s="263">
        <f>+[7]ระบบการควบคุมฯ!K703+[7]ระบบการควบคุมฯ!L703</f>
        <v>0</v>
      </c>
      <c r="H104" s="274"/>
      <c r="I104" s="53"/>
      <c r="J104" s="266">
        <f>+D104-E104-G104</f>
        <v>0</v>
      </c>
      <c r="K104" s="53"/>
    </row>
    <row r="105" spans="1:11" x14ac:dyDescent="0.2">
      <c r="A105" s="261"/>
      <c r="B105" s="261"/>
      <c r="C105" s="437"/>
      <c r="D105" s="262"/>
      <c r="E105" s="262"/>
      <c r="F105" s="262"/>
      <c r="G105" s="263"/>
      <c r="H105" s="302"/>
      <c r="I105" s="261"/>
      <c r="J105" s="262"/>
      <c r="K105" s="53"/>
    </row>
    <row r="106" spans="1:11" ht="42" customHeight="1" x14ac:dyDescent="0.2">
      <c r="A106" s="261"/>
      <c r="B106" s="261"/>
      <c r="C106" s="437"/>
      <c r="D106" s="262"/>
      <c r="E106" s="262"/>
      <c r="F106" s="262"/>
      <c r="G106" s="263"/>
      <c r="H106" s="302"/>
      <c r="I106" s="261"/>
      <c r="J106" s="262"/>
      <c r="K106" s="53"/>
    </row>
    <row r="107" spans="1:11" x14ac:dyDescent="0.5">
      <c r="A107" s="24" t="s">
        <v>34</v>
      </c>
      <c r="B107" s="52" t="str">
        <f>+[7]ระบบการควบคุมฯ!B718</f>
        <v xml:space="preserve">ครุภัณฑ์การศึกษา 120611 </v>
      </c>
      <c r="C107" s="301"/>
      <c r="D107" s="301">
        <f>+D108+D110</f>
        <v>301300</v>
      </c>
      <c r="E107" s="301">
        <f t="shared" ref="E107:J107" si="44">+E108+E110</f>
        <v>0</v>
      </c>
      <c r="F107" s="301">
        <f t="shared" si="44"/>
        <v>0</v>
      </c>
      <c r="G107" s="301">
        <f>+G108+G110</f>
        <v>300441</v>
      </c>
      <c r="H107" s="301">
        <f t="shared" si="44"/>
        <v>0</v>
      </c>
      <c r="I107" s="301">
        <f t="shared" si="44"/>
        <v>0</v>
      </c>
      <c r="J107" s="301">
        <f t="shared" si="44"/>
        <v>859</v>
      </c>
      <c r="K107" s="301">
        <f t="shared" ref="E107:K108" si="45">+K108</f>
        <v>0</v>
      </c>
    </row>
    <row r="108" spans="1:11" ht="43.5" x14ac:dyDescent="0.2">
      <c r="A108" s="27" t="s">
        <v>52</v>
      </c>
      <c r="B108" s="739" t="str">
        <f>+[7]ระบบการควบคุมฯ!B719</f>
        <v>ครุภัณฑ์การเรียนการสอน Coding ระดับประถมศึกษา แบบ 2</v>
      </c>
      <c r="C108" s="739" t="str">
        <f>+[7]ระบบการควบคุมฯ!C719</f>
        <v>ที่ ศธ04002/ว5169/11 พ.ย. 65 ครั้งที่ 60</v>
      </c>
      <c r="D108" s="243">
        <f>+D109</f>
        <v>94200</v>
      </c>
      <c r="E108" s="243">
        <f t="shared" si="45"/>
        <v>0</v>
      </c>
      <c r="F108" s="243">
        <f t="shared" si="45"/>
        <v>0</v>
      </c>
      <c r="G108" s="243">
        <f t="shared" si="45"/>
        <v>93500</v>
      </c>
      <c r="H108" s="243">
        <f t="shared" si="45"/>
        <v>0</v>
      </c>
      <c r="I108" s="243">
        <f t="shared" si="45"/>
        <v>0</v>
      </c>
      <c r="J108" s="243">
        <f t="shared" si="45"/>
        <v>700</v>
      </c>
      <c r="K108" s="27"/>
    </row>
    <row r="109" spans="1:11" ht="43.5" customHeight="1" x14ac:dyDescent="0.2">
      <c r="A109" s="740" t="str">
        <f>+[7]ระบบการควบคุมฯ!A720</f>
        <v>1)</v>
      </c>
      <c r="B109" s="741" t="str">
        <f>+[7]ระบบการควบคุมฯ!B720</f>
        <v>วัดสุขบุญฑริการาม</v>
      </c>
      <c r="C109" s="741" t="str">
        <f>+[7]ระบบการควบคุมฯ!C720</f>
        <v>20004350002003111570</v>
      </c>
      <c r="D109" s="266">
        <f>+[7]ระบบการควบคุมฯ!F720</f>
        <v>94200</v>
      </c>
      <c r="E109" s="262">
        <f>+[7]ระบบการควบคุมฯ!G720+[7]ระบบการควบคุมฯ!H720</f>
        <v>0</v>
      </c>
      <c r="F109" s="262">
        <f>+[7]ระบบการควบคุมฯ!I720+[7]ระบบการควบคุมฯ!J720</f>
        <v>0</v>
      </c>
      <c r="G109" s="263">
        <f>+[7]ระบบการควบคุมฯ!K720+[7]ระบบการควบคุมฯ!L720</f>
        <v>93500</v>
      </c>
      <c r="H109" s="274"/>
      <c r="I109" s="53"/>
      <c r="J109" s="266">
        <f>+D109-E109-G109</f>
        <v>700</v>
      </c>
      <c r="K109" s="53"/>
    </row>
    <row r="110" spans="1:11" ht="43.5" x14ac:dyDescent="0.2">
      <c r="A110" s="742" t="s">
        <v>150</v>
      </c>
      <c r="B110" s="260" t="str">
        <f>+[7]ระบบการควบคุมฯ!B729</f>
        <v>โต๊ะเก้าอี้นักเรียน ระดับประถมศึกษา ชุดละ 1500 บาท</v>
      </c>
      <c r="C110" s="260" t="str">
        <f>+[7]ระบบการควบคุมฯ!C729</f>
        <v>ที่ ศธ04002/ว5169/11 พ.ย. 65 ครั้งที่ 60</v>
      </c>
      <c r="D110" s="243">
        <f>SUM(D111:D113)</f>
        <v>207100</v>
      </c>
      <c r="E110" s="243">
        <f t="shared" ref="E110:J110" si="46">SUM(E111:E113)</f>
        <v>0</v>
      </c>
      <c r="F110" s="243">
        <f t="shared" si="46"/>
        <v>0</v>
      </c>
      <c r="G110" s="243">
        <f t="shared" si="46"/>
        <v>206941</v>
      </c>
      <c r="H110" s="243">
        <f t="shared" si="46"/>
        <v>0</v>
      </c>
      <c r="I110" s="243">
        <f t="shared" si="46"/>
        <v>0</v>
      </c>
      <c r="J110" s="243">
        <f t="shared" si="46"/>
        <v>159</v>
      </c>
      <c r="K110" s="27"/>
    </row>
    <row r="111" spans="1:11" ht="63" customHeight="1" x14ac:dyDescent="0.5">
      <c r="A111" s="743" t="str">
        <f>+[7]ระบบการควบคุมฯ!A730</f>
        <v>1)</v>
      </c>
      <c r="B111" s="744" t="str">
        <f>+[7]ระบบการควบคุมฯ!B730</f>
        <v>วัดกลางคลองสี่</v>
      </c>
      <c r="C111" s="743" t="str">
        <f>+[7]ระบบการควบคุมฯ!C730</f>
        <v>20004350002003111571</v>
      </c>
      <c r="D111" s="266">
        <f>+[7]ระบบการควบคุมฯ!D730</f>
        <v>64000</v>
      </c>
      <c r="E111" s="262">
        <f>+[7]ระบบการควบคุมฯ!G730+[7]ระบบการควบคุมฯ!H730</f>
        <v>0</v>
      </c>
      <c r="F111" s="262">
        <f>+[7]ระบบการควบคุมฯ!I730+[7]ระบบการควบคุมฯ!J730</f>
        <v>0</v>
      </c>
      <c r="G111" s="263">
        <f>+[7]ระบบการควบคุมฯ!K730+[7]ระบบการควบคุมฯ!L730</f>
        <v>63920</v>
      </c>
      <c r="H111" s="274"/>
      <c r="I111" s="745"/>
      <c r="J111" s="266">
        <f>+D111-E111-G111</f>
        <v>80</v>
      </c>
      <c r="K111" s="40"/>
    </row>
    <row r="112" spans="1:11" ht="42" customHeight="1" x14ac:dyDescent="0.5">
      <c r="A112" s="743" t="str">
        <f>+[7]ระบบการควบคุมฯ!A731</f>
        <v>2)</v>
      </c>
      <c r="B112" s="744" t="str">
        <f>+[7]ระบบการควบคุมฯ!B731</f>
        <v>วัดประชุมราษฏร์</v>
      </c>
      <c r="C112" s="743" t="str">
        <f>+[7]ระบบการควบคุมฯ!C731</f>
        <v>20004350002003111572</v>
      </c>
      <c r="D112" s="266">
        <f>+[7]ระบบการควบคุมฯ!D731</f>
        <v>24000</v>
      </c>
      <c r="E112" s="262">
        <f>+[7]ระบบการควบคุมฯ!G731+[7]ระบบการควบคุมฯ!H731</f>
        <v>0</v>
      </c>
      <c r="F112" s="262">
        <f>+[7]ระบบการควบคุมฯ!I731+[7]ระบบการควบคุมฯ!J731</f>
        <v>0</v>
      </c>
      <c r="G112" s="263">
        <f>+[7]ระบบการควบคุมฯ!K731+[7]ระบบการควบคุมฯ!L731</f>
        <v>23970</v>
      </c>
      <c r="H112" s="274"/>
      <c r="I112" s="745"/>
      <c r="J112" s="266">
        <f t="shared" ref="J112:J113" si="47">+D112-E112-G112</f>
        <v>30</v>
      </c>
      <c r="K112" s="40"/>
    </row>
    <row r="113" spans="1:11" ht="42" customHeight="1" x14ac:dyDescent="0.2">
      <c r="A113" s="743" t="str">
        <f>+[7]ระบบการควบคุมฯ!A732</f>
        <v>3)</v>
      </c>
      <c r="B113" s="744" t="str">
        <f>+[7]ระบบการควบคุมฯ!B732</f>
        <v>วัดโปรยฝน</v>
      </c>
      <c r="C113" s="743" t="str">
        <f>+[7]ระบบการควบคุมฯ!C732</f>
        <v>20004350002003111573</v>
      </c>
      <c r="D113" s="266">
        <f>+[7]ระบบการควบคุมฯ!D732</f>
        <v>119100</v>
      </c>
      <c r="E113" s="262">
        <f>+[7]ระบบการควบคุมฯ!G732+[7]ระบบการควบคุมฯ!H732</f>
        <v>0</v>
      </c>
      <c r="F113" s="262">
        <f>+[7]ระบบการควบคุมฯ!I732+[7]ระบบการควบคุมฯ!J732</f>
        <v>0</v>
      </c>
      <c r="G113" s="263">
        <f>+[7]ระบบการควบคุมฯ!K732+[7]ระบบการควบคุมฯ!L732</f>
        <v>119051</v>
      </c>
      <c r="H113" s="274"/>
      <c r="I113" s="745"/>
      <c r="J113" s="266">
        <f t="shared" si="47"/>
        <v>49</v>
      </c>
      <c r="K113" s="53"/>
    </row>
    <row r="114" spans="1:11" ht="42" customHeight="1" x14ac:dyDescent="0.5">
      <c r="A114" s="214">
        <v>2.1</v>
      </c>
      <c r="B114" s="738" t="str">
        <f>+[7]ระบบการควบคุมฯ!B739</f>
        <v xml:space="preserve">กิจกรรมรองเทคโนโลยีดิจิทัลเพื่อการศึกษาขั้นพื้นฐาน </v>
      </c>
      <c r="C114" s="203" t="str">
        <f>+[7]ระบบการควบคุมฯ!C739</f>
        <v>20004 66 05164 00063</v>
      </c>
      <c r="D114" s="296">
        <f>+D115</f>
        <v>535200</v>
      </c>
      <c r="E114" s="296">
        <f t="shared" ref="E114:J114" si="48">+E115</f>
        <v>0</v>
      </c>
      <c r="F114" s="296">
        <f t="shared" si="48"/>
        <v>0</v>
      </c>
      <c r="G114" s="296">
        <f t="shared" si="48"/>
        <v>534700</v>
      </c>
      <c r="H114" s="296">
        <f t="shared" si="48"/>
        <v>0</v>
      </c>
      <c r="I114" s="296">
        <f t="shared" si="48"/>
        <v>0</v>
      </c>
      <c r="J114" s="296">
        <f t="shared" si="48"/>
        <v>500</v>
      </c>
      <c r="K114" s="296"/>
    </row>
    <row r="115" spans="1:11" ht="42" customHeight="1" x14ac:dyDescent="0.5">
      <c r="A115" s="297"/>
      <c r="B115" s="831" t="str">
        <f>+[7]ระบบการควบคุมฯ!B745</f>
        <v xml:space="preserve"> งบลงทุน ค่าครุภัณฑ์ 6611310</v>
      </c>
      <c r="C115" s="733" t="str">
        <f>+[7]ระบบการควบคุมฯ!C745</f>
        <v>20004 35000200 2000000</v>
      </c>
      <c r="D115" s="299">
        <f>+D116+D121</f>
        <v>535200</v>
      </c>
      <c r="E115" s="300">
        <f t="shared" ref="E115:J115" si="49">+E116+E121</f>
        <v>0</v>
      </c>
      <c r="F115" s="300">
        <f t="shared" si="49"/>
        <v>0</v>
      </c>
      <c r="G115" s="300">
        <f t="shared" si="49"/>
        <v>534700</v>
      </c>
      <c r="H115" s="299">
        <f t="shared" si="49"/>
        <v>0</v>
      </c>
      <c r="I115" s="299">
        <f t="shared" si="49"/>
        <v>0</v>
      </c>
      <c r="J115" s="299">
        <f t="shared" si="49"/>
        <v>500</v>
      </c>
      <c r="K115" s="300"/>
    </row>
    <row r="116" spans="1:11" ht="42" customHeight="1" x14ac:dyDescent="0.5">
      <c r="A116" s="24"/>
      <c r="B116" s="52">
        <f>+[7]ระบบการควบคุมฯ!B715</f>
        <v>0</v>
      </c>
      <c r="C116" s="832"/>
      <c r="D116" s="301">
        <f>+D117</f>
        <v>0</v>
      </c>
      <c r="E116" s="301">
        <f t="shared" ref="E116:K116" si="50">+E117</f>
        <v>0</v>
      </c>
      <c r="F116" s="301">
        <f t="shared" si="50"/>
        <v>0</v>
      </c>
      <c r="G116" s="301">
        <f t="shared" si="50"/>
        <v>0</v>
      </c>
      <c r="H116" s="301">
        <f t="shared" si="50"/>
        <v>0</v>
      </c>
      <c r="I116" s="301">
        <f t="shared" si="50"/>
        <v>0</v>
      </c>
      <c r="J116" s="301">
        <f t="shared" si="50"/>
        <v>0</v>
      </c>
      <c r="K116" s="301">
        <f t="shared" si="50"/>
        <v>0</v>
      </c>
    </row>
    <row r="117" spans="1:11" ht="42" hidden="1" customHeight="1" x14ac:dyDescent="0.2">
      <c r="A117" s="53" t="s">
        <v>34</v>
      </c>
      <c r="B117" s="440">
        <f>+[7]ระบบการควบคุมฯ!B716</f>
        <v>0</v>
      </c>
      <c r="C117" s="440">
        <f>+[7]ระบบการควบคุมฯ!C716</f>
        <v>0</v>
      </c>
      <c r="D117" s="266">
        <f>+[7]ระบบการควบคุมฯ!F716</f>
        <v>0</v>
      </c>
      <c r="E117" s="266">
        <f>+[7]ระบบการควบคุมฯ!G716+[7]ระบบการควบคุมฯ!H716</f>
        <v>0</v>
      </c>
      <c r="F117" s="266">
        <f>+[7]ระบบการควบคุมฯ!I716+[7]ระบบการควบคุมฯ!J716</f>
        <v>0</v>
      </c>
      <c r="G117" s="266">
        <f>+[7]ระบบการควบคุมฯ!K716+[7]ระบบการควบคุมฯ!L716</f>
        <v>0</v>
      </c>
      <c r="H117" s="266">
        <f>+[7]ระบบการควบคุมฯ!J716</f>
        <v>0</v>
      </c>
      <c r="I117" s="266">
        <f>+[7]ระบบการควบคุมฯ!K716</f>
        <v>0</v>
      </c>
      <c r="J117" s="266">
        <f>+D117-E117-G117</f>
        <v>0</v>
      </c>
      <c r="K117" s="53"/>
    </row>
    <row r="118" spans="1:11" ht="42" hidden="1" customHeight="1" x14ac:dyDescent="0.2">
      <c r="A118" s="53">
        <f>+[7]ระบบการควบคุมฯ!A717</f>
        <v>0</v>
      </c>
      <c r="B118" s="833">
        <f>+[7]ระบบการควบคุมฯ!B717</f>
        <v>0</v>
      </c>
      <c r="C118" s="751">
        <f>+[7]ระบบการควบคุมฯ!C717</f>
        <v>0</v>
      </c>
      <c r="D118" s="266">
        <f>+[7]ระบบการควบคุมฯ!D717</f>
        <v>0</v>
      </c>
      <c r="E118" s="262">
        <f>+[7]ระบบการควบคุมฯ!G717+[7]ระบบการควบคุมฯ!H717</f>
        <v>0</v>
      </c>
      <c r="F118" s="262">
        <f>+[7]ระบบการควบคุมฯ!I717+[7]ระบบการควบคุมฯ!J717</f>
        <v>0</v>
      </c>
      <c r="G118" s="263">
        <f>+[7]ระบบการควบคุมฯ!K717+[7]ระบบการควบคุมฯ!L717</f>
        <v>0</v>
      </c>
      <c r="H118" s="274"/>
      <c r="I118" s="53"/>
      <c r="J118" s="266">
        <f>+D118-E118-G118</f>
        <v>0</v>
      </c>
      <c r="K118" s="53"/>
    </row>
    <row r="119" spans="1:11" ht="42" hidden="1" customHeight="1" x14ac:dyDescent="0.2">
      <c r="A119" s="261"/>
      <c r="B119" s="752"/>
      <c r="C119" s="753"/>
      <c r="D119" s="262"/>
      <c r="E119" s="262"/>
      <c r="F119" s="262"/>
      <c r="G119" s="263"/>
      <c r="H119" s="302"/>
      <c r="I119" s="261"/>
      <c r="J119" s="262"/>
      <c r="K119" s="53"/>
    </row>
    <row r="120" spans="1:11" ht="42" hidden="1" customHeight="1" x14ac:dyDescent="0.2">
      <c r="A120" s="261"/>
      <c r="B120" s="752"/>
      <c r="C120" s="753"/>
      <c r="D120" s="262"/>
      <c r="E120" s="262"/>
      <c r="F120" s="262"/>
      <c r="G120" s="263"/>
      <c r="H120" s="302"/>
      <c r="I120" s="261"/>
      <c r="J120" s="262"/>
      <c r="K120" s="53"/>
    </row>
    <row r="121" spans="1:11" ht="42" customHeight="1" x14ac:dyDescent="0.5">
      <c r="A121" s="24" t="s">
        <v>34</v>
      </c>
      <c r="B121" s="52" t="str">
        <f>+[7]ระบบการควบคุมฯ!B746</f>
        <v>ครุภัณฑ์คอมพิวเตอร์  120610</v>
      </c>
      <c r="C121" s="832"/>
      <c r="D121" s="301">
        <f>+D122</f>
        <v>535200</v>
      </c>
      <c r="E121" s="301">
        <f t="shared" ref="E121:K122" si="51">+E122</f>
        <v>0</v>
      </c>
      <c r="F121" s="301">
        <f t="shared" si="51"/>
        <v>0</v>
      </c>
      <c r="G121" s="301">
        <f t="shared" si="51"/>
        <v>534700</v>
      </c>
      <c r="H121" s="301">
        <f t="shared" si="51"/>
        <v>0</v>
      </c>
      <c r="I121" s="301">
        <f t="shared" si="51"/>
        <v>0</v>
      </c>
      <c r="J121" s="301">
        <f t="shared" si="51"/>
        <v>500</v>
      </c>
      <c r="K121" s="301">
        <f t="shared" si="51"/>
        <v>0</v>
      </c>
    </row>
    <row r="122" spans="1:11" ht="42" customHeight="1" x14ac:dyDescent="0.2">
      <c r="A122" s="27" t="s">
        <v>52</v>
      </c>
      <c r="B122" s="260" t="str">
        <f>+[7]ระบบการควบคุมฯ!B747</f>
        <v xml:space="preserve">รายการระบบคอมพิวเตอร์พร้อมอุปกรณ์สำหรบการเรียนการสอน ระบบคอมพิวเตอร์พร้อมอุปกรณ์สำหรับการเรียนการสอน IC20 </v>
      </c>
      <c r="C122" s="260" t="str">
        <f>+[7]ระบบการควบคุมฯ!C747</f>
        <v xml:space="preserve">ศธ 04002/ว171 ลว 17 มค 66 โอนครั้งที่ 202 </v>
      </c>
      <c r="D122" s="243">
        <f>+D123</f>
        <v>535200</v>
      </c>
      <c r="E122" s="243">
        <f t="shared" si="51"/>
        <v>0</v>
      </c>
      <c r="F122" s="243">
        <f t="shared" si="51"/>
        <v>0</v>
      </c>
      <c r="G122" s="243">
        <f t="shared" si="51"/>
        <v>534700</v>
      </c>
      <c r="H122" s="243">
        <f t="shared" si="51"/>
        <v>0</v>
      </c>
      <c r="I122" s="243">
        <f t="shared" si="51"/>
        <v>0</v>
      </c>
      <c r="J122" s="243">
        <f t="shared" si="51"/>
        <v>500</v>
      </c>
      <c r="K122" s="27"/>
    </row>
    <row r="123" spans="1:11" ht="42" customHeight="1" x14ac:dyDescent="0.2">
      <c r="A123" s="740" t="str">
        <f>+[7]ระบบการควบคุมฯ!A748</f>
        <v>2.1.2.2.1</v>
      </c>
      <c r="B123" s="440" t="str">
        <f>+[7]ระบบการควบคุมฯ!B748</f>
        <v>ร.ร.ชุมชนวัดทำเลทอง</v>
      </c>
      <c r="C123" s="440" t="str">
        <f>+[7]ระบบการควบคุมฯ!C748</f>
        <v>20004350002003110243</v>
      </c>
      <c r="D123" s="266">
        <f>+[7]ระบบการควบคุมฯ!D747</f>
        <v>535200</v>
      </c>
      <c r="E123" s="262">
        <f>+[7]ระบบการควบคุมฯ!G747+[7]ระบบการควบคุมฯ!H747</f>
        <v>0</v>
      </c>
      <c r="F123" s="262">
        <f>+[7]ระบบการควบคุมฯ!I747+[7]ระบบการควบคุมฯ!J747</f>
        <v>0</v>
      </c>
      <c r="G123" s="263">
        <f>+[7]ระบบการควบคุมฯ!K747+[7]ระบบการควบคุมฯ!L747</f>
        <v>534700</v>
      </c>
      <c r="H123" s="274"/>
      <c r="I123" s="53"/>
      <c r="J123" s="266">
        <f>+D123-E123-G123</f>
        <v>500</v>
      </c>
      <c r="K123" s="54"/>
    </row>
    <row r="124" spans="1:11" ht="42" customHeight="1" x14ac:dyDescent="0.2">
      <c r="A124" s="746">
        <v>2.2000000000000002</v>
      </c>
      <c r="B124" s="716" t="str">
        <f>+[7]ระบบการควบคุมฯ!B792</f>
        <v xml:space="preserve">กิจกรรมการจัดการศึกษามัธยมศึกษาตอนต้นสำหรับโรงเรียนปกติ  </v>
      </c>
      <c r="C124" s="747" t="str">
        <f>+[7]ระบบการควบคุมฯ!C792</f>
        <v>20004 66 0516500000</v>
      </c>
      <c r="D124" s="290">
        <f>+D125+D134</f>
        <v>1292500</v>
      </c>
      <c r="E124" s="290">
        <f t="shared" ref="E124:K124" si="52">+E125+E134</f>
        <v>333000</v>
      </c>
      <c r="F124" s="290">
        <f t="shared" si="52"/>
        <v>0</v>
      </c>
      <c r="G124" s="290">
        <f t="shared" si="52"/>
        <v>955965</v>
      </c>
      <c r="H124" s="290">
        <f t="shared" si="52"/>
        <v>0</v>
      </c>
      <c r="I124" s="290">
        <f t="shared" si="52"/>
        <v>0</v>
      </c>
      <c r="J124" s="290">
        <f t="shared" si="52"/>
        <v>3535</v>
      </c>
      <c r="K124" s="290">
        <f t="shared" si="52"/>
        <v>0</v>
      </c>
    </row>
    <row r="125" spans="1:11" ht="42" customHeight="1" x14ac:dyDescent="0.5">
      <c r="A125" s="748"/>
      <c r="B125" s="49" t="str">
        <f>+[7]ระบบการควบคุมฯ!B794</f>
        <v>งบลงทุน 6611310</v>
      </c>
      <c r="C125" s="49"/>
      <c r="D125" s="300">
        <f>+D126</f>
        <v>624500</v>
      </c>
      <c r="E125" s="300">
        <f t="shared" ref="E125:J125" si="53">+E126</f>
        <v>0</v>
      </c>
      <c r="F125" s="300">
        <f t="shared" si="53"/>
        <v>0</v>
      </c>
      <c r="G125" s="300">
        <f t="shared" si="53"/>
        <v>622965</v>
      </c>
      <c r="H125" s="300">
        <f t="shared" si="53"/>
        <v>0</v>
      </c>
      <c r="I125" s="300">
        <f t="shared" si="53"/>
        <v>0</v>
      </c>
      <c r="J125" s="300">
        <f t="shared" si="53"/>
        <v>1535</v>
      </c>
      <c r="K125" s="300">
        <f>+K126</f>
        <v>0</v>
      </c>
    </row>
    <row r="126" spans="1:11" ht="21" hidden="1" customHeight="1" x14ac:dyDescent="0.5">
      <c r="A126" s="24" t="s">
        <v>60</v>
      </c>
      <c r="B126" s="52" t="str">
        <f>+[7]ระบบการควบคุมฯ!B855</f>
        <v>ครุภัณฑ์การศึกษา 120611</v>
      </c>
      <c r="C126" s="301"/>
      <c r="D126" s="301">
        <f>+D127+D129+D132</f>
        <v>624500</v>
      </c>
      <c r="E126" s="301">
        <f t="shared" ref="E126:J126" si="54">+E127+E129+E132</f>
        <v>0</v>
      </c>
      <c r="F126" s="301">
        <f t="shared" si="54"/>
        <v>0</v>
      </c>
      <c r="G126" s="301">
        <f t="shared" si="54"/>
        <v>622965</v>
      </c>
      <c r="H126" s="301">
        <f t="shared" si="54"/>
        <v>0</v>
      </c>
      <c r="I126" s="301">
        <f t="shared" si="54"/>
        <v>0</v>
      </c>
      <c r="J126" s="301">
        <f t="shared" si="54"/>
        <v>1535</v>
      </c>
      <c r="K126" s="301">
        <f t="shared" ref="K126" si="55">+K127</f>
        <v>0</v>
      </c>
    </row>
    <row r="127" spans="1:11" ht="21" hidden="1" customHeight="1" x14ac:dyDescent="0.2">
      <c r="A127" s="742" t="s">
        <v>61</v>
      </c>
      <c r="B127" s="260" t="str">
        <f>+[7]ระบบการควบคุมฯ!B856</f>
        <v xml:space="preserve">ครุภัณฑ์สะเต็มศึกษา ระดับประถมศึกษา แบบ 2 </v>
      </c>
      <c r="C127" s="260" t="str">
        <f>+[7]ระบบการควบคุมฯ!C855</f>
        <v>ศธ04002/ว5169/11 พ.ย.65</v>
      </c>
      <c r="D127" s="243">
        <f>+D128</f>
        <v>119900</v>
      </c>
      <c r="E127" s="243">
        <f t="shared" ref="E127:J127" si="56">+E128</f>
        <v>0</v>
      </c>
      <c r="F127" s="243">
        <f t="shared" si="56"/>
        <v>0</v>
      </c>
      <c r="G127" s="243">
        <f t="shared" si="56"/>
        <v>119000</v>
      </c>
      <c r="H127" s="243">
        <f t="shared" si="56"/>
        <v>0</v>
      </c>
      <c r="I127" s="243">
        <f t="shared" si="56"/>
        <v>0</v>
      </c>
      <c r="J127" s="243">
        <f t="shared" si="56"/>
        <v>900</v>
      </c>
      <c r="K127" s="27"/>
    </row>
    <row r="128" spans="1:11" ht="21" hidden="1" customHeight="1" x14ac:dyDescent="0.2">
      <c r="A128" s="743" t="str">
        <f>+[7]ระบบการควบคุมฯ!A857</f>
        <v>1)</v>
      </c>
      <c r="B128" s="440" t="str">
        <f>+[7]ระบบการควบคุมฯ!B857</f>
        <v>ชุมชนเลิศพินิจพิทยาคม</v>
      </c>
      <c r="C128" s="440" t="str">
        <f>+[7]ระบบการควบคุมฯ!C857</f>
        <v>20004350002003112994</v>
      </c>
      <c r="D128" s="266">
        <f>+[7]ระบบการควบคุมฯ!F857</f>
        <v>119900</v>
      </c>
      <c r="E128" s="266">
        <f>+[7]ระบบการควบคุมฯ!G857+[7]ระบบการควบคุมฯ!H857</f>
        <v>0</v>
      </c>
      <c r="F128" s="266">
        <f>+[7]ระบบการควบคุมฯ!I857+[7]ระบบการควบคุมฯ!J857</f>
        <v>0</v>
      </c>
      <c r="G128" s="267">
        <f>+[7]ระบบการควบคุมฯ!K857+[7]ระบบการควบคุมฯ!L857</f>
        <v>119000</v>
      </c>
      <c r="H128" s="274"/>
      <c r="I128" s="745"/>
      <c r="J128" s="266">
        <f>+D128-E128-G128</f>
        <v>900</v>
      </c>
      <c r="K128" s="53"/>
    </row>
    <row r="129" spans="1:11" ht="21" hidden="1" customHeight="1" x14ac:dyDescent="0.2">
      <c r="A129" s="742" t="s">
        <v>150</v>
      </c>
      <c r="B129" s="260" t="str">
        <f>+[7]ระบบการควบคุมฯ!B858</f>
        <v>ครุภัณฑ์เทคโนโลยีดิจิตอล แบบ 2</v>
      </c>
      <c r="C129" s="260" t="str">
        <f>+[7]ระบบการควบคุมฯ!C858</f>
        <v>ศธ04002/ว5169/11 พ.ย.65</v>
      </c>
      <c r="D129" s="243">
        <f>+D130+D131</f>
        <v>476600</v>
      </c>
      <c r="E129" s="243">
        <f t="shared" ref="E129:J129" si="57">+E130+E131</f>
        <v>0</v>
      </c>
      <c r="F129" s="243">
        <f t="shared" si="57"/>
        <v>0</v>
      </c>
      <c r="G129" s="243">
        <f t="shared" si="57"/>
        <v>476000</v>
      </c>
      <c r="H129" s="243">
        <f t="shared" si="57"/>
        <v>0</v>
      </c>
      <c r="I129" s="243">
        <f t="shared" si="57"/>
        <v>0</v>
      </c>
      <c r="J129" s="243">
        <f t="shared" si="57"/>
        <v>600</v>
      </c>
      <c r="K129" s="27"/>
    </row>
    <row r="130" spans="1:11" ht="21" hidden="1" customHeight="1" x14ac:dyDescent="0.2">
      <c r="A130" s="743" t="str">
        <f>+[7]ระบบการควบคุมฯ!A859</f>
        <v>1)</v>
      </c>
      <c r="B130" s="744" t="str">
        <f>+[7]ระบบการควบคุมฯ!B859</f>
        <v>วัดทศทิศ</v>
      </c>
      <c r="C130" s="743" t="str">
        <f>+[7]ระบบการควบคุมฯ!C859</f>
        <v>20004350002003112995</v>
      </c>
      <c r="D130" s="266">
        <f>+[7]ระบบการควบคุมฯ!D859</f>
        <v>232100</v>
      </c>
      <c r="E130" s="262">
        <f>+[7]ระบบการควบคุมฯ!G859+[7]ระบบการควบคุมฯ!H859</f>
        <v>0</v>
      </c>
      <c r="F130" s="262">
        <f>+[7]ระบบการควบคุมฯ!I859+[7]ระบบการควบคุมฯ!J859</f>
        <v>0</v>
      </c>
      <c r="G130" s="263">
        <f>+[7]ระบบการควบคุมฯ!K859+[7]ระบบการควบคุมฯ!L859</f>
        <v>232100</v>
      </c>
      <c r="H130" s="749"/>
      <c r="I130" s="750"/>
      <c r="J130" s="266">
        <f>+D130-E130-G130</f>
        <v>0</v>
      </c>
      <c r="K130" s="53"/>
    </row>
    <row r="131" spans="1:11" ht="21" hidden="1" customHeight="1" x14ac:dyDescent="0.2">
      <c r="A131" s="743" t="str">
        <f>+[7]ระบบการควบคุมฯ!A860</f>
        <v>2)</v>
      </c>
      <c r="B131" s="744" t="str">
        <f>+[7]ระบบการควบคุมฯ!B860</f>
        <v>วัดสมุหราษฎร์บํารุง</v>
      </c>
      <c r="C131" s="743" t="str">
        <f>+[7]ระบบการควบคุมฯ!C860</f>
        <v>20004350002003112996</v>
      </c>
      <c r="D131" s="266">
        <f>+[7]ระบบการควบคุมฯ!D860</f>
        <v>244500</v>
      </c>
      <c r="E131" s="262">
        <f>+[7]ระบบการควบคุมฯ!G860+[7]ระบบการควบคุมฯ!H860</f>
        <v>0</v>
      </c>
      <c r="F131" s="262">
        <f>+[7]ระบบการควบคุมฯ!I860+[7]ระบบการควบคุมฯ!J860</f>
        <v>0</v>
      </c>
      <c r="G131" s="263">
        <f>+[7]ระบบการควบคุมฯ!K860+[7]ระบบการควบคุมฯ!L860</f>
        <v>243900</v>
      </c>
      <c r="H131" s="749"/>
      <c r="I131" s="750"/>
      <c r="J131" s="751">
        <f t="shared" ref="J131" si="58">+D131-E131-G131</f>
        <v>600</v>
      </c>
      <c r="K131" s="53"/>
    </row>
    <row r="132" spans="1:11" ht="21" hidden="1" customHeight="1" x14ac:dyDescent="0.2">
      <c r="A132" s="742" t="s">
        <v>151</v>
      </c>
      <c r="B132" s="260" t="str">
        <f>+[7]ระบบการควบคุมฯ!B861</f>
        <v xml:space="preserve">โต๊ะเก้าอี้นักเรียน ระดับประถมศึกษา </v>
      </c>
      <c r="C132" s="260" t="str">
        <f>+[7]ระบบการควบคุมฯ!C861</f>
        <v>ศธ04002/ว5169/11 พ.ย.65</v>
      </c>
      <c r="D132" s="243">
        <f>+D133</f>
        <v>28000</v>
      </c>
      <c r="E132" s="243">
        <f t="shared" ref="E132:J132" si="59">+E133</f>
        <v>0</v>
      </c>
      <c r="F132" s="243">
        <f t="shared" si="59"/>
        <v>0</v>
      </c>
      <c r="G132" s="243">
        <f t="shared" si="59"/>
        <v>27965</v>
      </c>
      <c r="H132" s="243">
        <f t="shared" si="59"/>
        <v>0</v>
      </c>
      <c r="I132" s="243">
        <f t="shared" si="59"/>
        <v>0</v>
      </c>
      <c r="J132" s="243">
        <f t="shared" si="59"/>
        <v>35</v>
      </c>
      <c r="K132" s="27"/>
    </row>
    <row r="133" spans="1:11" ht="21" hidden="1" customHeight="1" x14ac:dyDescent="0.5">
      <c r="A133" s="743" t="str">
        <f>+[7]ระบบการควบคุมฯ!A862</f>
        <v>1)</v>
      </c>
      <c r="B133" s="744" t="str">
        <f>+[7]ระบบการควบคุมฯ!B862</f>
        <v>วัดปัญจทายิกาวาส</v>
      </c>
      <c r="C133" s="743" t="str">
        <f>+[7]ระบบการควบคุมฯ!C862</f>
        <v>20004350002003112997</v>
      </c>
      <c r="D133" s="266">
        <f>+[7]ระบบการควบคุมฯ!D862</f>
        <v>28000</v>
      </c>
      <c r="E133" s="262">
        <f>+[7]ระบบการควบคุมฯ!G862+[7]ระบบการควบคุมฯ!H862</f>
        <v>0</v>
      </c>
      <c r="F133" s="262">
        <f>+[7]ระบบการควบคุมฯ!I862+[7]ระบบการควบคุมฯ!J862</f>
        <v>0</v>
      </c>
      <c r="G133" s="263">
        <f>+[7]ระบบการควบคุมฯ!K862+[7]ระบบการควบคุมฯ!L862</f>
        <v>27965</v>
      </c>
      <c r="H133" s="749"/>
      <c r="I133" s="750"/>
      <c r="J133" s="266">
        <f>+D133-E133-G133</f>
        <v>35</v>
      </c>
      <c r="K133" s="40"/>
    </row>
    <row r="134" spans="1:11" ht="21" hidden="1" customHeight="1" x14ac:dyDescent="0.5">
      <c r="A134" s="748"/>
      <c r="B134" s="49" t="str">
        <f>+[7]ระบบการควบคุมฯ!B1153</f>
        <v>งบลงทุน  ค่าที่ดินและสิ่งก่อสร้าง 6611320</v>
      </c>
      <c r="C134" s="1231" t="str">
        <f>+[7]ระบบการควบคุมฯ!C1153</f>
        <v xml:space="preserve"> 6611320</v>
      </c>
      <c r="D134" s="300">
        <f>+D135</f>
        <v>668000</v>
      </c>
      <c r="E134" s="300">
        <f t="shared" ref="E134:J134" si="60">+E135</f>
        <v>333000</v>
      </c>
      <c r="F134" s="300">
        <f t="shared" si="60"/>
        <v>0</v>
      </c>
      <c r="G134" s="300">
        <f t="shared" si="60"/>
        <v>333000</v>
      </c>
      <c r="H134" s="300">
        <f t="shared" si="60"/>
        <v>0</v>
      </c>
      <c r="I134" s="300">
        <f t="shared" si="60"/>
        <v>0</v>
      </c>
      <c r="J134" s="300">
        <f t="shared" si="60"/>
        <v>2000</v>
      </c>
      <c r="K134" s="300">
        <f>+K135</f>
        <v>0</v>
      </c>
    </row>
    <row r="135" spans="1:11" ht="21" hidden="1" customHeight="1" x14ac:dyDescent="0.2">
      <c r="A135" s="742" t="str">
        <f>+[7]ระบบการควบคุมฯ!A1154</f>
        <v>3.2.1</v>
      </c>
      <c r="B135" s="260" t="str">
        <f>+[7]ระบบการควบคุมฯ!B1154</f>
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</c>
      <c r="C135" s="260" t="str">
        <f>+[7]ระบบการควบคุมฯ!C1154</f>
        <v>ศธ04002/ว3478 ลว.21 ส.ค.66 โอนครั้งที่ 782</v>
      </c>
      <c r="D135" s="243">
        <f>SUM(D136:D137)</f>
        <v>668000</v>
      </c>
      <c r="E135" s="243">
        <f t="shared" ref="E135:J135" si="61">SUM(E136:E137)</f>
        <v>333000</v>
      </c>
      <c r="F135" s="243">
        <f t="shared" si="61"/>
        <v>0</v>
      </c>
      <c r="G135" s="243">
        <f t="shared" si="61"/>
        <v>333000</v>
      </c>
      <c r="H135" s="243">
        <f t="shared" si="61"/>
        <v>0</v>
      </c>
      <c r="I135" s="243">
        <f t="shared" si="61"/>
        <v>0</v>
      </c>
      <c r="J135" s="243">
        <f t="shared" si="61"/>
        <v>2000</v>
      </c>
      <c r="K135" s="27"/>
    </row>
    <row r="136" spans="1:11" ht="21" hidden="1" customHeight="1" x14ac:dyDescent="0.5">
      <c r="A136" s="886" t="str">
        <f>+[7]ระบบการควบคุมฯ!A1155</f>
        <v>1)</v>
      </c>
      <c r="B136" s="1232" t="str">
        <f>+[7]ระบบการควบคุมฯ!B1155</f>
        <v>โรงเรียนวัดพืชอุดม</v>
      </c>
      <c r="C136" s="886" t="str">
        <f>+[7]ระบบการควบคุมฯ!C1155</f>
        <v xml:space="preserve">20004 35000300 321ZZZZ </v>
      </c>
      <c r="D136" s="886">
        <f>+[7]ระบบการควบคุมฯ!D1155</f>
        <v>334000</v>
      </c>
      <c r="E136" s="262">
        <f>+[7]ระบบการควบคุมฯ!G1155+[7]ระบบการควบคุมฯ!H1155</f>
        <v>0</v>
      </c>
      <c r="F136" s="262">
        <f>+[7]ระบบการควบคุมฯ!I1155+[7]ระบบการควบคุมฯ!J1155</f>
        <v>0</v>
      </c>
      <c r="G136" s="263">
        <f>+[7]ระบบการควบคุมฯ!K1155+[7]ระบบการควบคุมฯ!L1155</f>
        <v>333000</v>
      </c>
      <c r="H136" s="888"/>
      <c r="I136" s="889"/>
      <c r="J136" s="262">
        <f>+D136-E136-F136-G136</f>
        <v>1000</v>
      </c>
      <c r="K136" s="40"/>
    </row>
    <row r="137" spans="1:11" ht="21" hidden="1" customHeight="1" x14ac:dyDescent="0.5">
      <c r="A137" s="886" t="str">
        <f>+[7]ระบบการควบคุมฯ!A1156</f>
        <v>2)</v>
      </c>
      <c r="B137" s="1232" t="str">
        <f>+[7]ระบบการควบคุมฯ!B1156</f>
        <v>โรงเรียนรวมราษฎร์สามัคคี</v>
      </c>
      <c r="C137" s="886" t="str">
        <f>+[7]ระบบการควบคุมฯ!C1156</f>
        <v xml:space="preserve">20004 35000300 321ZZZZ </v>
      </c>
      <c r="D137" s="886">
        <f>+[7]ระบบการควบคุมฯ!D1156</f>
        <v>334000</v>
      </c>
      <c r="E137" s="262">
        <f>+[7]ระบบการควบคุมฯ!G1156+[7]ระบบการควบคุมฯ!H1156</f>
        <v>333000</v>
      </c>
      <c r="F137" s="262">
        <f>+[7]ระบบการควบคุมฯ!I1156+[7]ระบบการควบคุมฯ!J1156</f>
        <v>0</v>
      </c>
      <c r="G137" s="263">
        <f>+[7]ระบบการควบคุมฯ!K1156+[7]ระบบการควบคุมฯ!L1156</f>
        <v>0</v>
      </c>
      <c r="H137" s="888"/>
      <c r="I137" s="889"/>
      <c r="J137" s="262">
        <f>+D137-E137-F137-G137</f>
        <v>1000</v>
      </c>
      <c r="K137" s="40"/>
    </row>
    <row r="138" spans="1:11" ht="21" hidden="1" customHeight="1" x14ac:dyDescent="0.5">
      <c r="A138" s="886"/>
      <c r="B138" s="887"/>
      <c r="C138" s="886"/>
      <c r="D138" s="262"/>
      <c r="E138" s="262"/>
      <c r="F138" s="262"/>
      <c r="G138" s="263"/>
      <c r="H138" s="888"/>
      <c r="I138" s="889"/>
      <c r="J138" s="262"/>
      <c r="K138" s="40"/>
    </row>
    <row r="139" spans="1:11" ht="21" hidden="1" customHeight="1" x14ac:dyDescent="0.5">
      <c r="A139" s="886"/>
      <c r="B139" s="887"/>
      <c r="C139" s="886"/>
      <c r="D139" s="262"/>
      <c r="E139" s="262"/>
      <c r="F139" s="262"/>
      <c r="G139" s="263"/>
      <c r="H139" s="888"/>
      <c r="I139" s="889"/>
      <c r="J139" s="262"/>
      <c r="K139" s="40"/>
    </row>
    <row r="140" spans="1:11" ht="21" hidden="1" customHeight="1" x14ac:dyDescent="0.5">
      <c r="A140" s="886"/>
      <c r="B140" s="887"/>
      <c r="C140" s="886"/>
      <c r="D140" s="262"/>
      <c r="E140" s="262"/>
      <c r="F140" s="262"/>
      <c r="G140" s="263"/>
      <c r="H140" s="888"/>
      <c r="I140" s="889"/>
      <c r="J140" s="262"/>
      <c r="K140" s="40"/>
    </row>
    <row r="141" spans="1:11" ht="43.5" x14ac:dyDescent="0.2">
      <c r="A141" s="303">
        <v>2.2999999999999998</v>
      </c>
      <c r="B141" s="754" t="str">
        <f>+[7]ระบบการควบคุมฯ!B964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141" s="304" t="str">
        <f>+[7]ระบบการควบคุมฯ!C964</f>
        <v>20004  66 01056 00000</v>
      </c>
      <c r="D141" s="305">
        <f>+D142</f>
        <v>21232100</v>
      </c>
      <c r="E141" s="305">
        <f t="shared" ref="E141:J141" si="62">+E142</f>
        <v>3680400</v>
      </c>
      <c r="F141" s="305">
        <f t="shared" si="62"/>
        <v>0</v>
      </c>
      <c r="G141" s="305">
        <f t="shared" si="62"/>
        <v>16883700</v>
      </c>
      <c r="H141" s="305">
        <f t="shared" si="62"/>
        <v>0</v>
      </c>
      <c r="I141" s="305">
        <f t="shared" si="62"/>
        <v>0</v>
      </c>
      <c r="J141" s="305">
        <f t="shared" si="62"/>
        <v>668000</v>
      </c>
      <c r="K141" s="290"/>
    </row>
    <row r="142" spans="1:11" x14ac:dyDescent="0.5">
      <c r="A142" s="297"/>
      <c r="B142" s="418" t="str">
        <f>+[7]ระบบการควบคุมฯ!B965</f>
        <v>งบลงทุน  ค่าที่ดินและสิ่งก่อสร้าง 6611320</v>
      </c>
      <c r="C142" s="436"/>
      <c r="D142" s="307">
        <f>+D143+D167+D169+D175+D192+D194</f>
        <v>21232100</v>
      </c>
      <c r="E142" s="307">
        <f t="shared" ref="E142:J142" si="63">+E143+E167+E169+E175+E192+E194</f>
        <v>3680400</v>
      </c>
      <c r="F142" s="307">
        <f t="shared" si="63"/>
        <v>0</v>
      </c>
      <c r="G142" s="307">
        <f t="shared" si="63"/>
        <v>16883700</v>
      </c>
      <c r="H142" s="307">
        <f t="shared" si="63"/>
        <v>0</v>
      </c>
      <c r="I142" s="307">
        <f t="shared" si="63"/>
        <v>0</v>
      </c>
      <c r="J142" s="307">
        <f t="shared" si="63"/>
        <v>668000</v>
      </c>
      <c r="K142" s="307"/>
    </row>
    <row r="143" spans="1:11" ht="43.5" x14ac:dyDescent="0.2">
      <c r="A143" s="308" t="s">
        <v>124</v>
      </c>
      <c r="B143" s="309" t="str">
        <f>+[7]ระบบการควบคุมฯ!B966</f>
        <v>ปรับปรุงซ่อมแซมอาคารเรียนอาคารประกอบและสิ่งก่อสร้างอื่น 22 โรงเรียน</v>
      </c>
      <c r="C143" s="309" t="str">
        <f>+[7]ระบบการควบคุมฯ!C966</f>
        <v>ศธ 04002/ว5190ลว 14 พ.ย.65 ครั้งที่ 64</v>
      </c>
      <c r="D143" s="287">
        <f>SUM(D144:D166)</f>
        <v>6014000</v>
      </c>
      <c r="E143" s="287">
        <f t="shared" ref="E143:J143" si="64">SUM(E144:E166)</f>
        <v>0</v>
      </c>
      <c r="F143" s="287">
        <f t="shared" si="64"/>
        <v>0</v>
      </c>
      <c r="G143" s="287">
        <f t="shared" si="64"/>
        <v>6014000</v>
      </c>
      <c r="H143" s="287">
        <f t="shared" si="64"/>
        <v>0</v>
      </c>
      <c r="I143" s="287">
        <f t="shared" si="64"/>
        <v>0</v>
      </c>
      <c r="J143" s="287">
        <f t="shared" si="64"/>
        <v>0</v>
      </c>
      <c r="K143" s="287"/>
    </row>
    <row r="144" spans="1:11" ht="31.5" customHeight="1" x14ac:dyDescent="0.2">
      <c r="A144" s="740" t="str">
        <f>+[7]ระบบการควบคุมฯ!A967</f>
        <v>1)</v>
      </c>
      <c r="B144" s="53" t="str">
        <f>+[7]ระบบการควบคุมฯ!B967</f>
        <v>กลางคลองสิบ</v>
      </c>
      <c r="C144" s="54" t="str">
        <f>+[7]ระบบการควบคุมฯ!C967</f>
        <v>20004350002003214534</v>
      </c>
      <c r="D144" s="266">
        <f>+[7]ระบบการควบคุมฯ!F967</f>
        <v>336000</v>
      </c>
      <c r="E144" s="266">
        <f>+[7]ระบบการควบคุมฯ!G967+[7]ระบบการควบคุมฯ!H967</f>
        <v>0</v>
      </c>
      <c r="F144" s="266">
        <f>+[7]ระบบการควบคุมฯ!I967+[7]ระบบการควบคุมฯ!J967</f>
        <v>0</v>
      </c>
      <c r="G144" s="267">
        <f>+[7]ระบบการควบคุมฯ!K967+[7]ระบบการควบคุมฯ!L967</f>
        <v>336000</v>
      </c>
      <c r="H144" s="274"/>
      <c r="I144" s="53"/>
      <c r="J144" s="266">
        <f>+D144-E144-G144</f>
        <v>0</v>
      </c>
      <c r="K144" s="53"/>
    </row>
    <row r="145" spans="1:11" ht="31.5" customHeight="1" x14ac:dyDescent="0.2">
      <c r="A145" s="740" t="str">
        <f>+[7]ระบบการควบคุมฯ!A968</f>
        <v>2)</v>
      </c>
      <c r="B145" s="53" t="str">
        <f>+[7]ระบบการควบคุมฯ!B968</f>
        <v>ชุมชนวัดทำเลทอง</v>
      </c>
      <c r="C145" s="54" t="str">
        <f>+[7]ระบบการควบคุมฯ!C968</f>
        <v>20004350002003214535</v>
      </c>
      <c r="D145" s="266">
        <f>+[7]ระบบการควบคุมฯ!F968</f>
        <v>413000</v>
      </c>
      <c r="E145" s="266">
        <f>+[7]ระบบการควบคุมฯ!G968+[7]ระบบการควบคุมฯ!H968</f>
        <v>0</v>
      </c>
      <c r="F145" s="266">
        <f>+[7]ระบบการควบคุมฯ!I968+[7]ระบบการควบคุมฯ!J968</f>
        <v>0</v>
      </c>
      <c r="G145" s="267">
        <f>+[7]ระบบการควบคุมฯ!K968+[7]ระบบการควบคุมฯ!L968</f>
        <v>413000</v>
      </c>
      <c r="H145" s="274"/>
      <c r="I145" s="53"/>
      <c r="J145" s="266">
        <f t="shared" ref="J145:J166" si="65">+D145-E145-G145</f>
        <v>0</v>
      </c>
      <c r="K145" s="53"/>
    </row>
    <row r="146" spans="1:11" ht="31.5" customHeight="1" x14ac:dyDescent="0.2">
      <c r="A146" s="740" t="str">
        <f>+[7]ระบบการควบคุมฯ!A969</f>
        <v>3)</v>
      </c>
      <c r="B146" s="53" t="str">
        <f>+[7]ระบบการควบคุมฯ!B969</f>
        <v>วัดชัยมังคลาราม</v>
      </c>
      <c r="C146" s="54" t="str">
        <f>+[7]ระบบการควบคุมฯ!C969</f>
        <v>20004350002003214536</v>
      </c>
      <c r="D146" s="266">
        <f>+[7]ระบบการควบคุมฯ!F969</f>
        <v>368000</v>
      </c>
      <c r="E146" s="266">
        <f>+[7]ระบบการควบคุมฯ!G969+[7]ระบบการควบคุมฯ!H969</f>
        <v>0</v>
      </c>
      <c r="F146" s="266">
        <f>+[7]ระบบการควบคุมฯ!I969+[7]ระบบการควบคุมฯ!J969</f>
        <v>0</v>
      </c>
      <c r="G146" s="267">
        <f>+[7]ระบบการควบคุมฯ!K969+[7]ระบบการควบคุมฯ!L969</f>
        <v>368000</v>
      </c>
      <c r="H146" s="274"/>
      <c r="I146" s="53"/>
      <c r="J146" s="266">
        <f t="shared" si="65"/>
        <v>0</v>
      </c>
      <c r="K146" s="53"/>
    </row>
    <row r="147" spans="1:11" ht="31.5" customHeight="1" x14ac:dyDescent="0.2">
      <c r="A147" s="740" t="str">
        <f>+[7]ระบบการควบคุมฯ!A970</f>
        <v>4)</v>
      </c>
      <c r="B147" s="53" t="str">
        <f>+[7]ระบบการควบคุมฯ!B970</f>
        <v>วัดลาดสนุ่น</v>
      </c>
      <c r="C147" s="54" t="str">
        <f>+[7]ระบบการควบคุมฯ!C970</f>
        <v>20004350002003214537</v>
      </c>
      <c r="D147" s="266">
        <f>+[7]ระบบการควบคุมฯ!F970</f>
        <v>249000</v>
      </c>
      <c r="E147" s="266">
        <f>+[7]ระบบการควบคุมฯ!G970+[7]ระบบการควบคุมฯ!H970</f>
        <v>0</v>
      </c>
      <c r="F147" s="266">
        <f>+[7]ระบบการควบคุมฯ!I970+[7]ระบบการควบคุมฯ!J970</f>
        <v>0</v>
      </c>
      <c r="G147" s="267">
        <f>+[7]ระบบการควบคุมฯ!K970+[7]ระบบการควบคุมฯ!L970</f>
        <v>249000</v>
      </c>
      <c r="H147" s="274"/>
      <c r="I147" s="53"/>
      <c r="J147" s="266">
        <f t="shared" si="65"/>
        <v>0</v>
      </c>
      <c r="K147" s="53"/>
    </row>
    <row r="148" spans="1:11" ht="31.5" customHeight="1" x14ac:dyDescent="0.2">
      <c r="A148" s="740" t="str">
        <f>+[7]ระบบการควบคุมฯ!A971</f>
        <v>5)</v>
      </c>
      <c r="B148" s="53" t="str">
        <f>+[7]ระบบการควบคุมฯ!B971</f>
        <v>วัดสมุหราษฎร์บํารุง</v>
      </c>
      <c r="C148" s="54" t="str">
        <f>+[7]ระบบการควบคุมฯ!C971</f>
        <v>20004350002003214538</v>
      </c>
      <c r="D148" s="266">
        <f>+[7]ระบบการควบคุมฯ!F971</f>
        <v>272000</v>
      </c>
      <c r="E148" s="266">
        <f>+[7]ระบบการควบคุมฯ!G971+[7]ระบบการควบคุมฯ!H971</f>
        <v>0</v>
      </c>
      <c r="F148" s="266">
        <f>+[7]ระบบการควบคุมฯ!I971+[7]ระบบการควบคุมฯ!J971</f>
        <v>0</v>
      </c>
      <c r="G148" s="267">
        <f>+[7]ระบบการควบคุมฯ!K971+[7]ระบบการควบคุมฯ!L971</f>
        <v>272000</v>
      </c>
      <c r="H148" s="274"/>
      <c r="I148" s="53"/>
      <c r="J148" s="266">
        <f t="shared" si="65"/>
        <v>0</v>
      </c>
      <c r="K148" s="53"/>
    </row>
    <row r="149" spans="1:11" ht="31.5" customHeight="1" x14ac:dyDescent="0.2">
      <c r="A149" s="740" t="str">
        <f>+[7]ระบบการควบคุมฯ!A972</f>
        <v>6)</v>
      </c>
      <c r="B149" s="53" t="str">
        <f>+[7]ระบบการควบคุมฯ!B972</f>
        <v>วัดอดิศร</v>
      </c>
      <c r="C149" s="54" t="str">
        <f>+[7]ระบบการควบคุมฯ!C972</f>
        <v>20004350002003214539</v>
      </c>
      <c r="D149" s="266">
        <f>+[7]ระบบการควบคุมฯ!F972</f>
        <v>456000</v>
      </c>
      <c r="E149" s="266">
        <f>+[7]ระบบการควบคุมฯ!G972+[7]ระบบการควบคุมฯ!H972</f>
        <v>0</v>
      </c>
      <c r="F149" s="266">
        <f>+[7]ระบบการควบคุมฯ!I972+[7]ระบบการควบคุมฯ!J972</f>
        <v>0</v>
      </c>
      <c r="G149" s="267">
        <f>+[7]ระบบการควบคุมฯ!K972+[7]ระบบการควบคุมฯ!L972</f>
        <v>456000</v>
      </c>
      <c r="H149" s="274"/>
      <c r="I149" s="53"/>
      <c r="J149" s="266">
        <f t="shared" si="65"/>
        <v>0</v>
      </c>
      <c r="K149" s="53"/>
    </row>
    <row r="150" spans="1:11" ht="31.5" customHeight="1" x14ac:dyDescent="0.2">
      <c r="A150" s="740" t="str">
        <f>+[7]ระบบการควบคุมฯ!A973</f>
        <v>7)</v>
      </c>
      <c r="B150" s="53" t="str">
        <f>+[7]ระบบการควบคุมฯ!B973</f>
        <v>สหราษฎร์บํารุง</v>
      </c>
      <c r="C150" s="54" t="str">
        <f>+[7]ระบบการควบคุมฯ!C973</f>
        <v>20004350002003214540</v>
      </c>
      <c r="D150" s="266">
        <f>+[7]ระบบการควบคุมฯ!F973</f>
        <v>376000</v>
      </c>
      <c r="E150" s="266">
        <f>+[7]ระบบการควบคุมฯ!G973+[7]ระบบการควบคุมฯ!H973</f>
        <v>0</v>
      </c>
      <c r="F150" s="266">
        <f>+[7]ระบบการควบคุมฯ!I973+[7]ระบบการควบคุมฯ!J973</f>
        <v>0</v>
      </c>
      <c r="G150" s="267">
        <f>+[7]ระบบการควบคุมฯ!K973+[7]ระบบการควบคุมฯ!L973</f>
        <v>376000</v>
      </c>
      <c r="H150" s="274"/>
      <c r="I150" s="53"/>
      <c r="J150" s="266">
        <f t="shared" si="65"/>
        <v>0</v>
      </c>
      <c r="K150" s="53"/>
    </row>
    <row r="151" spans="1:11" ht="31.5" customHeight="1" x14ac:dyDescent="0.2">
      <c r="A151" s="740" t="str">
        <f>+[7]ระบบการควบคุมฯ!A974</f>
        <v>8)</v>
      </c>
      <c r="B151" s="53" t="str">
        <f>+[7]ระบบการควบคุมฯ!B974</f>
        <v>ราษฎร์สงเคราะห์วิทยา</v>
      </c>
      <c r="C151" s="54" t="str">
        <f>+[7]ระบบการควบคุมฯ!C974</f>
        <v>20004350002003214541</v>
      </c>
      <c r="D151" s="266">
        <f>+[7]ระบบการควบคุมฯ!F974</f>
        <v>386000</v>
      </c>
      <c r="E151" s="266">
        <f>+[7]ระบบการควบคุมฯ!G974+[7]ระบบการควบคุมฯ!H974</f>
        <v>0</v>
      </c>
      <c r="F151" s="266">
        <f>+[7]ระบบการควบคุมฯ!I974+[7]ระบบการควบคุมฯ!J974</f>
        <v>0</v>
      </c>
      <c r="G151" s="267">
        <f>+[7]ระบบการควบคุมฯ!K974+[7]ระบบการควบคุมฯ!L974</f>
        <v>386000</v>
      </c>
      <c r="H151" s="274"/>
      <c r="I151" s="53"/>
      <c r="J151" s="266">
        <f t="shared" si="65"/>
        <v>0</v>
      </c>
      <c r="K151" s="53"/>
    </row>
    <row r="152" spans="1:11" ht="31.5" customHeight="1" x14ac:dyDescent="0.2">
      <c r="A152" s="740" t="str">
        <f>+[7]ระบบการควบคุมฯ!A975</f>
        <v>9)</v>
      </c>
      <c r="B152" s="53" t="str">
        <f>+[7]ระบบการควบคุมฯ!B975</f>
        <v>วัดราษฎรบํารุง</v>
      </c>
      <c r="C152" s="54" t="str">
        <f>+[7]ระบบการควบคุมฯ!C975</f>
        <v>20004350002003214542</v>
      </c>
      <c r="D152" s="266">
        <f>+[7]ระบบการควบคุมฯ!F975</f>
        <v>132000</v>
      </c>
      <c r="E152" s="266">
        <f>+[7]ระบบการควบคุมฯ!G975+[7]ระบบการควบคุมฯ!H975</f>
        <v>0</v>
      </c>
      <c r="F152" s="266">
        <f>+[7]ระบบการควบคุมฯ!I975+[7]ระบบการควบคุมฯ!J975</f>
        <v>0</v>
      </c>
      <c r="G152" s="267">
        <f>+[7]ระบบการควบคุมฯ!K975+[7]ระบบการควบคุมฯ!L975</f>
        <v>132000</v>
      </c>
      <c r="H152" s="274"/>
      <c r="I152" s="53"/>
      <c r="J152" s="266">
        <f t="shared" si="65"/>
        <v>0</v>
      </c>
      <c r="K152" s="53"/>
    </row>
    <row r="153" spans="1:11" ht="31.5" customHeight="1" x14ac:dyDescent="0.2">
      <c r="A153" s="740" t="str">
        <f>+[7]ระบบการควบคุมฯ!A976</f>
        <v>10)</v>
      </c>
      <c r="B153" s="53" t="str">
        <f>+[7]ระบบการควบคุมฯ!B976</f>
        <v>วัดเจริญบุญ</v>
      </c>
      <c r="C153" s="54" t="str">
        <f>+[7]ระบบการควบคุมฯ!C976</f>
        <v>20004350002003214543</v>
      </c>
      <c r="D153" s="266">
        <f>+[7]ระบบการควบคุมฯ!F976</f>
        <v>55000</v>
      </c>
      <c r="E153" s="266">
        <f>+[7]ระบบการควบคุมฯ!G976+[7]ระบบการควบคุมฯ!H976</f>
        <v>0</v>
      </c>
      <c r="F153" s="266">
        <f>+[7]ระบบการควบคุมฯ!I976+[7]ระบบการควบคุมฯ!J976</f>
        <v>0</v>
      </c>
      <c r="G153" s="267">
        <f>+[7]ระบบการควบคุมฯ!K976+[7]ระบบการควบคุมฯ!L976</f>
        <v>55000</v>
      </c>
      <c r="H153" s="274"/>
      <c r="I153" s="53"/>
      <c r="J153" s="266">
        <f t="shared" si="65"/>
        <v>0</v>
      </c>
      <c r="K153" s="53"/>
    </row>
    <row r="154" spans="1:11" ht="31.5" customHeight="1" x14ac:dyDescent="0.2">
      <c r="A154" s="740" t="str">
        <f>+[7]ระบบการควบคุมฯ!A977</f>
        <v>11)</v>
      </c>
      <c r="B154" s="53" t="str">
        <f>+[7]ระบบการควบคุมฯ!B977</f>
        <v>วัดโปรยฝน</v>
      </c>
      <c r="C154" s="54" t="str">
        <f>+[7]ระบบการควบคุมฯ!C977</f>
        <v>20004350002003214544</v>
      </c>
      <c r="D154" s="266">
        <f>+[7]ระบบการควบคุมฯ!F977</f>
        <v>471000</v>
      </c>
      <c r="E154" s="266">
        <f>+[7]ระบบการควบคุมฯ!G977+[7]ระบบการควบคุมฯ!H977</f>
        <v>0</v>
      </c>
      <c r="F154" s="266">
        <f>+[7]ระบบการควบคุมฯ!I977+[7]ระบบการควบคุมฯ!J977</f>
        <v>0</v>
      </c>
      <c r="G154" s="267">
        <f>+[7]ระบบการควบคุมฯ!K977+[7]ระบบการควบคุมฯ!L977</f>
        <v>471000</v>
      </c>
      <c r="H154" s="274"/>
      <c r="I154" s="53"/>
      <c r="J154" s="266">
        <f t="shared" si="65"/>
        <v>0</v>
      </c>
      <c r="K154" s="53"/>
    </row>
    <row r="155" spans="1:11" ht="31.5" customHeight="1" x14ac:dyDescent="0.2">
      <c r="A155" s="740" t="str">
        <f>+[7]ระบบการควบคุมฯ!A978</f>
        <v>12)</v>
      </c>
      <c r="B155" s="53" t="str">
        <f>+[7]ระบบการควบคุมฯ!B978</f>
        <v>วัดสอนดีศรีเจริญ</v>
      </c>
      <c r="C155" s="54" t="str">
        <f>+[7]ระบบการควบคุมฯ!C978</f>
        <v>20004350002003214545</v>
      </c>
      <c r="D155" s="266">
        <f>+[7]ระบบการควบคุมฯ!F978</f>
        <v>85000</v>
      </c>
      <c r="E155" s="266">
        <f>+[7]ระบบการควบคุมฯ!G978+[7]ระบบการควบคุมฯ!H978</f>
        <v>0</v>
      </c>
      <c r="F155" s="266">
        <f>+[7]ระบบการควบคุมฯ!I978+[7]ระบบการควบคุมฯ!J978</f>
        <v>0</v>
      </c>
      <c r="G155" s="267">
        <f>+[7]ระบบการควบคุมฯ!K978+[7]ระบบการควบคุมฯ!L978</f>
        <v>85000</v>
      </c>
      <c r="H155" s="274"/>
      <c r="I155" s="53"/>
      <c r="J155" s="266">
        <f t="shared" si="65"/>
        <v>0</v>
      </c>
      <c r="K155" s="53"/>
    </row>
    <row r="156" spans="1:11" ht="31.5" customHeight="1" x14ac:dyDescent="0.2">
      <c r="A156" s="740" t="str">
        <f>+[7]ระบบการควบคุมฯ!A979</f>
        <v>13)</v>
      </c>
      <c r="B156" s="53" t="str">
        <f>+[7]ระบบการควบคุมฯ!B979</f>
        <v>วัดสุขบุญฑริการาม</v>
      </c>
      <c r="C156" s="54" t="str">
        <f>+[7]ระบบการควบคุมฯ!C979</f>
        <v>20004350002003214546</v>
      </c>
      <c r="D156" s="266">
        <f>+[7]ระบบการควบคุมฯ!F979</f>
        <v>294000</v>
      </c>
      <c r="E156" s="266">
        <f>+[7]ระบบการควบคุมฯ!G979+[7]ระบบการควบคุมฯ!H979</f>
        <v>0</v>
      </c>
      <c r="F156" s="266">
        <f>+[7]ระบบการควบคุมฯ!I979+[7]ระบบการควบคุมฯ!J979</f>
        <v>0</v>
      </c>
      <c r="G156" s="267">
        <f>+[7]ระบบการควบคุมฯ!K979+[7]ระบบการควบคุมฯ!L979</f>
        <v>294000</v>
      </c>
      <c r="H156" s="274"/>
      <c r="I156" s="53"/>
      <c r="J156" s="266">
        <f t="shared" si="65"/>
        <v>0</v>
      </c>
      <c r="K156" s="53"/>
    </row>
    <row r="157" spans="1:11" ht="31.5" customHeight="1" x14ac:dyDescent="0.2">
      <c r="A157" s="740" t="str">
        <f>+[7]ระบบการควบคุมฯ!A980</f>
        <v>14)</v>
      </c>
      <c r="B157" s="53" t="str">
        <f>+[7]ระบบการควบคุมฯ!B980</f>
        <v>แสนจําหน่ายวิทยา</v>
      </c>
      <c r="C157" s="54" t="str">
        <f>+[7]ระบบการควบคุมฯ!C980</f>
        <v>20004350002003214547</v>
      </c>
      <c r="D157" s="266">
        <f>+[7]ระบบการควบคุมฯ!F980</f>
        <v>266000</v>
      </c>
      <c r="E157" s="266">
        <f>+[7]ระบบการควบคุมฯ!G980+[7]ระบบการควบคุมฯ!H980</f>
        <v>0</v>
      </c>
      <c r="F157" s="266">
        <f>+[7]ระบบการควบคุมฯ!I980+[7]ระบบการควบคุมฯ!J980</f>
        <v>0</v>
      </c>
      <c r="G157" s="267">
        <f>+[7]ระบบการควบคุมฯ!K980+[7]ระบบการควบคุมฯ!L980</f>
        <v>266000</v>
      </c>
      <c r="H157" s="274"/>
      <c r="I157" s="53"/>
      <c r="J157" s="266">
        <f t="shared" si="65"/>
        <v>0</v>
      </c>
      <c r="K157" s="53"/>
    </row>
    <row r="158" spans="1:11" ht="31.5" customHeight="1" x14ac:dyDescent="0.2">
      <c r="A158" s="740"/>
      <c r="B158" s="53" t="str">
        <f>+'[7]ควบคุมสิ่งก่อสร้าง 36001 36002'!E100</f>
        <v>ทำสัญญา16 ธค 66 ครบ 14 กพ 66</v>
      </c>
      <c r="C158" s="54"/>
      <c r="D158" s="266"/>
      <c r="E158" s="266"/>
      <c r="F158" s="266"/>
      <c r="G158" s="267"/>
      <c r="H158" s="274"/>
      <c r="I158" s="53"/>
      <c r="J158" s="266"/>
      <c r="K158" s="53"/>
    </row>
    <row r="159" spans="1:11" ht="31.5" customHeight="1" x14ac:dyDescent="0.2">
      <c r="A159" s="740" t="str">
        <f>+[7]ระบบการควบคุมฯ!A981</f>
        <v>15)</v>
      </c>
      <c r="B159" s="53" t="str">
        <f>+[7]ระบบการควบคุมฯ!B981</f>
        <v>หิรัญพงษ์อนุสรณ์</v>
      </c>
      <c r="C159" s="54" t="str">
        <f>+[7]ระบบการควบคุมฯ!C981</f>
        <v>20004350002003214548</v>
      </c>
      <c r="D159" s="266">
        <f>+[7]ระบบการควบคุมฯ!F981</f>
        <v>156000</v>
      </c>
      <c r="E159" s="266">
        <f>+[7]ระบบการควบคุมฯ!G981+[7]ระบบการควบคุมฯ!H981</f>
        <v>0</v>
      </c>
      <c r="F159" s="266">
        <f>+[7]ระบบการควบคุมฯ!I981+[7]ระบบการควบคุมฯ!J981</f>
        <v>0</v>
      </c>
      <c r="G159" s="267">
        <f>+[7]ระบบการควบคุมฯ!K981+[7]ระบบการควบคุมฯ!L981</f>
        <v>156000</v>
      </c>
      <c r="H159" s="274"/>
      <c r="I159" s="53"/>
      <c r="J159" s="266">
        <f t="shared" si="65"/>
        <v>0</v>
      </c>
      <c r="K159" s="53"/>
    </row>
    <row r="160" spans="1:11" ht="31.5" customHeight="1" x14ac:dyDescent="0.2">
      <c r="A160" s="740" t="str">
        <f>+[7]ระบบการควบคุมฯ!A982</f>
        <v>16)</v>
      </c>
      <c r="B160" s="53" t="str">
        <f>+[7]ระบบการควบคุมฯ!B982</f>
        <v>อยู่ประชานุเคราะห์</v>
      </c>
      <c r="C160" s="54" t="str">
        <f>+[7]ระบบการควบคุมฯ!C982</f>
        <v>20004350002003214549</v>
      </c>
      <c r="D160" s="266">
        <f>+[7]ระบบการควบคุมฯ!F982</f>
        <v>110000</v>
      </c>
      <c r="E160" s="266">
        <f>+[7]ระบบการควบคุมฯ!G982+[7]ระบบการควบคุมฯ!H982</f>
        <v>0</v>
      </c>
      <c r="F160" s="266">
        <f>+[7]ระบบการควบคุมฯ!I982+[7]ระบบการควบคุมฯ!J982</f>
        <v>0</v>
      </c>
      <c r="G160" s="267">
        <f>+[7]ระบบการควบคุมฯ!K982+[7]ระบบการควบคุมฯ!L982</f>
        <v>110000</v>
      </c>
      <c r="H160" s="274"/>
      <c r="I160" s="53"/>
      <c r="J160" s="266">
        <f t="shared" si="65"/>
        <v>0</v>
      </c>
      <c r="K160" s="53"/>
    </row>
    <row r="161" spans="1:11" ht="37.5" customHeight="1" x14ac:dyDescent="0.2">
      <c r="A161" s="740" t="str">
        <f>+[7]ระบบการควบคุมฯ!A983</f>
        <v>17)</v>
      </c>
      <c r="B161" s="53" t="str">
        <f>+[7]ระบบการควบคุมฯ!B983</f>
        <v>วัดประยูรธรรมาราม</v>
      </c>
      <c r="C161" s="54" t="str">
        <f>+[7]ระบบการควบคุมฯ!C983</f>
        <v>20004350002003214550</v>
      </c>
      <c r="D161" s="266">
        <f>+[7]ระบบการควบคุมฯ!F983</f>
        <v>50000</v>
      </c>
      <c r="E161" s="266">
        <f>+[7]ระบบการควบคุมฯ!G983+[7]ระบบการควบคุมฯ!H983</f>
        <v>0</v>
      </c>
      <c r="F161" s="266">
        <f>+[7]ระบบการควบคุมฯ!I983+[7]ระบบการควบคุมฯ!J983</f>
        <v>0</v>
      </c>
      <c r="G161" s="267">
        <f>+[7]ระบบการควบคุมฯ!K983+[7]ระบบการควบคุมฯ!L983</f>
        <v>50000</v>
      </c>
      <c r="H161" s="274"/>
      <c r="I161" s="53"/>
      <c r="J161" s="266">
        <f t="shared" si="65"/>
        <v>0</v>
      </c>
      <c r="K161" s="53"/>
    </row>
    <row r="162" spans="1:11" ht="37.5" customHeight="1" x14ac:dyDescent="0.2">
      <c r="A162" s="740" t="str">
        <f>+[7]ระบบการควบคุมฯ!A984</f>
        <v>18)</v>
      </c>
      <c r="B162" s="53" t="str">
        <f>+[7]ระบบการควบคุมฯ!B984</f>
        <v>วัดปัญจทายิกาวาส</v>
      </c>
      <c r="C162" s="54" t="str">
        <f>+[7]ระบบการควบคุมฯ!C984</f>
        <v>20004350002003214551</v>
      </c>
      <c r="D162" s="266">
        <f>+[7]ระบบการควบคุมฯ!F984</f>
        <v>340000</v>
      </c>
      <c r="E162" s="266">
        <f>+[7]ระบบการควบคุมฯ!G984+[7]ระบบการควบคุมฯ!H984</f>
        <v>0</v>
      </c>
      <c r="F162" s="266">
        <f>+[7]ระบบการควบคุมฯ!I984+[7]ระบบการควบคุมฯ!J984</f>
        <v>0</v>
      </c>
      <c r="G162" s="267">
        <f>+[7]ระบบการควบคุมฯ!K984+[7]ระบบการควบคุมฯ!L984</f>
        <v>340000</v>
      </c>
      <c r="H162" s="274"/>
      <c r="I162" s="53"/>
      <c r="J162" s="266">
        <f t="shared" si="65"/>
        <v>0</v>
      </c>
      <c r="K162" s="53"/>
    </row>
    <row r="163" spans="1:11" ht="37.5" customHeight="1" x14ac:dyDescent="0.2">
      <c r="A163" s="740" t="str">
        <f>+[7]ระบบการควบคุมฯ!A985</f>
        <v>19)</v>
      </c>
      <c r="B163" s="53" t="str">
        <f>+[7]ระบบการควบคุมฯ!B985</f>
        <v>วัดพวงแก้ว</v>
      </c>
      <c r="C163" s="54" t="str">
        <f>+[7]ระบบการควบคุมฯ!C985</f>
        <v>20004350002003214552</v>
      </c>
      <c r="D163" s="266">
        <f>+[7]ระบบการควบคุมฯ!F985</f>
        <v>352000</v>
      </c>
      <c r="E163" s="266">
        <f>+[7]ระบบการควบคุมฯ!G985+[7]ระบบการควบคุมฯ!H985</f>
        <v>0</v>
      </c>
      <c r="F163" s="266">
        <f>+[7]ระบบการควบคุมฯ!I985+[7]ระบบการควบคุมฯ!J985</f>
        <v>0</v>
      </c>
      <c r="G163" s="267">
        <f>+[7]ระบบการควบคุมฯ!K985+[7]ระบบการควบคุมฯ!L985</f>
        <v>352000</v>
      </c>
      <c r="H163" s="274"/>
      <c r="I163" s="53"/>
      <c r="J163" s="266">
        <f t="shared" si="65"/>
        <v>0</v>
      </c>
      <c r="K163" s="53"/>
    </row>
    <row r="164" spans="1:11" ht="37.5" customHeight="1" x14ac:dyDescent="0.2">
      <c r="A164" s="740" t="str">
        <f>+[7]ระบบการควบคุมฯ!A986</f>
        <v>20)</v>
      </c>
      <c r="B164" s="53" t="str">
        <f>+[7]ระบบการควบคุมฯ!B986</f>
        <v>วัดศรีสโมสร</v>
      </c>
      <c r="C164" s="54" t="str">
        <f>+[7]ระบบการควบคุมฯ!C986</f>
        <v>20004350002003214553</v>
      </c>
      <c r="D164" s="266">
        <f>+[7]ระบบการควบคุมฯ!F986</f>
        <v>470000</v>
      </c>
      <c r="E164" s="266">
        <f>+[7]ระบบการควบคุมฯ!G986+[7]ระบบการควบคุมฯ!H986</f>
        <v>0</v>
      </c>
      <c r="F164" s="266">
        <f>+[7]ระบบการควบคุมฯ!I986+[7]ระบบการควบคุมฯ!J986</f>
        <v>0</v>
      </c>
      <c r="G164" s="267">
        <f>+[7]ระบบการควบคุมฯ!K986+[7]ระบบการควบคุมฯ!L986</f>
        <v>470000</v>
      </c>
      <c r="H164" s="274"/>
      <c r="I164" s="53"/>
      <c r="J164" s="266">
        <f t="shared" si="65"/>
        <v>0</v>
      </c>
      <c r="K164" s="53"/>
    </row>
    <row r="165" spans="1:11" ht="37.5" customHeight="1" x14ac:dyDescent="0.2">
      <c r="A165" s="740" t="str">
        <f>+[7]ระบบการควบคุมฯ!A987</f>
        <v>21)</v>
      </c>
      <c r="B165" s="53" t="str">
        <f>+[7]ระบบการควบคุมฯ!B987</f>
        <v>ศาลาลอย</v>
      </c>
      <c r="C165" s="54" t="str">
        <f>+[7]ระบบการควบคุมฯ!C987</f>
        <v>20004350002003214554</v>
      </c>
      <c r="D165" s="266">
        <f>+[7]ระบบการควบคุมฯ!F987</f>
        <v>259000</v>
      </c>
      <c r="E165" s="266">
        <f>+[7]ระบบการควบคุมฯ!G987+[7]ระบบการควบคุมฯ!H987</f>
        <v>0</v>
      </c>
      <c r="F165" s="266">
        <f>+[7]ระบบการควบคุมฯ!I987+[7]ระบบการควบคุมฯ!J987</f>
        <v>0</v>
      </c>
      <c r="G165" s="267">
        <f>+[7]ระบบการควบคุมฯ!K987+[7]ระบบการควบคุมฯ!L987</f>
        <v>259000</v>
      </c>
      <c r="H165" s="274"/>
      <c r="I165" s="53"/>
      <c r="J165" s="266">
        <f t="shared" si="65"/>
        <v>0</v>
      </c>
      <c r="K165" s="53"/>
    </row>
    <row r="166" spans="1:11" ht="37.5" customHeight="1" x14ac:dyDescent="0.2">
      <c r="A166" s="740" t="str">
        <f>+[7]ระบบการควบคุมฯ!A988</f>
        <v>22)</v>
      </c>
      <c r="B166" s="53" t="str">
        <f>+[7]ระบบการควบคุมฯ!B988</f>
        <v>วัดแสงมณี</v>
      </c>
      <c r="C166" s="54" t="str">
        <f>+[7]ระบบการควบคุมฯ!C988</f>
        <v>20004350002003214555</v>
      </c>
      <c r="D166" s="266">
        <f>+[7]ระบบการควบคุมฯ!F988</f>
        <v>118000</v>
      </c>
      <c r="E166" s="266">
        <f>+[7]ระบบการควบคุมฯ!G988+[7]ระบบการควบคุมฯ!H988</f>
        <v>0</v>
      </c>
      <c r="F166" s="266">
        <f>+[7]ระบบการควบคุมฯ!I988+[7]ระบบการควบคุมฯ!J988</f>
        <v>0</v>
      </c>
      <c r="G166" s="267">
        <f>+[7]ระบบการควบคุมฯ!K988+[7]ระบบการควบคุมฯ!L988</f>
        <v>118000</v>
      </c>
      <c r="H166" s="274"/>
      <c r="I166" s="53"/>
      <c r="J166" s="266">
        <f t="shared" si="65"/>
        <v>0</v>
      </c>
      <c r="K166" s="53"/>
    </row>
    <row r="167" spans="1:11" ht="65.25" x14ac:dyDescent="0.2">
      <c r="A167" s="1233" t="str">
        <f>+[7]ระบบการควบคุมฯ!A990</f>
        <v>2.5.1</v>
      </c>
      <c r="B167" s="1234" t="str">
        <f>+[7]ระบบการควบคุมฯ!B990</f>
        <v xml:space="preserve">ค่าก่อสร้าง ปรับปรุงซ่อมแซมอาคารสำนักงานเขตพื้นที่การศึกษา อาคารประกอบและสิ่งก่อสร้างอื่นที่ชำรุดทรุดโทรมและที่ประสบอุบัติภัย  </v>
      </c>
      <c r="C167" s="1235" t="str">
        <f>+[7]ระบบการควบคุมฯ!C990</f>
        <v>ศธ 04002/ว 3478 ลว 21 ส.ค. 66 ครั้งที่ 782</v>
      </c>
      <c r="D167" s="1224">
        <f>+D168</f>
        <v>477300</v>
      </c>
      <c r="E167" s="1224">
        <f t="shared" ref="E167:J167" si="66">+E168</f>
        <v>0</v>
      </c>
      <c r="F167" s="1224">
        <f t="shared" si="66"/>
        <v>0</v>
      </c>
      <c r="G167" s="1224">
        <f t="shared" si="66"/>
        <v>477300</v>
      </c>
      <c r="H167" s="1224">
        <f t="shared" si="66"/>
        <v>0</v>
      </c>
      <c r="I167" s="1224">
        <f t="shared" si="66"/>
        <v>0</v>
      </c>
      <c r="J167" s="1224">
        <f t="shared" si="66"/>
        <v>0</v>
      </c>
      <c r="K167" s="1236"/>
    </row>
    <row r="168" spans="1:11" ht="29.25" customHeight="1" x14ac:dyDescent="0.2">
      <c r="A168" s="740" t="str">
        <f>+[7]ระบบการควบคุมฯ!A991</f>
        <v>1)</v>
      </c>
      <c r="B168" s="833" t="str">
        <f>+[7]ระบบการควบคุมฯ!B991</f>
        <v>สพป.ปทุมธานี เขต 2</v>
      </c>
      <c r="C168" s="440" t="str">
        <f>+[7]ระบบการควบคุมฯ!C991</f>
        <v>2000435000200321ZZZZ</v>
      </c>
      <c r="D168" s="266">
        <f>+[7]ระบบการควบคุมฯ!F991</f>
        <v>477300</v>
      </c>
      <c r="E168" s="266">
        <f>+[7]ระบบการควบคุมฯ!G991+[7]ระบบการควบคุมฯ!H991</f>
        <v>0</v>
      </c>
      <c r="F168" s="266">
        <f>+[7]ระบบการควบคุมฯ!I991+[7]ระบบการควบคุมฯ!J991</f>
        <v>0</v>
      </c>
      <c r="G168" s="267">
        <f>+[7]ระบบการควบคุมฯ!K991+[7]ระบบการควบคุมฯ!L991</f>
        <v>477300</v>
      </c>
      <c r="H168" s="745"/>
      <c r="I168" s="53"/>
      <c r="J168" s="266">
        <f>+D168-E168-F168-G168</f>
        <v>0</v>
      </c>
      <c r="K168" s="53"/>
    </row>
    <row r="169" spans="1:11" ht="43.5" x14ac:dyDescent="0.2">
      <c r="A169" s="1233" t="str">
        <f>+[7]ระบบการควบคุมฯ!A992</f>
        <v>2.5.1.1</v>
      </c>
      <c r="B169" s="1237" t="str">
        <f>+[7]ระบบการควบคุมฯ!B992</f>
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</c>
      <c r="C169" s="1238" t="str">
        <f>+[7]ระบบการควบคุมฯ!C992</f>
        <v>ศธ 04002/ว 4485 ลว 28 กย 66 ครั้งที่  895</v>
      </c>
      <c r="D169" s="1224">
        <f>SUM(D170:D174)</f>
        <v>1184000</v>
      </c>
      <c r="E169" s="1224">
        <f t="shared" ref="E169:I169" si="67">SUM(E170:E174)</f>
        <v>516000</v>
      </c>
      <c r="F169" s="1224">
        <f t="shared" si="67"/>
        <v>0</v>
      </c>
      <c r="G169" s="1224">
        <f t="shared" si="67"/>
        <v>0</v>
      </c>
      <c r="H169" s="1224">
        <f t="shared" si="67"/>
        <v>0</v>
      </c>
      <c r="I169" s="1224">
        <f t="shared" si="67"/>
        <v>0</v>
      </c>
      <c r="J169" s="1224">
        <f t="shared" ref="J169" si="68">+D169-E169-G169</f>
        <v>668000</v>
      </c>
      <c r="K169" s="1236"/>
    </row>
    <row r="170" spans="1:11" s="60" customFormat="1" ht="48.75" customHeight="1" x14ac:dyDescent="0.2">
      <c r="A170" s="740" t="str">
        <f>+[7]ระบบการควบคุมฯ!A993</f>
        <v>1)</v>
      </c>
      <c r="B170" s="1239" t="str">
        <f>+[7]ระบบการควบคุมฯ!B993</f>
        <v>ร.ร.วัดเจริญบุญ</v>
      </c>
      <c r="C170" s="1240" t="str">
        <f>+[7]ระบบการควบคุมฯ!C993</f>
        <v>2000435000200321ZZZZ</v>
      </c>
      <c r="D170" s="266">
        <f>+[7]ระบบการควบคุมฯ!F993</f>
        <v>59000</v>
      </c>
      <c r="E170" s="266">
        <f>+[7]ระบบการควบคุมฯ!G993+[7]ระบบการควบคุมฯ!H993</f>
        <v>59000</v>
      </c>
      <c r="F170" s="266">
        <f>+[7]ระบบการควบคุมฯ!I993+[7]ระบบการควบคุมฯ!J993</f>
        <v>0</v>
      </c>
      <c r="G170" s="267">
        <f>+[7]ระบบการควบคุมฯ!K993+[7]ระบบการควบคุมฯ!L993</f>
        <v>0</v>
      </c>
      <c r="H170" s="745"/>
      <c r="I170" s="53"/>
      <c r="J170" s="266">
        <f>+D170-E170-F170-G170</f>
        <v>0</v>
      </c>
      <c r="K170" s="53"/>
    </row>
    <row r="171" spans="1:11" s="60" customFormat="1" ht="48.75" customHeight="1" x14ac:dyDescent="0.2">
      <c r="A171" s="740" t="str">
        <f>+[7]ระบบการควบคุมฯ!A994</f>
        <v>2)</v>
      </c>
      <c r="B171" s="1239" t="str">
        <f>+[7]ระบบการควบคุมฯ!B994</f>
        <v>ร.ร.วัดศาลาลอย</v>
      </c>
      <c r="C171" s="1240" t="str">
        <f>+[7]ระบบการควบคุมฯ!C994</f>
        <v>2000435000200321ZZZZ</v>
      </c>
      <c r="D171" s="266">
        <f>+[7]ระบบการควบคุมฯ!F994</f>
        <v>457000</v>
      </c>
      <c r="E171" s="266">
        <f>+[7]ระบบการควบคุมฯ!G994+[7]ระบบการควบคุมฯ!H994</f>
        <v>457000</v>
      </c>
      <c r="F171" s="266">
        <f>+[7]ระบบการควบคุมฯ!I994+[7]ระบบการควบคุมฯ!J994</f>
        <v>0</v>
      </c>
      <c r="G171" s="267">
        <f>+[7]ระบบการควบคุมฯ!K994+[7]ระบบการควบคุมฯ!L994</f>
        <v>0</v>
      </c>
      <c r="H171" s="745"/>
      <c r="I171" s="53"/>
      <c r="J171" s="266">
        <f>+D171-E171-F171-G171</f>
        <v>0</v>
      </c>
      <c r="K171" s="53"/>
    </row>
    <row r="172" spans="1:11" s="60" customFormat="1" ht="48.75" customHeight="1" x14ac:dyDescent="0.2">
      <c r="A172" s="740">
        <f>+[7]ระบบการควบคุมฯ!A995+[7]ระบบการควบคุมฯ!A995</f>
        <v>0</v>
      </c>
      <c r="B172" s="1241">
        <f>+[7]ระบบการควบคุมฯ!B995</f>
        <v>0</v>
      </c>
      <c r="C172" s="1240" t="str">
        <f>+[7]ระบบการควบคุมฯ!C995</f>
        <v>ศธ 04002/ว 4606 ลว 29 กย 66 ครั้งที่  910</v>
      </c>
      <c r="D172" s="266"/>
      <c r="E172" s="266"/>
      <c r="F172" s="266"/>
      <c r="G172" s="267"/>
      <c r="H172" s="745"/>
      <c r="I172" s="53"/>
      <c r="J172" s="266"/>
      <c r="K172" s="53"/>
    </row>
    <row r="173" spans="1:11" s="60" customFormat="1" ht="48.75" customHeight="1" x14ac:dyDescent="0.2">
      <c r="A173" s="740" t="str">
        <f>+[7]ระบบการควบคุมฯ!A996</f>
        <v>3)</v>
      </c>
      <c r="B173" s="1239" t="str">
        <f>+[7]ระบบการควบคุมฯ!B996</f>
        <v>ร.ร.รวมราษฎร์สามัคคี</v>
      </c>
      <c r="C173" s="1240" t="str">
        <f>+[7]ระบบการควบคุมฯ!C996</f>
        <v>2000435000200321ZZZZ</v>
      </c>
      <c r="D173" s="266">
        <f>+[7]ระบบการควบคุมฯ!F996</f>
        <v>334000</v>
      </c>
      <c r="E173" s="266">
        <f>+[7]ระบบการควบคุมฯ!G996+[7]ระบบการควบคุมฯ!H996</f>
        <v>0</v>
      </c>
      <c r="F173" s="266">
        <f>+[7]ระบบการควบคุมฯ!I996+[7]ระบบการควบคุมฯ!J996</f>
        <v>0</v>
      </c>
      <c r="G173" s="267">
        <f>+[7]ระบบการควบคุมฯ!K996+[7]ระบบการควบคุมฯ!L996</f>
        <v>0</v>
      </c>
      <c r="H173" s="745"/>
      <c r="I173" s="53"/>
      <c r="J173" s="266">
        <f>+D173-E173-F173-G173</f>
        <v>334000</v>
      </c>
      <c r="K173" s="53"/>
    </row>
    <row r="174" spans="1:11" s="60" customFormat="1" ht="48.75" customHeight="1" x14ac:dyDescent="0.2">
      <c r="A174" s="740" t="str">
        <f>+[7]ระบบการควบคุมฯ!A997</f>
        <v>4)</v>
      </c>
      <c r="B174" s="1239" t="str">
        <f>+[7]ระบบการควบคุมฯ!B997</f>
        <v xml:space="preserve">ร.ร.วัดพืชอุดม </v>
      </c>
      <c r="C174" s="1240" t="str">
        <f>+[7]ระบบการควบคุมฯ!C997</f>
        <v>2000435000200321ZZZZ</v>
      </c>
      <c r="D174" s="266">
        <f>+[7]ระบบการควบคุมฯ!F997</f>
        <v>334000</v>
      </c>
      <c r="E174" s="266">
        <f>+[7]ระบบการควบคุมฯ!G997+[7]ระบบการควบคุมฯ!H997</f>
        <v>0</v>
      </c>
      <c r="F174" s="266">
        <f>+[7]ระบบการควบคุมฯ!I997+[7]ระบบการควบคุมฯ!J997</f>
        <v>0</v>
      </c>
      <c r="G174" s="267">
        <f>+[7]ระบบการควบคุมฯ!K997+[7]ระบบการควบคุมฯ!L997</f>
        <v>0</v>
      </c>
      <c r="H174" s="745"/>
      <c r="I174" s="53"/>
      <c r="J174" s="266">
        <f>+D174-E174-F174-G174</f>
        <v>334000</v>
      </c>
      <c r="K174" s="53"/>
    </row>
    <row r="175" spans="1:11" ht="43.5" x14ac:dyDescent="0.5">
      <c r="A175" s="991" t="s">
        <v>110</v>
      </c>
      <c r="B175" s="755" t="str">
        <f>+[7]ระบบการควบคุมฯ!B998</f>
        <v>บ้านพักครู 8 ครอบครัว โรงเรียนชุมชนเลิศพินิจพิทยาคม</v>
      </c>
      <c r="C175" s="439" t="str">
        <f>+[7]ระบบการควบคุมฯ!C998</f>
        <v>ศธ 04002/ว5190ลว 14 พ.ย.65 ครั้งที่ 64</v>
      </c>
      <c r="D175" s="310">
        <f>SUM(D176)</f>
        <v>3430000</v>
      </c>
      <c r="E175" s="310">
        <f t="shared" ref="E175:I175" si="69">SUM(E176)</f>
        <v>0</v>
      </c>
      <c r="F175" s="310">
        <f t="shared" si="69"/>
        <v>0</v>
      </c>
      <c r="G175" s="310">
        <f t="shared" si="69"/>
        <v>3430000</v>
      </c>
      <c r="H175" s="310">
        <f t="shared" si="69"/>
        <v>0</v>
      </c>
      <c r="I175" s="310">
        <f t="shared" si="69"/>
        <v>0</v>
      </c>
      <c r="J175" s="310">
        <f>+D175-E175-F175-G175</f>
        <v>0</v>
      </c>
      <c r="K175" s="531"/>
    </row>
    <row r="176" spans="1:11" x14ac:dyDescent="0.2">
      <c r="A176" s="53" t="str">
        <f>+[7]ระบบการควบคุมฯ!A1000</f>
        <v>1)</v>
      </c>
      <c r="B176" s="53" t="str">
        <f>+[7]ระบบการควบคุมฯ!B1090</f>
        <v>ร.ร.ชุมชนเลิศพินิจพิทยาคม</v>
      </c>
      <c r="C176" s="53" t="str">
        <f>+[7]ระบบการควบคุมฯ!C1000</f>
        <v>20004350002003214556</v>
      </c>
      <c r="D176" s="266">
        <f>+[7]ระบบการควบคุมฯ!F1000</f>
        <v>3430000</v>
      </c>
      <c r="E176" s="266">
        <f>+[7]ระบบการควบคุมฯ!G1000+[7]ระบบการควบคุมฯ!H1000</f>
        <v>0</v>
      </c>
      <c r="F176" s="266">
        <f>+[7]ระบบการควบคุมฯ!I1000+[7]ระบบการควบคุมฯ!J1000</f>
        <v>0</v>
      </c>
      <c r="G176" s="267">
        <f>+[7]ระบบการควบคุมฯ!K1000+[7]ระบบการควบคุมฯ!L1000</f>
        <v>3430000</v>
      </c>
      <c r="H176" s="274"/>
      <c r="I176" s="53"/>
      <c r="J176" s="266">
        <f t="shared" ref="J176" si="70">+D176-E176-G176</f>
        <v>0</v>
      </c>
      <c r="K176" s="53" t="s">
        <v>174</v>
      </c>
    </row>
    <row r="177" spans="1:11" x14ac:dyDescent="0.5">
      <c r="A177" s="9"/>
      <c r="B177" s="53" t="str">
        <f>+[7]ระบบการควบคุมฯ!B1091</f>
        <v>สัญญา 19,260,000.00 บาท  งบ64  4,623,600</v>
      </c>
      <c r="C177" s="312"/>
      <c r="D177" s="312"/>
      <c r="E177" s="312"/>
      <c r="F177" s="312"/>
      <c r="G177" s="311"/>
      <c r="H177" s="313"/>
      <c r="I177" s="9"/>
      <c r="J177" s="9"/>
      <c r="K177" s="9"/>
    </row>
    <row r="178" spans="1:11" x14ac:dyDescent="0.5">
      <c r="A178" s="9"/>
      <c r="B178" s="53" t="str">
        <f>+[7]ระบบการควบคุมฯ!B1092</f>
        <v>ปี 64</v>
      </c>
      <c r="C178" s="312"/>
      <c r="D178" s="312"/>
      <c r="E178" s="312"/>
      <c r="F178" s="312"/>
      <c r="G178" s="311"/>
      <c r="H178" s="313"/>
      <c r="I178" s="9"/>
      <c r="J178" s="9"/>
      <c r="K178" s="9"/>
    </row>
    <row r="179" spans="1:11" x14ac:dyDescent="0.5">
      <c r="A179" s="9"/>
      <c r="B179" s="53" t="str">
        <f>+[7]ระบบการควบคุมฯ!B1093</f>
        <v>งวดที่ 1  1,155,600 บาท ครบ 9 มี.ค. 64</v>
      </c>
      <c r="C179" s="312">
        <f>1155600*4</f>
        <v>4622400</v>
      </c>
      <c r="D179" s="312"/>
      <c r="E179" s="312"/>
      <c r="F179" s="312"/>
      <c r="G179" s="311"/>
      <c r="H179" s="313"/>
      <c r="I179" s="9"/>
      <c r="J179" s="9"/>
      <c r="K179" s="9"/>
    </row>
    <row r="180" spans="1:11" x14ac:dyDescent="0.5">
      <c r="A180" s="9"/>
      <c r="B180" s="53" t="str">
        <f>+[7]ระบบการควบคุมฯ!B1094</f>
        <v>งวดที่ 2  1,155,600 บาท ครบ 18 เม.ย. 64</v>
      </c>
      <c r="C180" s="312"/>
      <c r="D180" s="312"/>
      <c r="E180" s="312"/>
      <c r="F180" s="312"/>
      <c r="G180" s="311"/>
      <c r="H180" s="313"/>
      <c r="I180" s="9"/>
      <c r="J180" s="9"/>
      <c r="K180" s="9"/>
    </row>
    <row r="181" spans="1:11" x14ac:dyDescent="0.5">
      <c r="A181" s="9"/>
      <c r="B181" s="53" t="str">
        <f>+[7]ระบบการควบคุมฯ!B1095</f>
        <v>งวดที่ 3  1,155,600 บาท ครบ 18 พ.ค. 64</v>
      </c>
      <c r="C181" s="312"/>
      <c r="D181" s="312"/>
      <c r="E181" s="312"/>
      <c r="F181" s="312"/>
      <c r="G181" s="311"/>
      <c r="H181" s="313"/>
      <c r="I181" s="9"/>
      <c r="J181" s="9"/>
      <c r="K181" s="9"/>
    </row>
    <row r="182" spans="1:11" x14ac:dyDescent="0.5">
      <c r="A182" s="9"/>
      <c r="B182" s="53" t="str">
        <f>+[7]ระบบการควบคุมฯ!B1096</f>
        <v>งวดที่ 4  1,155,600 บาท ครบ 17 มิ.ย. 64</v>
      </c>
      <c r="C182" s="312"/>
      <c r="D182" s="312"/>
      <c r="E182" s="312"/>
      <c r="F182" s="312"/>
      <c r="G182" s="311"/>
      <c r="H182" s="313"/>
      <c r="I182" s="9"/>
      <c r="J182" s="9"/>
      <c r="K182" s="9"/>
    </row>
    <row r="183" spans="1:11" x14ac:dyDescent="0.5">
      <c r="A183" s="9"/>
      <c r="B183" s="53" t="str">
        <f>+[7]ระบบการควบคุมฯ!B1097</f>
        <v>งวดที่ 5 บางส่วน 1,200 บาท ครบ 17 ก.ค. 64</v>
      </c>
      <c r="C183" s="312"/>
      <c r="D183" s="312"/>
      <c r="E183" s="312"/>
      <c r="F183" s="312"/>
      <c r="G183" s="311"/>
      <c r="H183" s="313"/>
      <c r="I183" s="9"/>
      <c r="J183" s="9"/>
      <c r="K183" s="9"/>
    </row>
    <row r="184" spans="1:11" x14ac:dyDescent="0.5">
      <c r="A184" s="9" t="s">
        <v>101</v>
      </c>
      <c r="B184" s="53" t="str">
        <f>+[7]ระบบการควบคุมฯ!B1098</f>
        <v>ปี 65</v>
      </c>
      <c r="C184" s="312"/>
      <c r="D184" s="312"/>
      <c r="E184" s="312"/>
      <c r="F184" s="312"/>
      <c r="G184" s="311"/>
      <c r="H184" s="313"/>
      <c r="I184" s="9"/>
      <c r="J184" s="9"/>
      <c r="K184" s="9"/>
    </row>
    <row r="185" spans="1:11" x14ac:dyDescent="0.5">
      <c r="A185" s="9"/>
      <c r="B185" s="53" t="str">
        <f>+[7]ระบบการควบคุมฯ!B1099</f>
        <v>งวด 5 บางส่วน ครบ 18 มิ.ย. 64/1,154,400</v>
      </c>
      <c r="C185" s="312"/>
      <c r="D185" s="312"/>
      <c r="E185" s="312"/>
      <c r="F185" s="312"/>
      <c r="G185" s="311"/>
      <c r="H185" s="313"/>
      <c r="I185" s="9"/>
      <c r="J185" s="9"/>
      <c r="K185" s="9"/>
    </row>
    <row r="186" spans="1:11" x14ac:dyDescent="0.5">
      <c r="A186" s="9"/>
      <c r="B186" s="53" t="str">
        <f>+[7]ระบบการควบคุมฯ!B1100</f>
        <v>งวด 6 ครบ 16 ส.ค.64 /1,155,600</v>
      </c>
      <c r="C186" s="312"/>
      <c r="D186" s="312"/>
      <c r="E186" s="312"/>
      <c r="F186" s="312"/>
      <c r="G186" s="311"/>
      <c r="H186" s="313"/>
      <c r="I186" s="9"/>
      <c r="J186" s="9"/>
      <c r="K186" s="9"/>
    </row>
    <row r="187" spans="1:11" x14ac:dyDescent="0.5">
      <c r="A187" s="9"/>
      <c r="B187" s="53" t="str">
        <f>+[7]ระบบการควบคุมฯ!B1101</f>
        <v>งวด 7 ครบ 25 ก.ย 64 /1,540,800</v>
      </c>
      <c r="C187" s="312"/>
      <c r="D187" s="312"/>
      <c r="E187" s="312"/>
      <c r="F187" s="312"/>
      <c r="G187" s="311"/>
      <c r="H187" s="313"/>
      <c r="I187" s="9"/>
      <c r="J187" s="9"/>
      <c r="K187" s="9"/>
    </row>
    <row r="188" spans="1:11" x14ac:dyDescent="0.5">
      <c r="A188" s="9"/>
      <c r="B188" s="53" t="str">
        <f>+[7]ระบบการควบคุมฯ!B1102</f>
        <v>งวด 8 ครบ 4 พ.ย. 64 /1,540,800</v>
      </c>
      <c r="C188" s="312"/>
      <c r="D188" s="312"/>
      <c r="E188" s="312"/>
      <c r="F188" s="312"/>
      <c r="G188" s="311"/>
      <c r="H188" s="313"/>
      <c r="I188" s="9"/>
      <c r="J188" s="9"/>
      <c r="K188" s="9"/>
    </row>
    <row r="189" spans="1:11" x14ac:dyDescent="0.5">
      <c r="A189" s="9"/>
      <c r="B189" s="53" t="str">
        <f>+[7]ระบบการควบคุมฯ!B1103</f>
        <v>งวด 9 ครบ 14 พ.ย.64/ 1,540,800</v>
      </c>
      <c r="C189" s="312"/>
      <c r="D189" s="312"/>
      <c r="E189" s="312"/>
      <c r="F189" s="312"/>
      <c r="G189" s="311"/>
      <c r="H189" s="313"/>
      <c r="I189" s="9"/>
      <c r="J189" s="9"/>
      <c r="K189" s="9"/>
    </row>
    <row r="190" spans="1:11" x14ac:dyDescent="0.5">
      <c r="A190" s="9"/>
      <c r="B190" s="53" t="str">
        <f>+[7]ระบบการควบคุมฯ!B1104</f>
        <v>งวด 10 ครบ 15 ธ.ค64/ 1,926,000</v>
      </c>
      <c r="C190" s="312"/>
      <c r="D190" s="312"/>
      <c r="E190" s="312"/>
      <c r="F190" s="312"/>
      <c r="G190" s="311"/>
      <c r="H190" s="313"/>
      <c r="I190" s="9"/>
      <c r="J190" s="9"/>
      <c r="K190" s="9"/>
    </row>
    <row r="191" spans="1:11" x14ac:dyDescent="0.5">
      <c r="A191" s="9"/>
      <c r="B191" s="53" t="str">
        <f>+[7]ระบบการควบคุมฯ!B1105</f>
        <v>งวด 11 ครบ 4 มี.ค.65 /2,311,200</v>
      </c>
      <c r="C191" s="312"/>
      <c r="D191" s="312"/>
      <c r="E191" s="312"/>
      <c r="F191" s="312"/>
      <c r="G191" s="311"/>
      <c r="H191" s="313"/>
      <c r="I191" s="9"/>
      <c r="J191" s="9"/>
      <c r="K191" s="9"/>
    </row>
    <row r="192" spans="1:11" ht="43.5" x14ac:dyDescent="0.5">
      <c r="A192" s="992" t="s">
        <v>111</v>
      </c>
      <c r="B192" s="439" t="str">
        <f>+[7]ระบบการควบคุมฯ!B1027</f>
        <v>อาคารเรียน สปช.105/29 ปรับปรุง อาคารเรียน 2 ชั้น 10 ห้องเรียน (ชั้นล่าง 5 ห้อง ชั้นบน 5 ห้อง)</v>
      </c>
      <c r="C192" s="439" t="str">
        <f>+[7]ระบบการควบคุมฯ!C1027</f>
        <v>ศธ 04002/ว5190ลว 14 พ.ย.65 ครั้งที่ 64</v>
      </c>
      <c r="D192" s="310">
        <f>SUM(D193)</f>
        <v>5274000</v>
      </c>
      <c r="E192" s="310">
        <f t="shared" ref="E192:I192" si="71">SUM(E193)</f>
        <v>3164400</v>
      </c>
      <c r="F192" s="310">
        <f t="shared" si="71"/>
        <v>0</v>
      </c>
      <c r="G192" s="310">
        <f t="shared" si="71"/>
        <v>2109600</v>
      </c>
      <c r="H192" s="310">
        <f t="shared" si="71"/>
        <v>0</v>
      </c>
      <c r="I192" s="310">
        <f t="shared" si="71"/>
        <v>0</v>
      </c>
      <c r="J192" s="310">
        <f>+D192-E192-F192-G192</f>
        <v>0</v>
      </c>
      <c r="K192" s="531"/>
    </row>
    <row r="193" spans="1:11" x14ac:dyDescent="0.2">
      <c r="A193" s="740" t="str">
        <f>+[7]ระบบการควบคุมฯ!A1028</f>
        <v>1)</v>
      </c>
      <c r="B193" s="53" t="str">
        <f>+[7]ระบบการควบคุมฯ!B1028</f>
        <v xml:space="preserve"> โรงเรียนวัดกลางคลองสี่ </v>
      </c>
      <c r="C193" s="53" t="str">
        <f>+[7]ระบบการควบคุมฯ!C1028</f>
        <v>20004350002003214557</v>
      </c>
      <c r="D193" s="266">
        <f>+[7]ระบบการควบคุมฯ!F1028</f>
        <v>5274000</v>
      </c>
      <c r="E193" s="266">
        <f>+[7]ระบบการควบคุมฯ!G1028+[7]ระบบการควบคุมฯ!H1028</f>
        <v>3164400</v>
      </c>
      <c r="F193" s="266">
        <f>+[7]ระบบการควบคุมฯ!I1028+[7]ระบบการควบคุมฯ!J1028</f>
        <v>0</v>
      </c>
      <c r="G193" s="267">
        <f>+[7]ระบบการควบคุมฯ!K1028+[7]ระบบการควบคุมฯ!L1028</f>
        <v>2109600</v>
      </c>
      <c r="H193" s="274"/>
      <c r="I193" s="53"/>
      <c r="J193" s="266">
        <f t="shared" ref="J193:J195" si="72">+D193-E193-G193</f>
        <v>0</v>
      </c>
      <c r="K193" s="53" t="s">
        <v>174</v>
      </c>
    </row>
    <row r="194" spans="1:11" ht="43.5" x14ac:dyDescent="0.2">
      <c r="A194" s="993" t="s">
        <v>125</v>
      </c>
      <c r="B194" s="994" t="str">
        <f>+[7]ระบบการควบคุมฯ!B1029</f>
        <v>ชดเชยงบประมาณที่ถูกพับโดยผลของกฎหมาย  อาคารเรียนแบบพิเศษ ร.ร.ธัญญสิทธิศิลป์</v>
      </c>
      <c r="C194" s="995" t="str">
        <f>+[7]ระบบการควบคุมฯ!C1029</f>
        <v>ศธ 04002/ว2007 ลว 22 พค 66 ครั้งที่ 521</v>
      </c>
      <c r="D194" s="996">
        <f>+[7]ระบบการควบคุมฯ!F1029</f>
        <v>4852800</v>
      </c>
      <c r="E194" s="996">
        <f>+[7]ระบบการควบคุมฯ!G1029+[7]ระบบการควบคุมฯ!H1029</f>
        <v>0</v>
      </c>
      <c r="F194" s="996">
        <f>+[7]ระบบการควบคุมฯ!I1029+[7]ระบบการควบคุมฯ!J1029</f>
        <v>0</v>
      </c>
      <c r="G194" s="997">
        <f>+[7]ระบบการควบคุมฯ!K1029+[7]ระบบการควบคุมฯ!L1029</f>
        <v>4852800</v>
      </c>
      <c r="H194" s="998"/>
      <c r="I194" s="994"/>
      <c r="J194" s="996">
        <f t="shared" si="72"/>
        <v>0</v>
      </c>
      <c r="K194" s="994"/>
    </row>
    <row r="195" spans="1:11" x14ac:dyDescent="0.2">
      <c r="A195" s="740" t="str">
        <f>+[7]ระบบการควบคุมฯ!A1030</f>
        <v>1)</v>
      </c>
      <c r="B195" s="53" t="str">
        <f>+[7]ระบบการควบคุมฯ!B1030</f>
        <v xml:space="preserve"> โรงเรียนธัญญสิทธิศิลป์</v>
      </c>
      <c r="C195" s="53" t="str">
        <f>+[7]ระบบการควบคุมฯ!C1030</f>
        <v>20004 3500200 321YYYY</v>
      </c>
      <c r="D195" s="266">
        <f>+[7]ระบบการควบคุมฯ!F1030</f>
        <v>4852800</v>
      </c>
      <c r="E195" s="266">
        <f>+[7]ระบบการควบคุมฯ!G1030+[7]ระบบการควบคุมฯ!H1030</f>
        <v>0</v>
      </c>
      <c r="F195" s="266">
        <f>+[7]ระบบการควบคุมฯ!I1030+[7]ระบบการควบคุมฯ!J1030</f>
        <v>0</v>
      </c>
      <c r="G195" s="267">
        <f>+[7]ระบบการควบคุมฯ!K1030+[7]ระบบการควบคุมฯ!L1030</f>
        <v>4852800</v>
      </c>
      <c r="H195" s="274"/>
      <c r="I195" s="53"/>
      <c r="J195" s="266">
        <f t="shared" si="72"/>
        <v>0</v>
      </c>
      <c r="K195" s="53"/>
    </row>
    <row r="196" spans="1:11" x14ac:dyDescent="0.2">
      <c r="A196" s="740"/>
      <c r="B196" s="53"/>
      <c r="C196" s="53"/>
      <c r="D196" s="266"/>
      <c r="E196" s="266"/>
      <c r="F196" s="266"/>
      <c r="G196" s="267"/>
      <c r="H196" s="274"/>
      <c r="I196" s="53"/>
      <c r="J196" s="266"/>
      <c r="K196" s="53"/>
    </row>
    <row r="197" spans="1:11" ht="65.25" x14ac:dyDescent="0.2">
      <c r="A197" s="303">
        <v>2.2999999999999998</v>
      </c>
      <c r="B197" s="754" t="str">
        <f>+[7]ระบบการควบคุมฯ!B1108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197" s="304" t="str">
        <f>+[7]ระบบการควบคุมฯ!C1108</f>
        <v xml:space="preserve">20004 65 85806 00000  </v>
      </c>
      <c r="D197" s="305">
        <f>+D198</f>
        <v>442700</v>
      </c>
      <c r="E197" s="305">
        <f t="shared" ref="E197:J197" si="73">+E198</f>
        <v>0</v>
      </c>
      <c r="F197" s="305">
        <f t="shared" si="73"/>
        <v>0</v>
      </c>
      <c r="G197" s="305">
        <f t="shared" si="73"/>
        <v>442700</v>
      </c>
      <c r="H197" s="305">
        <f t="shared" si="73"/>
        <v>0</v>
      </c>
      <c r="I197" s="305">
        <f t="shared" si="73"/>
        <v>0</v>
      </c>
      <c r="J197" s="305">
        <f t="shared" si="73"/>
        <v>0</v>
      </c>
      <c r="K197" s="290"/>
    </row>
    <row r="198" spans="1:11" x14ac:dyDescent="0.5">
      <c r="A198" s="297"/>
      <c r="B198" s="306" t="str">
        <f>+[7]ระบบการควบคุมฯ!B1109</f>
        <v>งบลงทุน  ค่าที่ดินและสิ่งก่อสร้าง 6611320</v>
      </c>
      <c r="C198" s="436"/>
      <c r="D198" s="307">
        <f t="shared" ref="D198:J198" si="74">+D199+D256</f>
        <v>442700</v>
      </c>
      <c r="E198" s="307">
        <f t="shared" si="74"/>
        <v>0</v>
      </c>
      <c r="F198" s="307">
        <f t="shared" si="74"/>
        <v>0</v>
      </c>
      <c r="G198" s="307">
        <f t="shared" si="74"/>
        <v>442700</v>
      </c>
      <c r="H198" s="307">
        <f t="shared" si="74"/>
        <v>0</v>
      </c>
      <c r="I198" s="307">
        <f t="shared" si="74"/>
        <v>0</v>
      </c>
      <c r="J198" s="307">
        <f t="shared" si="74"/>
        <v>0</v>
      </c>
      <c r="K198" s="307"/>
    </row>
    <row r="199" spans="1:11" x14ac:dyDescent="0.2">
      <c r="A199" s="308" t="s">
        <v>124</v>
      </c>
      <c r="B199" s="309" t="str">
        <f>+[7]ระบบการควบคุมฯ!B1110</f>
        <v xml:space="preserve">ห้องน้ำห้องส้วมนักเรียนหญิง 6 ที่/49 </v>
      </c>
      <c r="C199" s="309">
        <f>+[7]ระบบการควบคุมฯ!C1016</f>
        <v>0</v>
      </c>
      <c r="D199" s="287">
        <f>+D200</f>
        <v>442700</v>
      </c>
      <c r="E199" s="287">
        <f t="shared" ref="E199:J199" si="75">+E200</f>
        <v>0</v>
      </c>
      <c r="F199" s="287">
        <f t="shared" si="75"/>
        <v>0</v>
      </c>
      <c r="G199" s="287">
        <f t="shared" si="75"/>
        <v>442700</v>
      </c>
      <c r="H199" s="287">
        <f t="shared" si="75"/>
        <v>0</v>
      </c>
      <c r="I199" s="287">
        <f t="shared" si="75"/>
        <v>0</v>
      </c>
      <c r="J199" s="287">
        <f t="shared" si="75"/>
        <v>0</v>
      </c>
      <c r="K199" s="287"/>
    </row>
    <row r="200" spans="1:11" x14ac:dyDescent="0.5">
      <c r="A200" s="204" t="s">
        <v>152</v>
      </c>
      <c r="B200" s="53" t="str">
        <f>+[7]ระบบการควบคุมฯ!B1112</f>
        <v xml:space="preserve">โรงเรียนเจริญดีวิทยา </v>
      </c>
      <c r="C200" s="756" t="str">
        <f>+[7]ระบบการควบคุมฯ!C1112</f>
        <v>20004 35000200 321A333</v>
      </c>
      <c r="D200" s="756">
        <f>+[7]ระบบการควบคุมฯ!F1112</f>
        <v>442700</v>
      </c>
      <c r="E200" s="756">
        <f>+[7]ระบบการควบคุมฯ!G1112+[7]ระบบการควบคุมฯ!H1112</f>
        <v>0</v>
      </c>
      <c r="F200" s="756">
        <f>+[7]ระบบการควบคุมฯ!I1112+[7]ระบบการควบคุมฯ!J1112</f>
        <v>0</v>
      </c>
      <c r="G200" s="267">
        <f>+[7]ระบบการควบคุมฯ!K1112+[7]ระบบการควบคุมฯ!L1112</f>
        <v>442700</v>
      </c>
      <c r="H200" s="313"/>
      <c r="I200" s="9"/>
      <c r="J200" s="266">
        <f t="shared" ref="J200" si="76">+D200-E200-G200</f>
        <v>0</v>
      </c>
      <c r="K200" s="9"/>
    </row>
    <row r="201" spans="1:11" ht="18.75" x14ac:dyDescent="0.2">
      <c r="A201" s="1093" t="s">
        <v>198</v>
      </c>
      <c r="B201" s="1094" t="s">
        <v>199</v>
      </c>
      <c r="C201" s="1095"/>
      <c r="D201" s="1096">
        <f>+D202</f>
        <v>329000</v>
      </c>
      <c r="E201" s="1096">
        <f t="shared" ref="E201:J203" si="77">+E202</f>
        <v>0</v>
      </c>
      <c r="F201" s="1096">
        <f t="shared" si="77"/>
        <v>0</v>
      </c>
      <c r="G201" s="1096">
        <f t="shared" si="77"/>
        <v>325000</v>
      </c>
      <c r="H201" s="1096">
        <f t="shared" si="77"/>
        <v>0</v>
      </c>
      <c r="I201" s="1096">
        <f t="shared" si="77"/>
        <v>0</v>
      </c>
      <c r="J201" s="1096">
        <f t="shared" si="77"/>
        <v>4000</v>
      </c>
      <c r="K201" s="1096">
        <f>SUM(K216:K219)</f>
        <v>0</v>
      </c>
    </row>
    <row r="202" spans="1:11" ht="21.75" customHeight="1" x14ac:dyDescent="0.2">
      <c r="A202" s="1097">
        <f>+[7]ระบบการควบคุมฯ!A392</f>
        <v>2</v>
      </c>
      <c r="B202" s="1098" t="str">
        <f>+[7]ระบบการควบคุมฯ!B392</f>
        <v xml:space="preserve">โครงการพัฒนาสื่อและเทคโนโลยีสารสนเทศเพื่อการศึกษา </v>
      </c>
      <c r="C202" s="730" t="str">
        <f>+[7]ระบบการควบคุมฯ!C392</f>
        <v xml:space="preserve">20004 42004700 </v>
      </c>
      <c r="D202" s="287">
        <f>+D203</f>
        <v>329000</v>
      </c>
      <c r="E202" s="287">
        <f t="shared" si="77"/>
        <v>0</v>
      </c>
      <c r="F202" s="287">
        <f t="shared" si="77"/>
        <v>0</v>
      </c>
      <c r="G202" s="287">
        <f t="shared" si="77"/>
        <v>325000</v>
      </c>
      <c r="H202" s="287">
        <f t="shared" si="77"/>
        <v>0</v>
      </c>
      <c r="I202" s="287">
        <f t="shared" si="77"/>
        <v>0</v>
      </c>
      <c r="J202" s="287">
        <f t="shared" si="77"/>
        <v>4000</v>
      </c>
      <c r="K202" s="1099"/>
    </row>
    <row r="203" spans="1:11" x14ac:dyDescent="0.2">
      <c r="A203" s="288">
        <f>+[7]ระบบการควบคุมฯ!A395</f>
        <v>2.1</v>
      </c>
      <c r="B203" s="1100" t="str">
        <f>+[7]ระบบการควบคุมฯ!B395</f>
        <v xml:space="preserve">กิจกรรมการส่งเสริมการจัดการศึกษาทางไกล </v>
      </c>
      <c r="C203" s="1101" t="str">
        <f>+[7]ระบบการควบคุมฯ!C395</f>
        <v xml:space="preserve">20004 66 86184 00000  </v>
      </c>
      <c r="D203" s="290">
        <f>+D204</f>
        <v>329000</v>
      </c>
      <c r="E203" s="290">
        <f t="shared" si="77"/>
        <v>0</v>
      </c>
      <c r="F203" s="290">
        <f t="shared" si="77"/>
        <v>0</v>
      </c>
      <c r="G203" s="290">
        <f t="shared" si="77"/>
        <v>325000</v>
      </c>
      <c r="H203" s="290">
        <f t="shared" si="77"/>
        <v>0</v>
      </c>
      <c r="I203" s="290">
        <f t="shared" si="77"/>
        <v>0</v>
      </c>
      <c r="J203" s="290">
        <f t="shared" si="77"/>
        <v>4000</v>
      </c>
      <c r="K203" s="1102"/>
    </row>
    <row r="204" spans="1:11" x14ac:dyDescent="0.5">
      <c r="A204" s="49"/>
      <c r="B204" s="50" t="str">
        <f>+[7]ระบบการควบคุมฯ!B400</f>
        <v xml:space="preserve"> งบลงทุน ค่าครุภัณฑ์ 6611310</v>
      </c>
      <c r="C204" s="433" t="str">
        <f>+[7]ระบบการควบคุมฯ!C400</f>
        <v>20004 42004700 3110000</v>
      </c>
      <c r="D204" s="242">
        <f>+D206+D215</f>
        <v>329000</v>
      </c>
      <c r="E204" s="242">
        <f t="shared" ref="E204:J204" si="78">+E206+E215</f>
        <v>0</v>
      </c>
      <c r="F204" s="242">
        <f t="shared" si="78"/>
        <v>0</v>
      </c>
      <c r="G204" s="242">
        <f t="shared" si="78"/>
        <v>325000</v>
      </c>
      <c r="H204" s="242">
        <f t="shared" si="78"/>
        <v>0</v>
      </c>
      <c r="I204" s="242">
        <f t="shared" si="78"/>
        <v>0</v>
      </c>
      <c r="J204" s="242">
        <f t="shared" si="78"/>
        <v>4000</v>
      </c>
      <c r="K204" s="433"/>
    </row>
    <row r="205" spans="1:11" x14ac:dyDescent="0.5">
      <c r="A205" s="24"/>
      <c r="B205" s="52" t="str">
        <f>+[7]ระบบการควบคุมฯ!B402</f>
        <v>ครุภัณฑ์การศึกษา 120611</v>
      </c>
      <c r="C205" s="301"/>
      <c r="D205" s="301"/>
      <c r="E205" s="301"/>
      <c r="F205" s="301"/>
      <c r="G205" s="301"/>
      <c r="H205" s="301"/>
      <c r="I205" s="301"/>
      <c r="J205" s="301"/>
      <c r="K205" s="301">
        <f t="shared" ref="K205" si="79">+K206</f>
        <v>0</v>
      </c>
    </row>
    <row r="206" spans="1:11" ht="65.25" customHeight="1" x14ac:dyDescent="0.2">
      <c r="A206" s="1103" t="str">
        <f>+[7]ระบบการควบคุมฯ!A403</f>
        <v>2.2.1</v>
      </c>
      <c r="B206" s="1104" t="str">
        <f>+[7]ระบบการควบคุมฯ!B403</f>
        <v xml:space="preserve">ครุภัณฑ์ทดแทนห้องเรียน DLTV สำหรับโรงเรียน Stan Alone      </v>
      </c>
      <c r="C206" s="1242" t="str">
        <f>+[7]ระบบการควบคุมฯ!C403</f>
        <v>ศธ 04002/ว2350 ลว. 10/ก.ค./2566 โอนครั้งที่ 663</v>
      </c>
      <c r="D206" s="1105">
        <f>SUM(D207:D214)</f>
        <v>294000</v>
      </c>
      <c r="E206" s="1105">
        <f t="shared" ref="E206:K206" si="80">SUM(E207:E214)</f>
        <v>0</v>
      </c>
      <c r="F206" s="1105">
        <f t="shared" si="80"/>
        <v>0</v>
      </c>
      <c r="G206" s="1105">
        <f t="shared" si="80"/>
        <v>290400</v>
      </c>
      <c r="H206" s="1105">
        <f t="shared" si="80"/>
        <v>0</v>
      </c>
      <c r="I206" s="1105">
        <f t="shared" si="80"/>
        <v>0</v>
      </c>
      <c r="J206" s="1105">
        <f t="shared" si="80"/>
        <v>3600</v>
      </c>
      <c r="K206" s="1105">
        <f t="shared" si="80"/>
        <v>0</v>
      </c>
    </row>
    <row r="207" spans="1:11" ht="43.5" customHeight="1" x14ac:dyDescent="0.2">
      <c r="A207" s="53" t="str">
        <f>+[7]ระบบการควบคุมฯ!A404</f>
        <v>2.2.1.1</v>
      </c>
      <c r="B207" s="440" t="str">
        <f>+[7]ระบบการควบคุมฯ!B404</f>
        <v>แสนชื่นปานนุกูล</v>
      </c>
      <c r="C207" s="1106" t="str">
        <f>+[7]ระบบการควบคุมฯ!C404</f>
        <v>20004420047003113338</v>
      </c>
      <c r="D207" s="266">
        <f>+[7]ระบบการควบคุมฯ!F404</f>
        <v>17500</v>
      </c>
      <c r="E207" s="266">
        <f>+[7]ระบบการควบคุมฯ!G404+[7]ระบบการควบคุมฯ!H404</f>
        <v>0</v>
      </c>
      <c r="F207" s="266">
        <f>+[7]ระบบการควบคุมฯ!I404+[7]ระบบการควบคุมฯ!J404</f>
        <v>0</v>
      </c>
      <c r="G207" s="266">
        <f>+[7]ระบบการควบคุมฯ!K404+[7]ระบบการควบคุมฯ!L404</f>
        <v>17300</v>
      </c>
      <c r="H207" s="266"/>
      <c r="I207" s="266"/>
      <c r="J207" s="266">
        <f>+D207-E207-F207-G207</f>
        <v>200</v>
      </c>
      <c r="K207" s="833"/>
    </row>
    <row r="208" spans="1:11" ht="43.5" customHeight="1" x14ac:dyDescent="0.2">
      <c r="A208" s="53" t="str">
        <f>+[7]ระบบการควบคุมฯ!A405</f>
        <v>2.2.1.2</v>
      </c>
      <c r="B208" s="440" t="str">
        <f>+[7]ระบบการควบคุมฯ!B405</f>
        <v>วัดจตุพิธวราวาส</v>
      </c>
      <c r="C208" s="1106" t="str">
        <f>+[7]ระบบการควบคุมฯ!C405</f>
        <v>20004420047003113340</v>
      </c>
      <c r="D208" s="266">
        <f>+[7]ระบบการควบคุมฯ!F405</f>
        <v>32000</v>
      </c>
      <c r="E208" s="266">
        <f>+[7]ระบบการควบคุมฯ!G405+[7]ระบบการควบคุมฯ!H405</f>
        <v>0</v>
      </c>
      <c r="F208" s="266">
        <f>+[7]ระบบการควบคุมฯ!I405+[7]ระบบการควบคุมฯ!J405</f>
        <v>0</v>
      </c>
      <c r="G208" s="266">
        <f>+[7]ระบบการควบคุมฯ!K405+[7]ระบบการควบคุมฯ!L405</f>
        <v>31600</v>
      </c>
      <c r="H208" s="266"/>
      <c r="I208" s="266"/>
      <c r="J208" s="266">
        <f t="shared" ref="J208:J217" si="81">+D208-E208-F208-G208</f>
        <v>400</v>
      </c>
      <c r="K208" s="833"/>
    </row>
    <row r="209" spans="1:11" ht="43.5" customHeight="1" x14ac:dyDescent="0.2">
      <c r="A209" s="53" t="str">
        <f>+[7]ระบบการควบคุมฯ!A406</f>
        <v>2.2.1.3</v>
      </c>
      <c r="B209" s="440" t="str">
        <f>+[7]ระบบการควบคุมฯ!B406</f>
        <v>ศาลาลอย</v>
      </c>
      <c r="C209" s="1106" t="str">
        <f>+[7]ระบบการควบคุมฯ!C406</f>
        <v>20004420047003113342</v>
      </c>
      <c r="D209" s="266">
        <f>+[7]ระบบการควบคุมฯ!F406</f>
        <v>32000</v>
      </c>
      <c r="E209" s="266">
        <f>+[7]ระบบการควบคุมฯ!G406+[7]ระบบการควบคุมฯ!H406</f>
        <v>0</v>
      </c>
      <c r="F209" s="266">
        <f>+[7]ระบบการควบคุมฯ!I406+[7]ระบบการควบคุมฯ!J406</f>
        <v>0</v>
      </c>
      <c r="G209" s="266">
        <f>+[7]ระบบการควบคุมฯ!K406+[7]ระบบการควบคุมฯ!L406</f>
        <v>31600</v>
      </c>
      <c r="H209" s="266"/>
      <c r="I209" s="266"/>
      <c r="J209" s="266">
        <f t="shared" si="81"/>
        <v>400</v>
      </c>
      <c r="K209" s="833"/>
    </row>
    <row r="210" spans="1:11" ht="43.5" customHeight="1" x14ac:dyDescent="0.2">
      <c r="A210" s="53" t="str">
        <f>+[7]ระบบการควบคุมฯ!A407</f>
        <v>2.2.1.4</v>
      </c>
      <c r="B210" s="440" t="str">
        <f>+[7]ระบบการควบคุมฯ!B407</f>
        <v>วัดแสงมณี</v>
      </c>
      <c r="C210" s="1106" t="str">
        <f>+[7]ระบบการควบคุมฯ!C407</f>
        <v>20004420047003113344</v>
      </c>
      <c r="D210" s="266">
        <f>+[7]ระบบการควบคุมฯ!F407</f>
        <v>32000</v>
      </c>
      <c r="E210" s="266">
        <f>+[7]ระบบการควบคุมฯ!G407+[7]ระบบการควบคุมฯ!H407</f>
        <v>0</v>
      </c>
      <c r="F210" s="266">
        <f>+[7]ระบบการควบคุมฯ!I407+[7]ระบบการควบคุมฯ!J407</f>
        <v>0</v>
      </c>
      <c r="G210" s="266">
        <f>+[7]ระบบการควบคุมฯ!K407+[7]ระบบการควบคุมฯ!L407</f>
        <v>31600</v>
      </c>
      <c r="H210" s="266"/>
      <c r="I210" s="266"/>
      <c r="J210" s="266">
        <f t="shared" si="81"/>
        <v>400</v>
      </c>
      <c r="K210" s="833"/>
    </row>
    <row r="211" spans="1:11" ht="43.5" customHeight="1" x14ac:dyDescent="0.2">
      <c r="A211" s="53" t="str">
        <f>+[7]ระบบการควบคุมฯ!A408</f>
        <v>2.2.1.5</v>
      </c>
      <c r="B211" s="440" t="str">
        <f>+[7]ระบบการควบคุมฯ!B408</f>
        <v>วัดอดิศร</v>
      </c>
      <c r="C211" s="1106" t="str">
        <f>+[7]ระบบการควบคุมฯ!C408</f>
        <v>20004420047003113346</v>
      </c>
      <c r="D211" s="266">
        <f>+[7]ระบบการควบคุมฯ!F408</f>
        <v>32000</v>
      </c>
      <c r="E211" s="266">
        <f>+[7]ระบบการควบคุมฯ!G408+[7]ระบบการควบคุมฯ!H408</f>
        <v>0</v>
      </c>
      <c r="F211" s="266">
        <f>+[7]ระบบการควบคุมฯ!I408+[7]ระบบการควบคุมฯ!J408</f>
        <v>0</v>
      </c>
      <c r="G211" s="266">
        <f>+[7]ระบบการควบคุมฯ!K408+[7]ระบบการควบคุมฯ!L408</f>
        <v>31600</v>
      </c>
      <c r="H211" s="266"/>
      <c r="I211" s="266"/>
      <c r="J211" s="266">
        <f t="shared" si="81"/>
        <v>400</v>
      </c>
      <c r="K211" s="833"/>
    </row>
    <row r="212" spans="1:11" ht="43.5" customHeight="1" x14ac:dyDescent="0.2">
      <c r="A212" s="53" t="str">
        <f>+[7]ระบบการควบคุมฯ!A409</f>
        <v>2.2.1.6</v>
      </c>
      <c r="B212" s="440" t="str">
        <f>+[7]ระบบการควบคุมฯ!B409</f>
        <v>วัดนพรัตนาราม</v>
      </c>
      <c r="C212" s="1106" t="str">
        <f>+[7]ระบบการควบคุมฯ!C409</f>
        <v>20004420047003113349</v>
      </c>
      <c r="D212" s="266">
        <f>+[7]ระบบการควบคุมฯ!F409</f>
        <v>49500</v>
      </c>
      <c r="E212" s="266">
        <f>+[7]ระบบการควบคุมฯ!G409+[7]ระบบการควบคุมฯ!H409</f>
        <v>0</v>
      </c>
      <c r="F212" s="266">
        <f>+[7]ระบบการควบคุมฯ!I409+[7]ระบบการควบคุมฯ!J409</f>
        <v>0</v>
      </c>
      <c r="G212" s="266">
        <f>+[7]ระบบการควบคุมฯ!K409+[7]ระบบการควบคุมฯ!L409</f>
        <v>48900</v>
      </c>
      <c r="H212" s="266"/>
      <c r="I212" s="266"/>
      <c r="J212" s="266">
        <f t="shared" si="81"/>
        <v>600</v>
      </c>
      <c r="K212" s="833"/>
    </row>
    <row r="213" spans="1:11" ht="43.5" customHeight="1" x14ac:dyDescent="0.2">
      <c r="A213" s="53" t="str">
        <f>+[7]ระบบการควบคุมฯ!A410</f>
        <v>2.2.1.7</v>
      </c>
      <c r="B213" s="440" t="str">
        <f>+[7]ระบบการควบคุมฯ!B410</f>
        <v>วัดธรรมราษฎร์เจริญผล</v>
      </c>
      <c r="C213" s="1106" t="str">
        <f>+[7]ระบบการควบคุมฯ!C410</f>
        <v>20004420047003113350</v>
      </c>
      <c r="D213" s="266">
        <f>+[7]ระบบการควบคุมฯ!F410</f>
        <v>49500</v>
      </c>
      <c r="E213" s="266">
        <f>+[7]ระบบการควบคุมฯ!G410+[7]ระบบการควบคุมฯ!H410</f>
        <v>0</v>
      </c>
      <c r="F213" s="266">
        <f>+[7]ระบบการควบคุมฯ!I410+[7]ระบบการควบคุมฯ!J410</f>
        <v>0</v>
      </c>
      <c r="G213" s="266">
        <f>+[7]ระบบการควบคุมฯ!K410+[7]ระบบการควบคุมฯ!L410</f>
        <v>48900</v>
      </c>
      <c r="H213" s="266"/>
      <c r="I213" s="266"/>
      <c r="J213" s="266">
        <f t="shared" si="81"/>
        <v>600</v>
      </c>
      <c r="K213" s="833"/>
    </row>
    <row r="214" spans="1:11" ht="43.5" customHeight="1" x14ac:dyDescent="0.2">
      <c r="A214" s="53" t="str">
        <f>+[7]ระบบการควบคุมฯ!A411</f>
        <v>2.2.1.8</v>
      </c>
      <c r="B214" s="440" t="str">
        <f>+[7]ระบบการควบคุมฯ!B411</f>
        <v>นิกรราษฎร์บูรณะ(เหราบัตย์อุทิศ)</v>
      </c>
      <c r="C214" s="1106" t="str">
        <f>+[7]ระบบการควบคุมฯ!C411</f>
        <v>20004420047003113353</v>
      </c>
      <c r="D214" s="266">
        <f>+[7]ระบบการควบคุมฯ!F411</f>
        <v>49500</v>
      </c>
      <c r="E214" s="266">
        <f>+[7]ระบบการควบคุมฯ!G411+[7]ระบบการควบคุมฯ!H411</f>
        <v>0</v>
      </c>
      <c r="F214" s="266">
        <f>+[7]ระบบการควบคุมฯ!I411+[7]ระบบการควบคุมฯ!J411</f>
        <v>0</v>
      </c>
      <c r="G214" s="266">
        <f>+[7]ระบบการควบคุมฯ!K411+[7]ระบบการควบคุมฯ!L411</f>
        <v>48900</v>
      </c>
      <c r="H214" s="266"/>
      <c r="I214" s="266"/>
      <c r="J214" s="266">
        <f t="shared" si="81"/>
        <v>600</v>
      </c>
      <c r="K214" s="833"/>
    </row>
    <row r="215" spans="1:11" ht="65.25" customHeight="1" x14ac:dyDescent="0.2">
      <c r="A215" s="1236" t="str">
        <f>+[7]ระบบการควบคุมฯ!A412</f>
        <v>2.2.2</v>
      </c>
      <c r="B215" s="1235" t="str">
        <f>+[7]ระบบการควบคุมฯ!B412</f>
        <v xml:space="preserve">ครุภัณฑ์ทดแทนห้องเรียน DLTV สำหรับโรงเรียน Stan Alone      </v>
      </c>
      <c r="C215" s="1243" t="str">
        <f>+[7]ระบบการควบคุมฯ!C412</f>
        <v>ศธ 04002/ว3517 ลว. 22/สค./2566 โอนครั้งที่ 794</v>
      </c>
      <c r="D215" s="1224">
        <f>+[7]ระบบการควบคุมฯ!F412</f>
        <v>35000</v>
      </c>
      <c r="E215" s="1224">
        <f>+[7]ระบบการควบคุมฯ!G412+[7]ระบบการควบคุมฯ!H412</f>
        <v>0</v>
      </c>
      <c r="F215" s="1224">
        <f>+[7]ระบบการควบคุมฯ!I412+[7]ระบบการควบคุมฯ!J412</f>
        <v>0</v>
      </c>
      <c r="G215" s="1224">
        <f>+[7]ระบบการควบคุมฯ!K412+[7]ระบบการควบคุมฯ!L412</f>
        <v>34600</v>
      </c>
      <c r="H215" s="1224"/>
      <c r="I215" s="1224"/>
      <c r="J215" s="1224">
        <f t="shared" si="81"/>
        <v>400</v>
      </c>
      <c r="K215" s="1244"/>
    </row>
    <row r="216" spans="1:11" ht="43.5" x14ac:dyDescent="0.5">
      <c r="A216" s="53" t="str">
        <f>+[7]ระบบการควบคุมฯ!A413</f>
        <v>2.2.1.9</v>
      </c>
      <c r="B216" s="440" t="str">
        <f>+[7]ระบบการควบคุมฯ!B413</f>
        <v>คลอง 11 ศาลาครุ</v>
      </c>
      <c r="C216" s="1106" t="str">
        <f>+[7]ระบบการควบคุมฯ!C413</f>
        <v>200044200470031113337</v>
      </c>
      <c r="D216" s="266">
        <f>+[7]ระบบการควบคุมฯ!F413</f>
        <v>17500</v>
      </c>
      <c r="E216" s="266">
        <f>+[7]ระบบการควบคุมฯ!G413+[7]ระบบการควบคุมฯ!H413</f>
        <v>0</v>
      </c>
      <c r="F216" s="266">
        <f>+[7]ระบบการควบคุมฯ!I413+[7]ระบบการควบคุมฯ!J413</f>
        <v>0</v>
      </c>
      <c r="G216" s="266">
        <f>+[7]ระบบการควบคุมฯ!K413+[7]ระบบการควบคุมฯ!L413</f>
        <v>17300</v>
      </c>
      <c r="H216" s="266"/>
      <c r="I216" s="266"/>
      <c r="J216" s="266">
        <f t="shared" si="81"/>
        <v>200</v>
      </c>
      <c r="K216" s="9"/>
    </row>
    <row r="217" spans="1:11" ht="43.5" x14ac:dyDescent="0.5">
      <c r="A217" s="53" t="str">
        <f>+[7]ระบบการควบคุมฯ!A414</f>
        <v>2.2.1.10</v>
      </c>
      <c r="B217" s="440" t="str">
        <f>+[7]ระบบการควบคุมฯ!B414</f>
        <v>แสนจำหน่ายวิทยา</v>
      </c>
      <c r="C217" s="1106" t="str">
        <f>+[7]ระบบการควบคุมฯ!C414</f>
        <v>200044200470031113339</v>
      </c>
      <c r="D217" s="266">
        <f>+[7]ระบบการควบคุมฯ!F414</f>
        <v>17500</v>
      </c>
      <c r="E217" s="266">
        <f>+[7]ระบบการควบคุมฯ!G414+[7]ระบบการควบคุมฯ!H414</f>
        <v>0</v>
      </c>
      <c r="F217" s="266">
        <f>+[7]ระบบการควบคุมฯ!I414+[7]ระบบการควบคุมฯ!J414</f>
        <v>0</v>
      </c>
      <c r="G217" s="266">
        <f>+[7]ระบบการควบคุมฯ!K414+[7]ระบบการควบคุมฯ!L414</f>
        <v>17300</v>
      </c>
      <c r="H217" s="266"/>
      <c r="I217" s="266"/>
      <c r="J217" s="266">
        <f t="shared" si="81"/>
        <v>200</v>
      </c>
      <c r="K217" s="9"/>
    </row>
    <row r="218" spans="1:11" x14ac:dyDescent="0.5">
      <c r="A218" s="204"/>
      <c r="B218" s="205" t="s">
        <v>54</v>
      </c>
      <c r="C218" s="441">
        <f>+[7]ระบบการควบคุมฯ!C1214</f>
        <v>34</v>
      </c>
      <c r="D218" s="314">
        <f t="shared" ref="D218:J218" si="82">+D7+D92+D98+D204</f>
        <v>2715200</v>
      </c>
      <c r="E218" s="314">
        <f t="shared" si="82"/>
        <v>199098.57</v>
      </c>
      <c r="F218" s="314">
        <f t="shared" si="82"/>
        <v>0</v>
      </c>
      <c r="G218" s="314">
        <f t="shared" si="82"/>
        <v>2508896</v>
      </c>
      <c r="H218" s="314">
        <f t="shared" si="82"/>
        <v>0</v>
      </c>
      <c r="I218" s="314">
        <f t="shared" si="82"/>
        <v>63920</v>
      </c>
      <c r="J218" s="314">
        <f t="shared" si="82"/>
        <v>7205.43</v>
      </c>
      <c r="K218" s="206"/>
    </row>
    <row r="219" spans="1:11" x14ac:dyDescent="0.5">
      <c r="A219" s="204"/>
      <c r="B219" s="205" t="s">
        <v>100</v>
      </c>
      <c r="C219" s="441">
        <f>37+1</f>
        <v>38</v>
      </c>
      <c r="D219" s="314">
        <f t="shared" ref="D219:J219" si="83">+D99+D8</f>
        <v>29687300</v>
      </c>
      <c r="E219" s="314">
        <f t="shared" si="83"/>
        <v>4013400</v>
      </c>
      <c r="F219" s="314">
        <f t="shared" si="83"/>
        <v>0</v>
      </c>
      <c r="G219" s="314">
        <f t="shared" si="83"/>
        <v>25003845</v>
      </c>
      <c r="H219" s="314">
        <f t="shared" si="83"/>
        <v>0</v>
      </c>
      <c r="I219" s="314">
        <f t="shared" si="83"/>
        <v>0</v>
      </c>
      <c r="J219" s="314">
        <f t="shared" si="83"/>
        <v>670055</v>
      </c>
      <c r="K219" s="206"/>
    </row>
    <row r="220" spans="1:11" x14ac:dyDescent="0.5">
      <c r="A220" s="55"/>
      <c r="B220" s="207" t="s">
        <v>19</v>
      </c>
      <c r="C220" s="757">
        <f>+C219+C218</f>
        <v>72</v>
      </c>
      <c r="D220" s="315">
        <f>SUM(D218:D219)</f>
        <v>32402500</v>
      </c>
      <c r="E220" s="315">
        <f t="shared" ref="E220:J220" si="84">SUM(E218:E219)</f>
        <v>4212498.57</v>
      </c>
      <c r="F220" s="315">
        <f t="shared" si="84"/>
        <v>0</v>
      </c>
      <c r="G220" s="315">
        <f t="shared" si="84"/>
        <v>27512741</v>
      </c>
      <c r="H220" s="315">
        <f t="shared" si="84"/>
        <v>0</v>
      </c>
      <c r="I220" s="315">
        <f t="shared" si="84"/>
        <v>63920</v>
      </c>
      <c r="J220" s="315">
        <f t="shared" si="84"/>
        <v>677260.43</v>
      </c>
      <c r="K220" s="208"/>
    </row>
    <row r="221" spans="1:11" x14ac:dyDescent="0.5">
      <c r="A221" s="56"/>
      <c r="B221" s="57" t="s">
        <v>20</v>
      </c>
      <c r="C221" s="317"/>
      <c r="D221" s="316">
        <f>+E221+F221+G221+J221</f>
        <v>100</v>
      </c>
      <c r="E221" s="317">
        <f>+E220*100/D220</f>
        <v>13.000535668544094</v>
      </c>
      <c r="F221" s="317">
        <f>+F220*100/D220</f>
        <v>0</v>
      </c>
      <c r="G221" s="318">
        <f>+G220*100/D220</f>
        <v>84.909315639225369</v>
      </c>
      <c r="H221" s="318">
        <f t="shared" ref="H221:I221" si="85">+H220*100/E220</f>
        <v>0</v>
      </c>
      <c r="I221" s="318" t="e">
        <f t="shared" si="85"/>
        <v>#DIV/0!</v>
      </c>
      <c r="J221" s="317">
        <f>+J220*100/D220</f>
        <v>2.0901486922305379</v>
      </c>
      <c r="K221" s="319"/>
    </row>
    <row r="222" spans="1:11" x14ac:dyDescent="0.5">
      <c r="A222" s="8"/>
      <c r="B222" s="8"/>
      <c r="C222" s="320"/>
      <c r="D222" s="320"/>
      <c r="E222" s="320"/>
      <c r="F222" s="320"/>
      <c r="G222" s="321"/>
      <c r="H222" s="321"/>
      <c r="I222" s="10"/>
      <c r="J222" s="322"/>
      <c r="K222" s="322"/>
    </row>
    <row r="223" spans="1:11" x14ac:dyDescent="0.5">
      <c r="A223" s="8"/>
      <c r="C223" s="320"/>
      <c r="D223" s="320">
        <f>+D220-D219-D218</f>
        <v>0</v>
      </c>
      <c r="E223" s="320"/>
      <c r="F223" s="320"/>
      <c r="G223" s="321"/>
      <c r="H223" s="321"/>
      <c r="I223" s="10"/>
      <c r="J223" s="8"/>
      <c r="K223" s="8"/>
    </row>
    <row r="224" spans="1:11" x14ac:dyDescent="0.5">
      <c r="A224" s="8"/>
      <c r="B224" s="8"/>
      <c r="C224" s="320"/>
      <c r="D224" s="1142" t="s">
        <v>200</v>
      </c>
      <c r="E224" s="1142"/>
      <c r="F224" s="1142"/>
      <c r="G224" s="1142"/>
      <c r="H224" s="1142"/>
      <c r="I224" s="10"/>
      <c r="J224" s="8"/>
      <c r="K224" s="8"/>
    </row>
    <row r="225" spans="1:11" x14ac:dyDescent="0.5">
      <c r="A225" s="8"/>
      <c r="B225" s="8"/>
      <c r="C225" s="320"/>
      <c r="D225" s="535"/>
      <c r="E225" s="535"/>
      <c r="F225" s="535"/>
      <c r="G225" s="535"/>
      <c r="H225" s="535"/>
      <c r="I225" s="10"/>
      <c r="J225" s="8"/>
      <c r="K225" s="8"/>
    </row>
    <row r="226" spans="1:11" x14ac:dyDescent="0.5">
      <c r="A226" s="323" t="s">
        <v>64</v>
      </c>
      <c r="B226" s="11"/>
      <c r="C226" s="442"/>
      <c r="D226" s="325"/>
      <c r="E226" s="326"/>
      <c r="F226" s="327" t="s">
        <v>22</v>
      </c>
      <c r="G226" s="325"/>
      <c r="H226" s="321"/>
      <c r="I226" s="328"/>
      <c r="J226" s="11"/>
      <c r="K226" s="324"/>
    </row>
    <row r="227" spans="1:11" x14ac:dyDescent="0.5">
      <c r="A227" s="329" t="s">
        <v>23</v>
      </c>
      <c r="B227" s="11"/>
      <c r="C227" s="442"/>
      <c r="D227" s="330" t="s">
        <v>21</v>
      </c>
      <c r="E227" s="330"/>
      <c r="F227" s="331" t="str">
        <f>+'[7]มาตการ รวมงบบุคลากร'!I32</f>
        <v xml:space="preserve">      ประธานคณะกรรมการติดตามเร่งรัดการใช้จ่ายเงินฯ</v>
      </c>
      <c r="G227" s="325"/>
      <c r="H227" s="321"/>
      <c r="I227" s="328"/>
      <c r="J227" s="11"/>
      <c r="K227" s="324"/>
    </row>
    <row r="228" spans="1:11" x14ac:dyDescent="0.5">
      <c r="A228" s="329" t="s">
        <v>104</v>
      </c>
      <c r="B228" s="11"/>
      <c r="C228" s="758"/>
      <c r="D228" s="1154" t="s">
        <v>138</v>
      </c>
      <c r="E228" s="1154"/>
      <c r="F228" s="1154"/>
      <c r="G228" s="1154"/>
      <c r="H228" s="759"/>
      <c r="I228" s="760"/>
      <c r="J228" s="170"/>
      <c r="K228" s="324"/>
    </row>
    <row r="229" spans="1:11" x14ac:dyDescent="0.5">
      <c r="A229" s="332"/>
      <c r="B229" s="11"/>
      <c r="C229" s="758"/>
      <c r="D229" s="1155" t="s">
        <v>49</v>
      </c>
      <c r="E229" s="1155"/>
      <c r="F229" s="1155"/>
      <c r="G229" s="1155"/>
      <c r="H229" s="759"/>
      <c r="I229" s="760"/>
      <c r="J229" s="170"/>
      <c r="K229" s="324"/>
    </row>
    <row r="230" spans="1:11" x14ac:dyDescent="0.5">
      <c r="C230" s="890"/>
      <c r="D230" s="890"/>
      <c r="E230" s="890"/>
      <c r="F230" s="890"/>
      <c r="G230" s="891"/>
      <c r="H230" s="891"/>
      <c r="I230" s="18"/>
      <c r="J230" s="20"/>
      <c r="K230" s="3"/>
    </row>
    <row r="231" spans="1:11" x14ac:dyDescent="0.5">
      <c r="C231" s="330"/>
      <c r="D231" s="330"/>
      <c r="E231" s="330"/>
      <c r="F231" s="330"/>
      <c r="G231" s="999"/>
      <c r="H231" s="999"/>
      <c r="K231" s="3"/>
    </row>
    <row r="232" spans="1:11" x14ac:dyDescent="0.5">
      <c r="C232" s="327"/>
      <c r="D232" s="327"/>
      <c r="E232" s="327"/>
      <c r="F232" s="327"/>
      <c r="G232" s="1245"/>
      <c r="H232" s="1245"/>
      <c r="K232" s="3"/>
    </row>
  </sheetData>
  <sheetProtection algorithmName="SHA-512" hashValue="FZ6Pe6NWD47NXEFSxygN5I+WI9G1/tJ7l+T9owYynoFcZ5Xsvv3LmIgoBk2Uevwsm7BnuSU98RTC6H+dJFZWdQ==" saltValue="vMHLyp7c1HJUOnyFs+QYLQ==" spinCount="100000" sheet="1" objects="1" scenarios="1" formatCells="0" formatColumns="0" formatRows="0" insertColumns="0" insertRows="0" deleteColumns="0" deleteRows="0"/>
  <mergeCells count="16">
    <mergeCell ref="D224:H224"/>
    <mergeCell ref="D228:G228"/>
    <mergeCell ref="D229:G229"/>
    <mergeCell ref="A1:I1"/>
    <mergeCell ref="A2:I2"/>
    <mergeCell ref="B3:F3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K4:K5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topLeftCell="A129" workbookViewId="0">
      <selection activeCell="B144" sqref="B144"/>
    </sheetView>
  </sheetViews>
  <sheetFormatPr defaultColWidth="7.25" defaultRowHeight="19.5" x14ac:dyDescent="0.45"/>
  <cols>
    <col min="1" max="1" width="5" style="92" customWidth="1"/>
    <col min="2" max="2" width="37.125" style="64" customWidth="1"/>
    <col min="3" max="3" width="13.75" style="64" customWidth="1"/>
    <col min="4" max="4" width="10" style="67" customWidth="1"/>
    <col min="5" max="5" width="10.625" style="67" customWidth="1"/>
    <col min="6" max="6" width="11.75" style="93" customWidth="1"/>
    <col min="7" max="7" width="5.75" style="67" customWidth="1"/>
    <col min="8" max="8" width="6.625" style="67" customWidth="1"/>
    <col min="9" max="9" width="10.75" style="67" customWidth="1"/>
    <col min="10" max="10" width="11.625" style="67" customWidth="1"/>
    <col min="11" max="11" width="9.25" style="62" customWidth="1"/>
    <col min="12" max="12" width="16.125" style="65" customWidth="1"/>
    <col min="13" max="13" width="10.5" style="65" customWidth="1"/>
    <col min="14" max="14" width="10.5" style="62" bestFit="1" customWidth="1"/>
    <col min="15" max="15" width="8.75" style="65" bestFit="1" customWidth="1"/>
    <col min="16" max="16" width="9.875" style="64" bestFit="1" customWidth="1"/>
    <col min="17" max="17" width="9.875" style="65" bestFit="1" customWidth="1"/>
    <col min="18" max="18" width="13.375" style="66" customWidth="1"/>
    <col min="19" max="19" width="8.875" style="66" bestFit="1" customWidth="1"/>
    <col min="20" max="22" width="12" style="66" customWidth="1"/>
    <col min="23" max="16384" width="7.25" style="65"/>
  </cols>
  <sheetData>
    <row r="1" spans="1:22" x14ac:dyDescent="0.45">
      <c r="A1" s="1165" t="s">
        <v>182</v>
      </c>
      <c r="B1" s="1165"/>
      <c r="C1" s="1165"/>
      <c r="D1" s="1165"/>
      <c r="E1" s="1165"/>
      <c r="F1" s="1165"/>
      <c r="G1" s="1165"/>
      <c r="H1" s="1165"/>
      <c r="I1" s="1165"/>
      <c r="J1" s="1165"/>
      <c r="K1" s="1127"/>
      <c r="L1" s="61"/>
      <c r="M1" s="61"/>
      <c r="O1" s="63"/>
    </row>
    <row r="2" spans="1:22" ht="21.75" customHeight="1" x14ac:dyDescent="0.45">
      <c r="A2" s="1165" t="s">
        <v>162</v>
      </c>
      <c r="B2" s="1165"/>
      <c r="C2" s="1165"/>
      <c r="D2" s="1165"/>
      <c r="E2" s="1165"/>
      <c r="F2" s="1165"/>
      <c r="G2" s="1165"/>
      <c r="H2" s="1165"/>
      <c r="I2" s="1165"/>
      <c r="J2" s="1165"/>
      <c r="K2" s="1165"/>
      <c r="L2" s="61"/>
      <c r="M2" s="61"/>
      <c r="O2" s="63"/>
    </row>
    <row r="3" spans="1:22" x14ac:dyDescent="0.45">
      <c r="A3" s="1165" t="s">
        <v>0</v>
      </c>
      <c r="B3" s="1165"/>
      <c r="C3" s="1165"/>
      <c r="D3" s="1165"/>
      <c r="E3" s="1165"/>
      <c r="F3" s="1165"/>
      <c r="G3" s="1165"/>
      <c r="H3" s="1165"/>
      <c r="I3" s="1165"/>
      <c r="J3" s="1165"/>
      <c r="K3" s="1165"/>
      <c r="L3" s="61"/>
      <c r="M3" s="61"/>
      <c r="O3" s="63"/>
    </row>
    <row r="4" spans="1:22" ht="21" customHeight="1" x14ac:dyDescent="0.45">
      <c r="A4" s="1166" t="s">
        <v>224</v>
      </c>
      <c r="B4" s="1166"/>
      <c r="C4" s="1166"/>
      <c r="D4" s="1166"/>
      <c r="E4" s="1166"/>
      <c r="F4" s="1166"/>
      <c r="G4" s="1166"/>
      <c r="H4" s="1166"/>
      <c r="I4" s="1166"/>
      <c r="J4" s="1166"/>
      <c r="K4" s="1128" t="s">
        <v>98</v>
      </c>
      <c r="L4" s="61"/>
      <c r="M4" s="61"/>
      <c r="O4" s="63"/>
    </row>
    <row r="5" spans="1:22" ht="17.25" customHeight="1" x14ac:dyDescent="0.45">
      <c r="A5" s="1167" t="s">
        <v>2</v>
      </c>
      <c r="B5" s="1170" t="s">
        <v>27</v>
      </c>
      <c r="C5" s="893" t="s">
        <v>29</v>
      </c>
      <c r="D5" s="1173" t="s">
        <v>30</v>
      </c>
      <c r="E5" s="1176" t="s">
        <v>44</v>
      </c>
      <c r="F5" s="1129" t="s">
        <v>3</v>
      </c>
      <c r="G5" s="894" t="s">
        <v>4</v>
      </c>
      <c r="H5" s="894" t="str">
        <f>+[1]ระบบการควบคุมฯ!I6</f>
        <v>กันเงินไว้เบิก</v>
      </c>
      <c r="I5" s="894" t="s">
        <v>5</v>
      </c>
      <c r="J5" s="894" t="s">
        <v>6</v>
      </c>
      <c r="K5" s="1178" t="s">
        <v>7</v>
      </c>
      <c r="L5" s="1175"/>
      <c r="M5" s="67"/>
      <c r="N5" s="1163"/>
      <c r="O5" s="1163"/>
      <c r="P5" s="68"/>
      <c r="Q5" s="1164"/>
      <c r="R5" s="69"/>
      <c r="S5" s="69"/>
    </row>
    <row r="6" spans="1:22" ht="15" customHeight="1" x14ac:dyDescent="0.45">
      <c r="A6" s="1168"/>
      <c r="B6" s="1171"/>
      <c r="C6" s="895" t="s">
        <v>31</v>
      </c>
      <c r="D6" s="1174"/>
      <c r="E6" s="1177"/>
      <c r="F6" s="1130"/>
      <c r="G6" s="896"/>
      <c r="H6" s="896"/>
      <c r="I6" s="896"/>
      <c r="J6" s="896"/>
      <c r="K6" s="1179"/>
      <c r="L6" s="1175"/>
      <c r="M6" s="67"/>
      <c r="O6" s="70"/>
      <c r="P6" s="68"/>
      <c r="Q6" s="1164"/>
      <c r="R6" s="69"/>
      <c r="S6" s="69"/>
    </row>
    <row r="7" spans="1:22" ht="15" customHeight="1" x14ac:dyDescent="0.45">
      <c r="A7" s="1169"/>
      <c r="B7" s="1172"/>
      <c r="C7" s="1131"/>
      <c r="D7" s="1132" t="s">
        <v>8</v>
      </c>
      <c r="E7" s="1132" t="s">
        <v>9</v>
      </c>
      <c r="F7" s="1133" t="s">
        <v>10</v>
      </c>
      <c r="G7" s="1132" t="s">
        <v>11</v>
      </c>
      <c r="H7" s="1132" t="s">
        <v>12</v>
      </c>
      <c r="I7" s="1132" t="s">
        <v>32</v>
      </c>
      <c r="J7" s="1133" t="s">
        <v>33</v>
      </c>
      <c r="K7" s="1180"/>
      <c r="L7" s="71"/>
      <c r="M7" s="67"/>
      <c r="O7" s="70"/>
      <c r="P7" s="68"/>
      <c r="Q7" s="72"/>
      <c r="R7" s="69"/>
      <c r="S7" s="69"/>
    </row>
    <row r="8" spans="1:22" ht="37.5" x14ac:dyDescent="0.45">
      <c r="A8" s="373" t="str">
        <f>+[7]ระบบการควบคุมฯ!424:424</f>
        <v>ง</v>
      </c>
      <c r="B8" s="176" t="str">
        <f>[2]ระบบการควบคุมฯ!B112</f>
        <v>แผนงานพื้นฐานด้านการพัฒนาและเสริมสร้างศักยภาพทรัพยากรมนุษย์</v>
      </c>
      <c r="C8" s="761"/>
      <c r="D8" s="374">
        <f>+D49</f>
        <v>3508000</v>
      </c>
      <c r="E8" s="374">
        <f t="shared" ref="E8:J8" si="0">+E49</f>
        <v>1592000</v>
      </c>
      <c r="F8" s="374">
        <f t="shared" si="0"/>
        <v>5100000</v>
      </c>
      <c r="G8" s="374">
        <f t="shared" si="0"/>
        <v>0</v>
      </c>
      <c r="H8" s="374">
        <f t="shared" si="0"/>
        <v>0</v>
      </c>
      <c r="I8" s="374">
        <f t="shared" si="0"/>
        <v>5099052.3599999994</v>
      </c>
      <c r="J8" s="374">
        <f t="shared" si="0"/>
        <v>947.64000000001397</v>
      </c>
      <c r="K8" s="826"/>
      <c r="L8" s="71"/>
      <c r="M8" s="67"/>
      <c r="O8" s="70"/>
      <c r="P8" s="68"/>
      <c r="Q8" s="72"/>
      <c r="R8" s="69"/>
      <c r="S8" s="69"/>
    </row>
    <row r="9" spans="1:22" x14ac:dyDescent="0.45">
      <c r="A9" s="762">
        <v>1</v>
      </c>
      <c r="B9" s="763" t="str">
        <f>[2]ระบบการควบคุมฯ!B113</f>
        <v xml:space="preserve">ผลผลิตผู้จบการศึกษาก่อนประถมศึกษา </v>
      </c>
      <c r="C9" s="764" t="str">
        <f>+[1]ระบบการควบคุมฯ!C247</f>
        <v>20004 35000100 2000000</v>
      </c>
      <c r="D9" s="765">
        <f>+D10</f>
        <v>0</v>
      </c>
      <c r="E9" s="375">
        <f>+E11</f>
        <v>0</v>
      </c>
      <c r="F9" s="375">
        <f>+D9+E9</f>
        <v>0</v>
      </c>
      <c r="G9" s="375">
        <f>+G10</f>
        <v>0</v>
      </c>
      <c r="H9" s="375">
        <f t="shared" ref="H9:J10" si="1">+H10</f>
        <v>0</v>
      </c>
      <c r="I9" s="375">
        <f t="shared" si="1"/>
        <v>0</v>
      </c>
      <c r="J9" s="375">
        <f>+J11</f>
        <v>0</v>
      </c>
      <c r="K9" s="177"/>
      <c r="L9" s="71"/>
      <c r="M9" s="67"/>
      <c r="O9" s="70"/>
      <c r="P9" s="68"/>
      <c r="Q9" s="72"/>
      <c r="R9" s="69"/>
      <c r="S9" s="69"/>
    </row>
    <row r="10" spans="1:22" x14ac:dyDescent="0.45">
      <c r="A10" s="376">
        <v>1.1000000000000001</v>
      </c>
      <c r="B10" s="766" t="str">
        <f>[2]ระบบการควบคุมฯ!B114</f>
        <v xml:space="preserve">กิจกรรมการจัดการศึกษาก่อนประถมศึกษา  </v>
      </c>
      <c r="C10" s="767" t="str">
        <f>+[1]ระบบการควบคุมฯ!C248</f>
        <v>20004 66 05162 00000</v>
      </c>
      <c r="D10" s="377">
        <f>+D11</f>
        <v>0</v>
      </c>
      <c r="E10" s="377">
        <f>+E11</f>
        <v>0</v>
      </c>
      <c r="F10" s="377">
        <f>+E10+D10</f>
        <v>0</v>
      </c>
      <c r="G10" s="377">
        <f>+G11</f>
        <v>0</v>
      </c>
      <c r="H10" s="377">
        <f t="shared" si="1"/>
        <v>0</v>
      </c>
      <c r="I10" s="377">
        <f t="shared" si="1"/>
        <v>0</v>
      </c>
      <c r="J10" s="377">
        <f t="shared" si="1"/>
        <v>0</v>
      </c>
      <c r="K10" s="378"/>
      <c r="L10" s="73"/>
      <c r="M10" s="74"/>
      <c r="N10" s="75"/>
      <c r="O10" s="76"/>
      <c r="P10" s="77"/>
      <c r="Q10" s="78"/>
      <c r="R10" s="69"/>
      <c r="S10" s="69"/>
    </row>
    <row r="11" spans="1:22" ht="39" customHeight="1" x14ac:dyDescent="0.45">
      <c r="A11" s="379"/>
      <c r="B11" s="768" t="str">
        <f>[2]ระบบการควบคุมฯ!B115</f>
        <v xml:space="preserve"> งบดำเนินงาน 65112xx</v>
      </c>
      <c r="C11" s="769">
        <f>[2]ระบบการควบคุมฯ!C115</f>
        <v>0</v>
      </c>
      <c r="D11" s="380">
        <f>+D12+D28</f>
        <v>0</v>
      </c>
      <c r="E11" s="380">
        <f>+E12+E28+E39</f>
        <v>0</v>
      </c>
      <c r="F11" s="380">
        <f>+E11+D11</f>
        <v>0</v>
      </c>
      <c r="G11" s="380">
        <f>+G12+G27</f>
        <v>0</v>
      </c>
      <c r="H11" s="380">
        <f t="shared" ref="H11:J11" si="2">+H12+H27</f>
        <v>0</v>
      </c>
      <c r="I11" s="380">
        <f t="shared" si="2"/>
        <v>0</v>
      </c>
      <c r="J11" s="380">
        <f t="shared" si="2"/>
        <v>0</v>
      </c>
      <c r="K11" s="381"/>
      <c r="L11" s="73"/>
      <c r="M11" s="74"/>
      <c r="N11" s="75"/>
      <c r="O11" s="76"/>
      <c r="P11" s="77"/>
      <c r="Q11" s="78"/>
      <c r="R11" s="69"/>
      <c r="S11" s="69"/>
    </row>
    <row r="12" spans="1:22" ht="42" hidden="1" customHeight="1" x14ac:dyDescent="0.45">
      <c r="A12" s="443">
        <v>1</v>
      </c>
      <c r="B12" s="770" t="str">
        <f>[2]ระบบการควบคุมฯ!B116</f>
        <v xml:space="preserve">งบประจำเพื่อการบริหารสำนักงาน </v>
      </c>
      <c r="C12" s="771">
        <f>SUM(C14:C23)</f>
        <v>0</v>
      </c>
      <c r="D12" s="444">
        <f>SUM(D13:D25)</f>
        <v>0</v>
      </c>
      <c r="E12" s="444">
        <f t="shared" ref="E12:J12" si="3">SUM(E13:E25)</f>
        <v>0</v>
      </c>
      <c r="F12" s="444">
        <f t="shared" si="3"/>
        <v>0</v>
      </c>
      <c r="G12" s="444">
        <f t="shared" si="3"/>
        <v>0</v>
      </c>
      <c r="H12" s="444">
        <f t="shared" si="3"/>
        <v>0</v>
      </c>
      <c r="I12" s="444">
        <f t="shared" si="3"/>
        <v>0</v>
      </c>
      <c r="J12" s="444">
        <f t="shared" si="3"/>
        <v>0</v>
      </c>
      <c r="K12" s="445" t="s">
        <v>15</v>
      </c>
      <c r="L12" s="74"/>
      <c r="M12" s="79"/>
      <c r="N12" s="80"/>
      <c r="O12" s="80"/>
      <c r="P12" s="80"/>
      <c r="Q12" s="80"/>
      <c r="R12" s="69"/>
      <c r="S12" s="69"/>
      <c r="T12" s="66" t="e">
        <f>+G12*100/C12</f>
        <v>#DIV/0!</v>
      </c>
      <c r="U12" s="66" t="e">
        <f>+H12*100/C12</f>
        <v>#DIV/0!</v>
      </c>
      <c r="V12" s="66" t="e">
        <f>SUM(T12:U12)</f>
        <v>#DIV/0!</v>
      </c>
    </row>
    <row r="13" spans="1:22" ht="55.9" hidden="1" customHeight="1" x14ac:dyDescent="0.45">
      <c r="A13" s="382"/>
      <c r="B13" s="772" t="str">
        <f>[2]ระบบการควบคุมฯ!B117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3" s="773" t="str">
        <f>[2]ระบบการควบคุมฯ!C117</f>
        <v xml:space="preserve">ศธ04002/ว4623 ลว.28 ต.ค.64 โอนครั้งที่ 10 </v>
      </c>
      <c r="D13" s="383"/>
      <c r="E13" s="383"/>
      <c r="F13" s="383"/>
      <c r="G13" s="383"/>
      <c r="H13" s="383"/>
      <c r="I13" s="383"/>
      <c r="J13" s="383"/>
      <c r="K13" s="178"/>
      <c r="L13" s="74"/>
      <c r="M13" s="79"/>
      <c r="N13" s="75"/>
      <c r="O13" s="76"/>
      <c r="P13" s="77"/>
      <c r="Q13" s="78"/>
      <c r="R13" s="69"/>
      <c r="S13" s="69"/>
    </row>
    <row r="14" spans="1:22" s="83" customFormat="1" ht="21" hidden="1" customHeight="1" x14ac:dyDescent="0.45">
      <c r="A14" s="384" t="str">
        <f>+[2]ระบบการควบคุมฯ!A118</f>
        <v>(1</v>
      </c>
      <c r="B14" s="774" t="str">
        <f>[2]ระบบการควบคุมฯ!B118</f>
        <v xml:space="preserve">ค้าจ้างเหมาบริการ ลูกจ้างสพป.ปท.2 </v>
      </c>
      <c r="C14" s="775">
        <f>+[1]ระบบการควบคุมฯ!C254</f>
        <v>0</v>
      </c>
      <c r="D14" s="385">
        <f>+[1]ระบบการควบคุมฯ!E254</f>
        <v>0</v>
      </c>
      <c r="E14" s="385"/>
      <c r="F14" s="385">
        <f>+D14+E14</f>
        <v>0</v>
      </c>
      <c r="G14" s="385">
        <f>+[1]ระบบการควบคุมฯ!G254+[1]ระบบการควบคุมฯ!H254</f>
        <v>0</v>
      </c>
      <c r="H14" s="385">
        <f>+[1]ระบบการควบคุมฯ!I254+[1]ระบบการควบคุมฯ!J254</f>
        <v>0</v>
      </c>
      <c r="I14" s="385">
        <f>+[1]ระบบการควบคุมฯ!K254+[1]ระบบการควบคุมฯ!L254</f>
        <v>0</v>
      </c>
      <c r="J14" s="385">
        <f>+F14-G14-H14-I14</f>
        <v>0</v>
      </c>
      <c r="K14" s="179"/>
      <c r="L14" s="74"/>
      <c r="M14" s="79"/>
      <c r="N14" s="75"/>
      <c r="O14" s="76"/>
      <c r="P14" s="77"/>
      <c r="Q14" s="78"/>
      <c r="R14" s="81"/>
      <c r="S14" s="81"/>
      <c r="T14" s="82"/>
      <c r="U14" s="82"/>
      <c r="V14" s="82"/>
    </row>
    <row r="15" spans="1:22" s="83" customFormat="1" ht="21" hidden="1" customHeight="1" x14ac:dyDescent="0.45">
      <c r="A15" s="386"/>
      <c r="B15" s="776" t="str">
        <f>[2]ระบบการควบคุมฯ!B119</f>
        <v>15000x5คนx6 เดือน/9000x1คนx6 เดือน</v>
      </c>
      <c r="C15" s="777">
        <f>[2]ระบบการควบคุมฯ!F119</f>
        <v>0</v>
      </c>
      <c r="D15" s="387">
        <f>[2]ระบบการควบคุมฯ!F119</f>
        <v>0</v>
      </c>
      <c r="E15" s="387"/>
      <c r="F15" s="387"/>
      <c r="G15" s="387"/>
      <c r="H15" s="387"/>
      <c r="I15" s="387"/>
      <c r="J15" s="387"/>
      <c r="K15" s="180"/>
      <c r="L15" s="74"/>
      <c r="M15" s="79"/>
      <c r="N15" s="75"/>
      <c r="O15" s="76"/>
      <c r="P15" s="77"/>
      <c r="Q15" s="78"/>
      <c r="R15" s="81"/>
      <c r="S15" s="81"/>
      <c r="T15" s="82"/>
      <c r="U15" s="82"/>
      <c r="V15" s="82"/>
    </row>
    <row r="16" spans="1:22" s="83" customFormat="1" ht="20.45" hidden="1" customHeight="1" x14ac:dyDescent="0.45">
      <c r="A16" s="384" t="str">
        <f>+[2]ระบบการควบคุมฯ!A120</f>
        <v>(2</v>
      </c>
      <c r="B16" s="778" t="str">
        <f>[2]ระบบการควบคุมฯ!B120</f>
        <v xml:space="preserve">ค่าใช้จ่ายในการประชุมราชการ ค่าตอบแทนบุคคล </v>
      </c>
      <c r="C16" s="779">
        <f>+[1]ระบบการควบคุมฯ!C256</f>
        <v>0</v>
      </c>
      <c r="D16" s="388">
        <f>+[1]ระบบการควบคุมฯ!E256</f>
        <v>0</v>
      </c>
      <c r="E16" s="388"/>
      <c r="F16" s="388">
        <f>+D16+E16</f>
        <v>0</v>
      </c>
      <c r="G16" s="385">
        <f>+[1]ระบบการควบคุมฯ!G256+[1]ระบบการควบคุมฯ!H256</f>
        <v>0</v>
      </c>
      <c r="H16" s="385">
        <f>+[1]ระบบการควบคุมฯ!I256+[1]ระบบการควบคุมฯ!J256</f>
        <v>0</v>
      </c>
      <c r="I16" s="388">
        <f>+[1]ระบบการควบคุมฯ!K256+[1]ระบบการควบคุมฯ!L256</f>
        <v>0</v>
      </c>
      <c r="J16" s="388">
        <f>+F16-G16-H16-I16</f>
        <v>0</v>
      </c>
      <c r="K16" s="181"/>
      <c r="L16" s="74"/>
      <c r="M16" s="79"/>
      <c r="N16" s="75"/>
      <c r="O16" s="76"/>
      <c r="P16" s="77"/>
      <c r="Q16" s="78"/>
      <c r="R16" s="81"/>
      <c r="S16" s="81"/>
      <c r="T16" s="82"/>
      <c r="U16" s="82"/>
      <c r="V16" s="82"/>
    </row>
    <row r="17" spans="1:22" s="83" customFormat="1" ht="20.45" hidden="1" customHeight="1" x14ac:dyDescent="0.45">
      <c r="A17" s="384" t="str">
        <f>+[2]ระบบการควบคุมฯ!A121</f>
        <v>(3</v>
      </c>
      <c r="B17" s="778" t="str">
        <f>[2]ระบบการควบคุมฯ!B121</f>
        <v>ค่าใช้จ่ายในการเดินทางไปราชการ</v>
      </c>
      <c r="C17" s="779">
        <f>+[1]ระบบการควบคุมฯ!C257</f>
        <v>0</v>
      </c>
      <c r="D17" s="388">
        <f>+[1]ระบบการควบคุมฯ!E257</f>
        <v>0</v>
      </c>
      <c r="E17" s="388"/>
      <c r="F17" s="388">
        <f t="shared" ref="F17:F25" si="4">+D17+E17</f>
        <v>0</v>
      </c>
      <c r="G17" s="385">
        <f>+[1]ระบบการควบคุมฯ!G257+[1]ระบบการควบคุมฯ!H257</f>
        <v>0</v>
      </c>
      <c r="H17" s="385">
        <f>+[1]ระบบการควบคุมฯ!I257+[1]ระบบการควบคุมฯ!J257</f>
        <v>0</v>
      </c>
      <c r="I17" s="388">
        <f>+[1]ระบบการควบคุมฯ!K257+[1]ระบบการควบคุมฯ!L257</f>
        <v>0</v>
      </c>
      <c r="J17" s="388">
        <f>+F17-G17-H17-I17</f>
        <v>0</v>
      </c>
      <c r="K17" s="181"/>
      <c r="L17" s="74"/>
      <c r="M17" s="79"/>
      <c r="N17" s="75"/>
      <c r="O17" s="76"/>
      <c r="P17" s="77"/>
      <c r="Q17" s="78"/>
      <c r="R17" s="81"/>
      <c r="S17" s="81"/>
      <c r="T17" s="82"/>
      <c r="U17" s="82"/>
      <c r="V17" s="82"/>
    </row>
    <row r="18" spans="1:22" s="83" customFormat="1" ht="20.45" hidden="1" customHeight="1" x14ac:dyDescent="0.45">
      <c r="A18" s="384" t="str">
        <f>+[2]ระบบการควบคุมฯ!A122</f>
        <v>(4</v>
      </c>
      <c r="B18" s="778" t="str">
        <f>[2]ระบบการควบคุมฯ!B122</f>
        <v xml:space="preserve">ค่าซ่อมแซมและบำรุงรักษาทรัพย์สิน </v>
      </c>
      <c r="C18" s="779">
        <f>+[1]ระบบการควบคุมฯ!C258</f>
        <v>0</v>
      </c>
      <c r="D18" s="388">
        <f>+[1]ระบบการควบคุมฯ!E258</f>
        <v>0</v>
      </c>
      <c r="E18" s="389"/>
      <c r="F18" s="388">
        <f t="shared" si="4"/>
        <v>0</v>
      </c>
      <c r="G18" s="385">
        <f>+[1]ระบบการควบคุมฯ!G258+[1]ระบบการควบคุมฯ!H258</f>
        <v>0</v>
      </c>
      <c r="H18" s="385">
        <f>+[2]ระบบการควบคุมฯ!I122+[2]ระบบการควบคุมฯ!J122</f>
        <v>0</v>
      </c>
      <c r="I18" s="385">
        <f>+[1]ระบบการควบคุมฯ!K258+[1]ระบบการควบคุมฯ!L258</f>
        <v>0</v>
      </c>
      <c r="J18" s="387">
        <f t="shared" ref="J18:J24" si="5">+F18-G18-H18-I18</f>
        <v>0</v>
      </c>
      <c r="K18" s="182"/>
      <c r="L18" s="74"/>
      <c r="M18" s="79"/>
      <c r="N18" s="75"/>
      <c r="O18" s="76"/>
      <c r="P18" s="77"/>
      <c r="Q18" s="78"/>
      <c r="R18" s="81"/>
      <c r="S18" s="81"/>
      <c r="T18" s="82"/>
      <c r="U18" s="82"/>
      <c r="V18" s="82"/>
    </row>
    <row r="19" spans="1:22" s="83" customFormat="1" ht="20.45" hidden="1" customHeight="1" x14ac:dyDescent="0.45">
      <c r="A19" s="384" t="str">
        <f>+[2]ระบบการควบคุมฯ!A123</f>
        <v>(5</v>
      </c>
      <c r="B19" s="780" t="str">
        <f>[2]ระบบการควบคุมฯ!B123</f>
        <v xml:space="preserve">ค่าวัสดุสำนักงาน </v>
      </c>
      <c r="C19" s="781">
        <f>+[1]ระบบการควบคุมฯ!C259</f>
        <v>0</v>
      </c>
      <c r="D19" s="388">
        <f>+[1]ระบบการควบคุมฯ!E259</f>
        <v>0</v>
      </c>
      <c r="E19" s="389"/>
      <c r="F19" s="388">
        <f t="shared" si="4"/>
        <v>0</v>
      </c>
      <c r="G19" s="385">
        <f>+[1]ระบบการควบคุมฯ!G259+[1]ระบบการควบคุมฯ!H259</f>
        <v>0</v>
      </c>
      <c r="H19" s="385">
        <f>+[1]ระบบการควบคุมฯ!I259+[1]ระบบการควบคุมฯ!J259</f>
        <v>0</v>
      </c>
      <c r="I19" s="388">
        <f>+[1]ระบบการควบคุมฯ!K259+[1]ระบบการควบคุมฯ!L259</f>
        <v>0</v>
      </c>
      <c r="J19" s="388">
        <f t="shared" si="5"/>
        <v>0</v>
      </c>
      <c r="K19" s="183"/>
      <c r="L19" s="74"/>
      <c r="M19" s="79"/>
      <c r="N19" s="75"/>
      <c r="O19" s="76"/>
      <c r="P19" s="77"/>
      <c r="Q19" s="78"/>
      <c r="R19" s="81"/>
      <c r="S19" s="81"/>
      <c r="T19" s="82"/>
      <c r="U19" s="82"/>
      <c r="V19" s="82"/>
    </row>
    <row r="20" spans="1:22" ht="20.45" hidden="1" customHeight="1" x14ac:dyDescent="0.45">
      <c r="A20" s="384" t="str">
        <f>+[2]ระบบการควบคุมฯ!A124</f>
        <v>(6</v>
      </c>
      <c r="B20" s="780" t="str">
        <f>[2]ระบบการควบคุมฯ!B124</f>
        <v xml:space="preserve">ค่าน้ำมันเชื้อเพลิงและหล่อลื่น </v>
      </c>
      <c r="C20" s="781">
        <f>+[1]ระบบการควบคุมฯ!C260</f>
        <v>0</v>
      </c>
      <c r="D20" s="388">
        <f>+[1]ระบบการควบคุมฯ!E260</f>
        <v>0</v>
      </c>
      <c r="E20" s="389"/>
      <c r="F20" s="388">
        <f t="shared" si="4"/>
        <v>0</v>
      </c>
      <c r="G20" s="385">
        <f>+[1]ระบบการควบคุมฯ!G260+[1]ระบบการควบคุมฯ!H260</f>
        <v>0</v>
      </c>
      <c r="H20" s="385">
        <f>+[1]ระบบการควบคุมฯ!I260+[1]ระบบการควบคุมฯ!J260</f>
        <v>0</v>
      </c>
      <c r="I20" s="388">
        <f>+[1]ระบบการควบคุมฯ!K260+[1]ระบบการควบคุมฯ!L260</f>
        <v>0</v>
      </c>
      <c r="J20" s="388">
        <f t="shared" si="5"/>
        <v>0</v>
      </c>
      <c r="K20" s="183"/>
      <c r="L20" s="71"/>
      <c r="M20" s="67"/>
      <c r="O20" s="70"/>
      <c r="P20" s="68"/>
      <c r="Q20" s="72"/>
      <c r="R20" s="69"/>
      <c r="S20" s="69"/>
    </row>
    <row r="21" spans="1:22" ht="20.45" hidden="1" customHeight="1" x14ac:dyDescent="0.45">
      <c r="A21" s="511" t="str">
        <f>+[2]ระบบการควบคุมฯ!A125</f>
        <v>(7</v>
      </c>
      <c r="B21" s="780" t="str">
        <f>[2]ระบบการควบคุมฯ!B125</f>
        <v xml:space="preserve">ค่าสาธารณูปโภค </v>
      </c>
      <c r="C21" s="781">
        <f>+[1]ระบบการควบคุมฯ!C261</f>
        <v>0</v>
      </c>
      <c r="D21" s="388">
        <f>+[1]ระบบการควบคุมฯ!E261</f>
        <v>0</v>
      </c>
      <c r="E21" s="389"/>
      <c r="F21" s="388">
        <f t="shared" si="4"/>
        <v>0</v>
      </c>
      <c r="G21" s="388">
        <f>+[1]ระบบการควบคุมฯ!G261+[1]ระบบการควบคุมฯ!H261</f>
        <v>0</v>
      </c>
      <c r="H21" s="388">
        <f>+[1]ระบบการควบคุมฯ!I260+[1]ระบบการควบคุมฯ!J260</f>
        <v>0</v>
      </c>
      <c r="I21" s="388">
        <f>+[1]ระบบการควบคุมฯ!K261+[1]ระบบการควบคุมฯ!L261</f>
        <v>0</v>
      </c>
      <c r="J21" s="388">
        <f t="shared" si="5"/>
        <v>0</v>
      </c>
      <c r="K21" s="183"/>
      <c r="L21" s="71"/>
      <c r="M21" s="67"/>
      <c r="O21" s="70"/>
      <c r="P21" s="68"/>
      <c r="Q21" s="72"/>
      <c r="R21" s="69"/>
      <c r="S21" s="69"/>
    </row>
    <row r="22" spans="1:22" ht="37.15" hidden="1" customHeight="1" x14ac:dyDescent="0.45">
      <c r="A22" s="390" t="str">
        <f>+[2]ระบบการควบคุมฯ!A126</f>
        <v>(8</v>
      </c>
      <c r="B22" s="772" t="str">
        <f>[2]ระบบการควบคุมฯ!B126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2" s="782">
        <f>+[1]ระบบการควบคุมฯ!C262</f>
        <v>0</v>
      </c>
      <c r="D22" s="392">
        <f>+[1]ระบบการควบคุมฯ!E262</f>
        <v>0</v>
      </c>
      <c r="E22" s="391"/>
      <c r="F22" s="391">
        <f t="shared" si="4"/>
        <v>0</v>
      </c>
      <c r="G22" s="391">
        <f>+[1]ระบบการควบคุมฯ!G262+[1]ระบบการควบคุมฯ!H262</f>
        <v>0</v>
      </c>
      <c r="H22" s="391">
        <f>+[1]ระบบการควบคุมฯ!I262+[1]ระบบการควบคุมฯ!J262</f>
        <v>0</v>
      </c>
      <c r="I22" s="392">
        <f>+[1]ระบบการควบคุมฯ!K262+[1]ระบบการควบคุมฯ!L262</f>
        <v>0</v>
      </c>
      <c r="J22" s="392">
        <f t="shared" si="5"/>
        <v>0</v>
      </c>
      <c r="K22" s="462" t="s">
        <v>16</v>
      </c>
      <c r="L22" s="71"/>
      <c r="M22" s="67"/>
      <c r="O22" s="70"/>
      <c r="P22" s="68"/>
      <c r="Q22" s="72"/>
      <c r="R22" s="69"/>
      <c r="S22" s="69"/>
    </row>
    <row r="23" spans="1:22" ht="20.45" hidden="1" customHeight="1" x14ac:dyDescent="0.45">
      <c r="A23" s="390" t="str">
        <f>+[2]ระบบการควบคุมฯ!A127</f>
        <v>(8.1</v>
      </c>
      <c r="B23" s="772" t="str">
        <f>[2]ระบบการควบคุมฯ!B127</f>
        <v>ค่าทำการนอกเวลา</v>
      </c>
      <c r="C23" s="782"/>
      <c r="D23" s="388">
        <f>+[1]ระบบการควบคุมฯ!E263</f>
        <v>0</v>
      </c>
      <c r="E23" s="391"/>
      <c r="F23" s="391">
        <f t="shared" si="4"/>
        <v>0</v>
      </c>
      <c r="G23" s="391">
        <f>+[1]ระบบการควบคุมฯ!G263+[1]ระบบการควบคุมฯ!H263</f>
        <v>0</v>
      </c>
      <c r="H23" s="391">
        <f>+[1]ระบบการควบคุมฯ!I263+[1]ระบบการควบคุมฯ!J263</f>
        <v>0</v>
      </c>
      <c r="I23" s="392">
        <f>+[1]ระบบการควบคุมฯ!K263+[1]ระบบการควบคุมฯ!L263</f>
        <v>0</v>
      </c>
      <c r="J23" s="392">
        <f t="shared" si="5"/>
        <v>0</v>
      </c>
      <c r="K23" s="462" t="s">
        <v>16</v>
      </c>
      <c r="L23" s="71"/>
      <c r="M23" s="67"/>
      <c r="O23" s="70"/>
      <c r="P23" s="68"/>
      <c r="Q23" s="72"/>
      <c r="R23" s="69"/>
      <c r="S23" s="69"/>
    </row>
    <row r="24" spans="1:22" ht="37.15" hidden="1" customHeight="1" x14ac:dyDescent="0.45">
      <c r="A24" s="390" t="str">
        <f>+[1]ระบบการควบคุมฯ!A264</f>
        <v>(8.2</v>
      </c>
      <c r="B24" s="512" t="str">
        <f>+[1]ระบบการควบคุมฯ!B264</f>
        <v>โครงการเสริมสร้างคุณธรรม จริยธรรม และธรรมาภิบาลในสถานศึกษา</v>
      </c>
      <c r="C24" s="782"/>
      <c r="D24" s="388">
        <f>+[1]ระบบการควบคุมฯ!E264</f>
        <v>0</v>
      </c>
      <c r="E24" s="391"/>
      <c r="F24" s="391">
        <f t="shared" si="4"/>
        <v>0</v>
      </c>
      <c r="G24" s="391">
        <f>+[1]ระบบการควบคุมฯ!G264+[1]ระบบการควบคุมฯ!H264</f>
        <v>0</v>
      </c>
      <c r="H24" s="391">
        <f>+[1]ระบบการควบคุมฯ!I264+[1]ระบบการควบคุมฯ!J264</f>
        <v>0</v>
      </c>
      <c r="I24" s="392">
        <f>+[1]ระบบการควบคุมฯ!K264+[1]ระบบการควบคุมฯ!L264</f>
        <v>0</v>
      </c>
      <c r="J24" s="392">
        <f t="shared" si="5"/>
        <v>0</v>
      </c>
      <c r="K24" s="462" t="s">
        <v>17</v>
      </c>
      <c r="L24" s="71"/>
      <c r="M24" s="67"/>
      <c r="O24" s="70"/>
      <c r="P24" s="68"/>
      <c r="Q24" s="72"/>
      <c r="R24" s="69"/>
      <c r="S24" s="69"/>
    </row>
    <row r="25" spans="1:22" ht="55.9" hidden="1" customHeight="1" x14ac:dyDescent="0.45">
      <c r="A25" s="393" t="str">
        <f>+[1]ระบบการควบคุมฯ!A253</f>
        <v>1.1.1.2</v>
      </c>
      <c r="B25" s="772" t="str">
        <f>+[1]ระบบการควบคุมฯ!B253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5" s="783">
        <f>+[1]ระบบการควบคุมฯ!F253</f>
        <v>0</v>
      </c>
      <c r="D25" s="392">
        <f>+[1]ระบบการควบคุมฯ!E253</f>
        <v>0</v>
      </c>
      <c r="E25" s="394">
        <f>+[1]ระบบการควบคุมฯ!H253</f>
        <v>0</v>
      </c>
      <c r="F25" s="391">
        <f t="shared" si="4"/>
        <v>0</v>
      </c>
      <c r="G25" s="394">
        <f>+[1]ระบบการควบคุมฯ!G253+[1]ระบบการควบคุมฯ!H253</f>
        <v>0</v>
      </c>
      <c r="H25" s="394">
        <f>+[1]ระบบการควบคุมฯ!I253+[1]ระบบการควบคุมฯ!J253</f>
        <v>0</v>
      </c>
      <c r="I25" s="394">
        <f>+[1]ระบบการควบคุมฯ!K253+[1]ระบบการควบคุมฯ!L253</f>
        <v>0</v>
      </c>
      <c r="J25" s="392">
        <f>+F25-G25-H25-I25</f>
        <v>0</v>
      </c>
      <c r="K25" s="215" t="s">
        <v>16</v>
      </c>
      <c r="L25" s="71"/>
      <c r="M25" s="67"/>
      <c r="O25" s="70"/>
      <c r="P25" s="68"/>
      <c r="Q25" s="72"/>
      <c r="R25" s="69"/>
      <c r="S25" s="69"/>
    </row>
    <row r="26" spans="1:22" ht="20.45" hidden="1" customHeight="1" x14ac:dyDescent="0.45">
      <c r="A26" s="393"/>
      <c r="B26" s="772"/>
      <c r="C26" s="783"/>
      <c r="D26" s="395"/>
      <c r="E26" s="395"/>
      <c r="F26" s="395"/>
      <c r="G26" s="395"/>
      <c r="H26" s="395"/>
      <c r="I26" s="395"/>
      <c r="J26" s="395"/>
      <c r="K26" s="215"/>
      <c r="L26" s="71"/>
      <c r="M26" s="67"/>
      <c r="O26" s="70"/>
      <c r="P26" s="68"/>
      <c r="Q26" s="72"/>
      <c r="R26" s="69"/>
      <c r="S26" s="69"/>
    </row>
    <row r="27" spans="1:22" ht="31.15" hidden="1" customHeight="1" x14ac:dyDescent="0.45">
      <c r="A27" s="396">
        <v>2</v>
      </c>
      <c r="B27" s="784" t="str">
        <f>[2]ระบบการควบคุมฯ!B129</f>
        <v>งบพัฒนาเพื่อพัฒนาคุณภาพการศึกษา 1,400,000 บาท</v>
      </c>
      <c r="C27" s="785" t="str">
        <f>[2]ระบบการควบคุมฯ!C129</f>
        <v xml:space="preserve">ศธ04002/ว4623 ลว.28 ต.ค.64 โอนครั้งที่ 10 </v>
      </c>
      <c r="D27" s="397">
        <f>+D28+D39</f>
        <v>0</v>
      </c>
      <c r="E27" s="397">
        <f t="shared" ref="E27:J27" si="6">+E28+E39</f>
        <v>0</v>
      </c>
      <c r="F27" s="397">
        <f t="shared" si="6"/>
        <v>0</v>
      </c>
      <c r="G27" s="397">
        <f t="shared" si="6"/>
        <v>0</v>
      </c>
      <c r="H27" s="397">
        <f t="shared" si="6"/>
        <v>0</v>
      </c>
      <c r="I27" s="397">
        <f t="shared" si="6"/>
        <v>0</v>
      </c>
      <c r="J27" s="397">
        <f t="shared" si="6"/>
        <v>0</v>
      </c>
      <c r="K27" s="397">
        <f t="shared" ref="K27" si="7">+K28</f>
        <v>0</v>
      </c>
      <c r="L27" s="71"/>
      <c r="M27" s="67"/>
      <c r="O27" s="70"/>
      <c r="P27" s="68"/>
      <c r="Q27" s="72"/>
      <c r="R27" s="69"/>
      <c r="S27" s="69"/>
    </row>
    <row r="28" spans="1:22" ht="20.45" hidden="1" customHeight="1" x14ac:dyDescent="0.45">
      <c r="A28" s="398">
        <v>2.1</v>
      </c>
      <c r="B28" s="786" t="str">
        <f>[2]ระบบการควบคุมฯ!B130</f>
        <v>งบกลยุทธ์ ของสพป.ปท.2 900,000 บาท</v>
      </c>
      <c r="C28" s="787" t="str">
        <f>+[1]ระบบการควบคุมฯ!C266</f>
        <v>20004 35000100 200000</v>
      </c>
      <c r="D28" s="898"/>
      <c r="E28" s="399">
        <f>SUM(E29:E38)</f>
        <v>0</v>
      </c>
      <c r="F28" s="399">
        <f>+E28+D28</f>
        <v>0</v>
      </c>
      <c r="G28" s="399">
        <f>SUM(G29:G34)</f>
        <v>0</v>
      </c>
      <c r="H28" s="399">
        <f>SUM(H29:H34)</f>
        <v>0</v>
      </c>
      <c r="I28" s="399">
        <f>SUM(I29:I34)</f>
        <v>0</v>
      </c>
      <c r="J28" s="399">
        <f>SUM(J29:J34)</f>
        <v>0</v>
      </c>
      <c r="K28" s="184"/>
      <c r="L28" s="71"/>
      <c r="M28" s="67"/>
      <c r="O28" s="70"/>
      <c r="P28" s="68"/>
      <c r="Q28" s="72"/>
      <c r="R28" s="69"/>
      <c r="S28" s="69"/>
    </row>
    <row r="29" spans="1:22" ht="55.9" hidden="1" customHeight="1" x14ac:dyDescent="0.45">
      <c r="A29" s="400" t="s">
        <v>34</v>
      </c>
      <c r="B29" s="780" t="str">
        <f>[2]ระบบการควบคุมฯ!B131</f>
        <v xml:space="preserve">โครงการพัฒนาคุณภาพงานวิชาการ สู่ 4 smart </v>
      </c>
      <c r="C29" s="788"/>
      <c r="D29" s="899"/>
      <c r="E29" s="401">
        <f>+[1]ระบบการควบคุมฯ!E267</f>
        <v>0</v>
      </c>
      <c r="F29" s="388">
        <f>+E29+D29</f>
        <v>0</v>
      </c>
      <c r="G29" s="401">
        <f>+[1]ระบบการควบคุมฯ!G267+[1]ระบบการควบคุมฯ!H267</f>
        <v>0</v>
      </c>
      <c r="H29" s="401">
        <f>+[1]ระบบการควบคุมฯ!I267+[1]ระบบการควบคุมฯ!J267</f>
        <v>0</v>
      </c>
      <c r="I29" s="401">
        <f>+[1]ระบบการควบคุมฯ!K267+[1]ระบบการควบคุมฯ!L267</f>
        <v>0</v>
      </c>
      <c r="J29" s="401">
        <f>+F29-G29-H29-I29</f>
        <v>0</v>
      </c>
      <c r="K29" s="185" t="s">
        <v>14</v>
      </c>
      <c r="L29" s="71"/>
      <c r="M29" s="67"/>
      <c r="O29" s="70"/>
      <c r="P29" s="68"/>
      <c r="Q29" s="72"/>
      <c r="R29" s="69"/>
      <c r="S29" s="69"/>
    </row>
    <row r="30" spans="1:22" ht="55.9" hidden="1" customHeight="1" x14ac:dyDescent="0.45">
      <c r="A30" s="400" t="s">
        <v>35</v>
      </c>
      <c r="B30" s="780" t="str">
        <f>[2]ระบบการควบคุมฯ!B132</f>
        <v xml:space="preserve">โครงการนิเทศการศึกษาวิถีใหม่ วิถีคุณภาพ </v>
      </c>
      <c r="C30" s="788"/>
      <c r="D30" s="899"/>
      <c r="E30" s="401">
        <f>+[1]ระบบการควบคุมฯ!E268</f>
        <v>0</v>
      </c>
      <c r="F30" s="388">
        <f t="shared" ref="F30:F38" si="8">+E30+D30</f>
        <v>0</v>
      </c>
      <c r="G30" s="401">
        <f>+[1]ระบบการควบคุมฯ!G268+[1]ระบบการควบคุมฯ!H268</f>
        <v>0</v>
      </c>
      <c r="H30" s="401">
        <f>+[1]ระบบการควบคุมฯ!I268+[1]ระบบการควบคุมฯ!J268</f>
        <v>0</v>
      </c>
      <c r="I30" s="401">
        <f>+[1]ระบบการควบคุมฯ!K268+[1]ระบบการควบคุมฯ!L268</f>
        <v>0</v>
      </c>
      <c r="J30" s="401">
        <f t="shared" ref="J30:J34" si="9">+F30-G30-H30-I30</f>
        <v>0</v>
      </c>
      <c r="K30" s="185" t="s">
        <v>14</v>
      </c>
      <c r="L30" s="71"/>
      <c r="M30" s="67"/>
      <c r="O30" s="70"/>
      <c r="P30" s="68"/>
      <c r="Q30" s="72"/>
      <c r="R30" s="69"/>
      <c r="S30" s="69"/>
    </row>
    <row r="31" spans="1:22" ht="17.25" hidden="1" customHeight="1" x14ac:dyDescent="0.45">
      <c r="A31" s="400" t="s">
        <v>36</v>
      </c>
      <c r="B31" s="789" t="str">
        <f>[2]ระบบการควบคุมฯ!B133</f>
        <v xml:space="preserve">โครงการพัฒนาภาคีเครือข่ายการบริหารจัดกการการศึกษา </v>
      </c>
      <c r="C31" s="788"/>
      <c r="D31" s="899"/>
      <c r="E31" s="401">
        <f>+[1]ระบบการควบคุมฯ!E269</f>
        <v>0</v>
      </c>
      <c r="F31" s="388">
        <f t="shared" si="8"/>
        <v>0</v>
      </c>
      <c r="G31" s="401">
        <f>+[1]ระบบการควบคุมฯ!G269+[1]ระบบการควบคุมฯ!H269</f>
        <v>0</v>
      </c>
      <c r="H31" s="401">
        <f>+[1]ระบบการควบคุมฯ!I269+[1]ระบบการควบคุมฯ!J269</f>
        <v>0</v>
      </c>
      <c r="I31" s="401">
        <f>+[1]ระบบการควบคุมฯ!K269+[1]ระบบการควบคุมฯ!L269</f>
        <v>0</v>
      </c>
      <c r="J31" s="401">
        <f t="shared" si="9"/>
        <v>0</v>
      </c>
      <c r="K31" s="185" t="s">
        <v>14</v>
      </c>
      <c r="L31" s="71"/>
      <c r="M31" s="67"/>
      <c r="O31" s="70"/>
      <c r="P31" s="68"/>
      <c r="Q31" s="72"/>
      <c r="R31" s="69"/>
      <c r="S31" s="69"/>
    </row>
    <row r="32" spans="1:22" ht="21" hidden="1" customHeight="1" x14ac:dyDescent="0.45">
      <c r="A32" s="400" t="s">
        <v>37</v>
      </c>
      <c r="B32" s="780" t="str">
        <f>[2]ระบบการควบคุมฯ!B134</f>
        <v xml:space="preserve">โครงการพัฒนาระบบบริหารจัดการประชากรวัยเรียน </v>
      </c>
      <c r="C32" s="788"/>
      <c r="D32" s="899"/>
      <c r="E32" s="401">
        <f>+[1]ระบบการควบคุมฯ!E270</f>
        <v>0</v>
      </c>
      <c r="F32" s="388">
        <f t="shared" si="8"/>
        <v>0</v>
      </c>
      <c r="G32" s="401">
        <f>+[1]ระบบการควบคุมฯ!G270+[1]ระบบการควบคุมฯ!H270</f>
        <v>0</v>
      </c>
      <c r="H32" s="401">
        <f>+[1]ระบบการควบคุมฯ!I270+[1]ระบบการควบคุมฯ!J270</f>
        <v>0</v>
      </c>
      <c r="I32" s="401">
        <f>+[1]ระบบการควบคุมฯ!K270+[1]ระบบการควบคุมฯ!L270</f>
        <v>0</v>
      </c>
      <c r="J32" s="401">
        <f t="shared" si="9"/>
        <v>0</v>
      </c>
      <c r="K32" s="185" t="s">
        <v>13</v>
      </c>
      <c r="L32" s="71"/>
      <c r="M32" s="67"/>
      <c r="O32" s="70"/>
      <c r="P32" s="68"/>
      <c r="Q32" s="72"/>
      <c r="R32" s="69"/>
      <c r="S32" s="69"/>
    </row>
    <row r="33" spans="1:22" ht="21.6" hidden="1" customHeight="1" x14ac:dyDescent="0.45">
      <c r="A33" s="402" t="s">
        <v>38</v>
      </c>
      <c r="B33" s="790" t="str">
        <f>[2]ระบบการควบคุมฯ!B135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3" s="791"/>
      <c r="D33" s="900"/>
      <c r="E33" s="403">
        <f>+[1]ระบบการควบคุมฯ!E271</f>
        <v>0</v>
      </c>
      <c r="F33" s="392">
        <f t="shared" si="8"/>
        <v>0</v>
      </c>
      <c r="G33" s="403">
        <f>+[1]ระบบการควบคุมฯ!G271+[1]ระบบการควบคุมฯ!H271</f>
        <v>0</v>
      </c>
      <c r="H33" s="403">
        <f>+[1]ระบบการควบคุมฯ!I271+[1]ระบบการควบคุมฯ!J271</f>
        <v>0</v>
      </c>
      <c r="I33" s="403">
        <f>+[1]ระบบการควบคุมฯ!K271+[1]ระบบการควบคุมฯ!L271</f>
        <v>0</v>
      </c>
      <c r="J33" s="403">
        <f t="shared" si="9"/>
        <v>0</v>
      </c>
      <c r="K33" s="188" t="s">
        <v>17</v>
      </c>
      <c r="L33" s="84"/>
      <c r="M33" s="85">
        <f>SUM(F33:H33)</f>
        <v>0</v>
      </c>
      <c r="N33" s="86" t="e">
        <f>+F33*100/C33</f>
        <v>#DIV/0!</v>
      </c>
      <c r="O33" s="86" t="e">
        <f>+G33*100/C33</f>
        <v>#DIV/0!</v>
      </c>
      <c r="P33" s="86" t="e">
        <f>+H33*100/C33</f>
        <v>#DIV/0!</v>
      </c>
      <c r="Q33" s="86" t="e">
        <f>SUM(N33:P33)</f>
        <v>#DIV/0!</v>
      </c>
      <c r="R33" s="69"/>
      <c r="S33" s="69"/>
      <c r="T33" s="66" t="e">
        <f>+G33*100/C33</f>
        <v>#DIV/0!</v>
      </c>
      <c r="U33" s="66" t="e">
        <f>+H33*100/C33</f>
        <v>#DIV/0!</v>
      </c>
      <c r="V33" s="66" t="e">
        <f>SUM(T33:U33)</f>
        <v>#DIV/0!</v>
      </c>
    </row>
    <row r="34" spans="1:22" ht="21" hidden="1" customHeight="1" x14ac:dyDescent="0.45">
      <c r="A34" s="400" t="s">
        <v>39</v>
      </c>
      <c r="B34" s="789" t="str">
        <f>[2]ระบบการควบคุมฯ!B136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4" s="788"/>
      <c r="D34" s="901"/>
      <c r="E34" s="401">
        <f>+[1]ระบบการควบคุมฯ!E272</f>
        <v>0</v>
      </c>
      <c r="F34" s="388">
        <f t="shared" si="8"/>
        <v>0</v>
      </c>
      <c r="G34" s="401">
        <f>+[1]ระบบการควบคุมฯ!G272+[1]ระบบการควบคุมฯ!H272</f>
        <v>0</v>
      </c>
      <c r="H34" s="401">
        <f>+[1]ระบบการควบคุมฯ!I272+[1]ระบบการควบคุมฯ!J272</f>
        <v>0</v>
      </c>
      <c r="I34" s="401">
        <f>+[1]ระบบการควบคุมฯ!K272+[1]ระบบการควบคุมฯ!L272</f>
        <v>0</v>
      </c>
      <c r="J34" s="401">
        <f t="shared" si="9"/>
        <v>0</v>
      </c>
      <c r="K34" s="185" t="s">
        <v>18</v>
      </c>
      <c r="L34" s="84"/>
      <c r="M34" s="85">
        <f>SUM(F34:H34)</f>
        <v>0</v>
      </c>
      <c r="N34" s="87"/>
      <c r="O34" s="88"/>
      <c r="P34" s="89"/>
      <c r="Q34" s="90"/>
      <c r="R34" s="69"/>
      <c r="S34" s="69"/>
    </row>
    <row r="35" spans="1:22" s="83" customFormat="1" ht="37.9" hidden="1" customHeight="1" x14ac:dyDescent="0.45">
      <c r="A35" s="400"/>
      <c r="B35" s="792">
        <f>[2]ระบบการควบคุมฯ!B137</f>
        <v>0</v>
      </c>
      <c r="C35" s="788">
        <f>[2]ระบบการควบคุมฯ!C137</f>
        <v>0</v>
      </c>
      <c r="D35" s="401">
        <f>[2]ระบบการควบคุมฯ!F137</f>
        <v>0</v>
      </c>
      <c r="E35" s="401"/>
      <c r="F35" s="388">
        <f t="shared" si="8"/>
        <v>0</v>
      </c>
      <c r="G35" s="401"/>
      <c r="H35" s="401"/>
      <c r="I35" s="401"/>
      <c r="J35" s="401"/>
      <c r="K35" s="189"/>
      <c r="L35" s="74"/>
      <c r="M35" s="79"/>
      <c r="N35" s="75"/>
      <c r="O35" s="76"/>
      <c r="P35" s="77"/>
      <c r="Q35" s="78"/>
      <c r="R35" s="81"/>
      <c r="S35" s="81"/>
      <c r="T35" s="82"/>
      <c r="U35" s="82"/>
      <c r="V35" s="82"/>
    </row>
    <row r="36" spans="1:22" s="83" customFormat="1" ht="21" hidden="1" customHeight="1" x14ac:dyDescent="0.45">
      <c r="A36" s="400"/>
      <c r="B36" s="792">
        <f>[2]ระบบการควบคุมฯ!B138</f>
        <v>0</v>
      </c>
      <c r="C36" s="788">
        <f>[2]ระบบการควบคุมฯ!C138</f>
        <v>0</v>
      </c>
      <c r="D36" s="401">
        <f>[2]ระบบการควบคุมฯ!F138</f>
        <v>0</v>
      </c>
      <c r="E36" s="401"/>
      <c r="F36" s="388">
        <f t="shared" si="8"/>
        <v>0</v>
      </c>
      <c r="G36" s="401"/>
      <c r="H36" s="401"/>
      <c r="I36" s="401"/>
      <c r="J36" s="401"/>
      <c r="K36" s="189"/>
      <c r="L36" s="74"/>
      <c r="M36" s="79"/>
      <c r="N36" s="75"/>
      <c r="O36" s="76"/>
      <c r="P36" s="77"/>
      <c r="Q36" s="78"/>
      <c r="R36" s="81"/>
      <c r="S36" s="81"/>
      <c r="T36" s="82"/>
      <c r="U36" s="82"/>
      <c r="V36" s="82"/>
    </row>
    <row r="37" spans="1:22" s="83" customFormat="1" ht="21" hidden="1" customHeight="1" x14ac:dyDescent="0.45">
      <c r="A37" s="400"/>
      <c r="B37" s="792">
        <f>[2]ระบบการควบคุมฯ!B139</f>
        <v>0</v>
      </c>
      <c r="C37" s="788">
        <f>[2]ระบบการควบคุมฯ!C139</f>
        <v>0</v>
      </c>
      <c r="D37" s="401">
        <f>[2]ระบบการควบคุมฯ!F139</f>
        <v>0</v>
      </c>
      <c r="E37" s="401"/>
      <c r="F37" s="388">
        <f t="shared" si="8"/>
        <v>0</v>
      </c>
      <c r="G37" s="401"/>
      <c r="H37" s="401"/>
      <c r="I37" s="401"/>
      <c r="J37" s="401"/>
      <c r="K37" s="189"/>
      <c r="L37" s="74"/>
      <c r="M37" s="79"/>
      <c r="N37" s="75"/>
      <c r="O37" s="76"/>
      <c r="P37" s="77"/>
      <c r="Q37" s="78"/>
      <c r="R37" s="81"/>
      <c r="S37" s="81"/>
      <c r="T37" s="82"/>
      <c r="U37" s="82"/>
      <c r="V37" s="82"/>
    </row>
    <row r="38" spans="1:22" ht="20.45" hidden="1" customHeight="1" x14ac:dyDescent="0.45">
      <c r="A38" s="400"/>
      <c r="B38" s="190"/>
      <c r="C38" s="793"/>
      <c r="D38" s="401"/>
      <c r="E38" s="401"/>
      <c r="F38" s="388">
        <f t="shared" si="8"/>
        <v>0</v>
      </c>
      <c r="G38" s="401"/>
      <c r="H38" s="401"/>
      <c r="I38" s="401"/>
      <c r="J38" s="401"/>
      <c r="K38" s="189"/>
      <c r="L38" s="71"/>
      <c r="M38" s="67"/>
      <c r="O38" s="70"/>
      <c r="P38" s="68"/>
      <c r="Q38" s="72"/>
      <c r="R38" s="69"/>
      <c r="S38" s="69"/>
    </row>
    <row r="39" spans="1:22" ht="31.15" hidden="1" customHeight="1" x14ac:dyDescent="0.45">
      <c r="A39" s="404">
        <v>2.2000000000000002</v>
      </c>
      <c r="B39" s="191" t="str">
        <f>+[2]ระบบการควบคุมฯ!B140</f>
        <v>งบเพิ่มประสิทธิผลกลยุทธ์ของ สพฐ.</v>
      </c>
      <c r="C39" s="794" t="str">
        <f>+[2]ระบบการควบคุมฯ!C140</f>
        <v xml:space="preserve">ศธ04002/ว4623 ลว.28 ต.ค.64 โอนครั้งที่ 10 </v>
      </c>
      <c r="D39" s="405"/>
      <c r="E39" s="405">
        <f>SUM(E40:E48)</f>
        <v>0</v>
      </c>
      <c r="F39" s="405">
        <f t="shared" ref="F39:I39" si="10">SUM(F40:F48)</f>
        <v>0</v>
      </c>
      <c r="G39" s="405">
        <f t="shared" si="10"/>
        <v>0</v>
      </c>
      <c r="H39" s="405">
        <f t="shared" si="10"/>
        <v>0</v>
      </c>
      <c r="I39" s="405">
        <f t="shared" si="10"/>
        <v>0</v>
      </c>
      <c r="J39" s="405">
        <f t="shared" ref="J39" si="11">SUM(J40:J47)</f>
        <v>0</v>
      </c>
      <c r="K39" s="192"/>
      <c r="L39" s="71"/>
      <c r="M39" s="67"/>
      <c r="O39" s="70"/>
      <c r="P39" s="68"/>
      <c r="Q39" s="72"/>
      <c r="R39" s="69"/>
      <c r="S39" s="69"/>
    </row>
    <row r="40" spans="1:22" ht="74.45" hidden="1" customHeight="1" x14ac:dyDescent="0.45">
      <c r="A40" s="406" t="s">
        <v>60</v>
      </c>
      <c r="B40" s="193" t="s">
        <v>115</v>
      </c>
      <c r="C40" s="795">
        <f>+[2]ระบบการควบคุมฯ!C141</f>
        <v>0</v>
      </c>
      <c r="D40" s="407"/>
      <c r="E40" s="407">
        <f>+[1]ระบบการควบคุมฯ!E277</f>
        <v>0</v>
      </c>
      <c r="F40" s="407">
        <f t="shared" ref="F40:F48" si="12">+E40+D40</f>
        <v>0</v>
      </c>
      <c r="G40" s="407">
        <f>+[1]ระบบการควบคุมฯ!G277+[1]ระบบการควบคุมฯ!H277</f>
        <v>0</v>
      </c>
      <c r="H40" s="407">
        <f>+[1]ระบบการควบคุมฯ!I277+[1]ระบบการควบคุมฯ!J277</f>
        <v>0</v>
      </c>
      <c r="I40" s="407">
        <f>+[1]ระบบการควบคุมฯ!K277+[1]ระบบการควบคุมฯ!L277</f>
        <v>0</v>
      </c>
      <c r="J40" s="407">
        <f t="shared" ref="J40:J48" si="13">+F40-G40-H40-I40</f>
        <v>0</v>
      </c>
      <c r="K40" s="532" t="s">
        <v>15</v>
      </c>
      <c r="L40" s="73"/>
      <c r="M40" s="74"/>
      <c r="N40" s="75"/>
      <c r="O40" s="76"/>
      <c r="P40" s="77"/>
      <c r="Q40" s="78"/>
      <c r="R40" s="81"/>
      <c r="S40" s="69"/>
    </row>
    <row r="41" spans="1:22" ht="55.9" hidden="1" customHeight="1" x14ac:dyDescent="0.45">
      <c r="A41" s="408" t="s">
        <v>62</v>
      </c>
      <c r="B41" s="194" t="str">
        <f>+[2]ระบบการควบคุมฯ!B142</f>
        <v>โครงการสพป.ปท. 2: องค์กรคุณธรรมต้นแบบในวิถึชีวิตใหม่(New Normal)</v>
      </c>
      <c r="C41" s="796" t="str">
        <f>+[2]ระบบการควบคุมฯ!C142</f>
        <v>บันทึกกลุ่มนิเทศติดตามและประเมินผลฯ ลว. 6 ม.ค.65</v>
      </c>
      <c r="D41" s="383"/>
      <c r="E41" s="383">
        <f>+[1]ระบบการควบคุมฯ!E278</f>
        <v>0</v>
      </c>
      <c r="F41" s="383">
        <f t="shared" si="12"/>
        <v>0</v>
      </c>
      <c r="G41" s="383">
        <f>+[1]ระบบการควบคุมฯ!G278+[1]ระบบการควบคุมฯ!H278</f>
        <v>0</v>
      </c>
      <c r="H41" s="383">
        <f>+[1]ระบบการควบคุมฯ!I278+[1]ระบบการควบคุมฯ!J278</f>
        <v>0</v>
      </c>
      <c r="I41" s="383">
        <f>+[1]ระบบการควบคุมฯ!K278+[1]ระบบการควบคุมฯ!L278</f>
        <v>0</v>
      </c>
      <c r="J41" s="383">
        <f t="shared" si="13"/>
        <v>0</v>
      </c>
      <c r="K41" s="409" t="s">
        <v>14</v>
      </c>
      <c r="L41" s="73"/>
      <c r="M41" s="74"/>
      <c r="N41" s="75"/>
      <c r="O41" s="76"/>
      <c r="P41" s="77"/>
      <c r="Q41" s="78"/>
      <c r="R41" s="81"/>
      <c r="S41" s="69"/>
    </row>
    <row r="42" spans="1:22" ht="74.45" hidden="1" customHeight="1" x14ac:dyDescent="0.45">
      <c r="A42" s="408" t="s">
        <v>63</v>
      </c>
      <c r="B42" s="194" t="str">
        <f>+[1]ระบบการควบคุมฯ!B279</f>
        <v>ซ่อมแซมครุภัณฑ์</v>
      </c>
      <c r="C42" s="796" t="str">
        <f>+[1]ระบบการควบคุมฯ!C279</f>
        <v>ยืมงบเพิ่มประสิทธิผลกลยุทธ์สพฐ.บท.17มี.ค.65</v>
      </c>
      <c r="D42" s="383"/>
      <c r="E42" s="383">
        <f>+[1]ระบบการควบคุมฯ!E279</f>
        <v>0</v>
      </c>
      <c r="F42" s="383">
        <f t="shared" si="12"/>
        <v>0</v>
      </c>
      <c r="G42" s="383">
        <f>+[1]ระบบการควบคุมฯ!G279+[1]ระบบการควบคุมฯ!H279</f>
        <v>0</v>
      </c>
      <c r="H42" s="383">
        <f>+[1]ระบบการควบคุมฯ!I279+[1]ระบบการควบคุมฯ!J279</f>
        <v>0</v>
      </c>
      <c r="I42" s="383">
        <f>+[1]ระบบการควบคุมฯ!K279+[1]ระบบการควบคุมฯ!L279</f>
        <v>0</v>
      </c>
      <c r="J42" s="383">
        <f t="shared" si="13"/>
        <v>0</v>
      </c>
      <c r="K42" s="409" t="s">
        <v>15</v>
      </c>
      <c r="L42" s="73"/>
      <c r="M42" s="74"/>
      <c r="N42" s="75"/>
      <c r="O42" s="76"/>
      <c r="P42" s="77"/>
      <c r="Q42" s="78"/>
      <c r="R42" s="81"/>
      <c r="S42" s="69"/>
    </row>
    <row r="43" spans="1:22" ht="21.6" hidden="1" customHeight="1" x14ac:dyDescent="0.45">
      <c r="A43" s="408" t="s">
        <v>106</v>
      </c>
      <c r="B43" s="194" t="str">
        <f>+[1]ระบบการควบคุมฯ!B280</f>
        <v xml:space="preserve">ค่าสาธารณูปโภค </v>
      </c>
      <c r="C43" s="796" t="str">
        <f>+[1]ระบบการควบคุมฯ!C280</f>
        <v>บท.แผนลว. 30 พ.ค.65</v>
      </c>
      <c r="D43" s="383"/>
      <c r="E43" s="383">
        <f>+[1]ระบบการควบคุมฯ!E280</f>
        <v>0</v>
      </c>
      <c r="F43" s="383">
        <f t="shared" si="12"/>
        <v>0</v>
      </c>
      <c r="G43" s="383">
        <f>+[1]ระบบการควบคุมฯ!G280+[1]ระบบการควบคุมฯ!H280</f>
        <v>0</v>
      </c>
      <c r="H43" s="383">
        <f>+[1]ระบบการควบคุมฯ!I280+[1]ระบบการควบคุมฯ!J280</f>
        <v>0</v>
      </c>
      <c r="I43" s="383">
        <f>+[1]ระบบการควบคุมฯ!K280+[1]ระบบการควบคุมฯ!L280</f>
        <v>0</v>
      </c>
      <c r="J43" s="383">
        <f t="shared" si="13"/>
        <v>0</v>
      </c>
      <c r="K43" s="409" t="s">
        <v>15</v>
      </c>
      <c r="L43" s="74"/>
      <c r="M43" s="79"/>
      <c r="N43" s="80"/>
      <c r="O43" s="80"/>
      <c r="P43" s="80"/>
      <c r="Q43" s="80"/>
      <c r="R43" s="81"/>
      <c r="S43" s="69"/>
    </row>
    <row r="44" spans="1:22" s="83" customFormat="1" ht="55.9" hidden="1" customHeight="1" x14ac:dyDescent="0.45">
      <c r="A44" s="408" t="s">
        <v>107</v>
      </c>
      <c r="B44" s="194" t="str">
        <f>+[1]ระบบการควบคุมฯ!B281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4" s="796" t="str">
        <f>+[2]ระบบการควบคุมฯ!C145</f>
        <v>ที่ ศธ04002/ว331/27 ม.ค.65 ครั้งที่ 172</v>
      </c>
      <c r="D44" s="383"/>
      <c r="E44" s="383">
        <f>+[1]ระบบการควบคุมฯ!E281</f>
        <v>0</v>
      </c>
      <c r="F44" s="383">
        <f t="shared" si="12"/>
        <v>0</v>
      </c>
      <c r="G44" s="383">
        <f>+[1]ระบบการควบคุมฯ!G281+[1]ระบบการควบคุมฯ!H281</f>
        <v>0</v>
      </c>
      <c r="H44" s="383">
        <f>+[1]ระบบการควบคุมฯ!I281+[1]ระบบการควบคุมฯ!J281</f>
        <v>0</v>
      </c>
      <c r="I44" s="383">
        <f>+[1]ระบบการควบคุมฯ!K281+[1]ระบบการควบคุมฯ!L281</f>
        <v>0</v>
      </c>
      <c r="J44" s="383">
        <f t="shared" si="13"/>
        <v>0</v>
      </c>
      <c r="K44" s="409" t="s">
        <v>14</v>
      </c>
      <c r="L44" s="74"/>
      <c r="M44" s="79"/>
      <c r="N44" s="75"/>
      <c r="O44" s="76"/>
      <c r="P44" s="77"/>
      <c r="Q44" s="78"/>
      <c r="R44" s="81"/>
      <c r="S44" s="81"/>
      <c r="T44" s="82"/>
      <c r="U44" s="82"/>
      <c r="V44" s="82"/>
    </row>
    <row r="45" spans="1:22" ht="55.9" hidden="1" customHeight="1" x14ac:dyDescent="0.45">
      <c r="A45" s="408" t="s">
        <v>108</v>
      </c>
      <c r="B45" s="194" t="str">
        <f>+[1]ระบบการควบคุมฯ!B282</f>
        <v>โครงการ ส่งเสริมสนับสนุนการทำวิจัยการบริหารจัดการของสถานศึกษา ฯ</v>
      </c>
      <c r="C45" s="796" t="str">
        <f>+[1]ระบบการควบคุมฯ!C282</f>
        <v>บท.แผนลว. 27 มิ..ย.65</v>
      </c>
      <c r="D45" s="383"/>
      <c r="E45" s="383">
        <f>+[1]ระบบการควบคุมฯ!E282</f>
        <v>0</v>
      </c>
      <c r="F45" s="383">
        <f t="shared" si="12"/>
        <v>0</v>
      </c>
      <c r="G45" s="383">
        <f>+[1]ระบบการควบคุมฯ!G282+[1]ระบบการควบคุมฯ!H282</f>
        <v>0</v>
      </c>
      <c r="H45" s="383">
        <f>+[1]ระบบการควบคุมฯ!I282+[1]ระบบการควบคุมฯ!J282</f>
        <v>0</v>
      </c>
      <c r="I45" s="383">
        <f>+[1]ระบบการควบคุมฯ!K282+[1]ระบบการควบคุมฯ!L282</f>
        <v>0</v>
      </c>
      <c r="J45" s="383">
        <f t="shared" si="13"/>
        <v>0</v>
      </c>
      <c r="K45" s="409" t="s">
        <v>14</v>
      </c>
      <c r="L45" s="74"/>
      <c r="M45" s="91"/>
      <c r="N45" s="91"/>
      <c r="O45" s="77"/>
      <c r="P45" s="77"/>
      <c r="Q45" s="78"/>
      <c r="R45" s="81"/>
      <c r="S45" s="69"/>
    </row>
    <row r="46" spans="1:22" s="83" customFormat="1" ht="55.9" hidden="1" customHeight="1" x14ac:dyDescent="0.45">
      <c r="A46" s="408" t="s">
        <v>130</v>
      </c>
      <c r="B46" s="194" t="str">
        <f>+[1]ระบบการควบคุมฯ!B283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6" s="796" t="str">
        <f>+[1]ระบบการควบคุมฯ!C283</f>
        <v>บท.แผนลว. 11 ส.ค.65</v>
      </c>
      <c r="D46" s="383"/>
      <c r="E46" s="383">
        <f>+[1]ระบบการควบคุมฯ!E283</f>
        <v>0</v>
      </c>
      <c r="F46" s="383">
        <f t="shared" si="12"/>
        <v>0</v>
      </c>
      <c r="G46" s="383">
        <f>+[1]ระบบการควบคุมฯ!G283+[1]ระบบการควบคุมฯ!H283</f>
        <v>0</v>
      </c>
      <c r="H46" s="383">
        <f>+[1]ระบบการควบคุมฯ!I283+[1]ระบบการควบคุมฯ!J283</f>
        <v>0</v>
      </c>
      <c r="I46" s="383">
        <f>+[1]ระบบการควบคุมฯ!K283+[1]ระบบการควบคุมฯ!L283</f>
        <v>0</v>
      </c>
      <c r="J46" s="383">
        <f t="shared" si="13"/>
        <v>0</v>
      </c>
      <c r="K46" s="409" t="s">
        <v>14</v>
      </c>
      <c r="L46" s="74"/>
      <c r="M46" s="79"/>
      <c r="N46" s="75"/>
      <c r="O46" s="76"/>
      <c r="P46" s="77"/>
      <c r="Q46" s="78"/>
      <c r="R46" s="81"/>
      <c r="S46" s="81"/>
      <c r="T46" s="82"/>
      <c r="U46" s="82"/>
      <c r="V46" s="82"/>
    </row>
    <row r="47" spans="1:22" s="83" customFormat="1" ht="37.15" hidden="1" customHeight="1" x14ac:dyDescent="0.45">
      <c r="A47" s="408" t="s">
        <v>131</v>
      </c>
      <c r="B47" s="194" t="str">
        <f>+[1]ระบบการควบคุมฯ!B284</f>
        <v>โครงการเสริมสร้างคุณธรรม จริยธรรม และธรรมาภิบาลในสถานศึกษา</v>
      </c>
      <c r="C47" s="796" t="str">
        <f>+[1]ระบบการควบคุมฯ!C284</f>
        <v>บท.แผนลว. 22 ก.ค.65</v>
      </c>
      <c r="D47" s="383"/>
      <c r="E47" s="383">
        <f>+[1]ระบบการควบคุมฯ!E284</f>
        <v>0</v>
      </c>
      <c r="F47" s="383">
        <f t="shared" si="12"/>
        <v>0</v>
      </c>
      <c r="G47" s="383">
        <f>+[1]ระบบการควบคุมฯ!G284+[1]ระบบการควบคุมฯ!H284</f>
        <v>0</v>
      </c>
      <c r="H47" s="383">
        <f>+[1]ระบบการควบคุมฯ!I284+[1]ระบบการควบคุมฯ!J284</f>
        <v>0</v>
      </c>
      <c r="I47" s="383">
        <f>+[1]ระบบการควบคุมฯ!K284+[1]ระบบการควบคุมฯ!L284</f>
        <v>0</v>
      </c>
      <c r="J47" s="383">
        <f t="shared" si="13"/>
        <v>0</v>
      </c>
      <c r="K47" s="409" t="s">
        <v>17</v>
      </c>
      <c r="L47" s="74"/>
      <c r="M47" s="79"/>
      <c r="N47" s="75"/>
      <c r="O47" s="76"/>
      <c r="P47" s="77"/>
      <c r="Q47" s="78"/>
      <c r="R47" s="81"/>
      <c r="S47" s="81"/>
      <c r="T47" s="82"/>
      <c r="U47" s="82"/>
      <c r="V47" s="82"/>
    </row>
    <row r="48" spans="1:22" s="83" customFormat="1" ht="37.15" hidden="1" customHeight="1" x14ac:dyDescent="0.45">
      <c r="A48" s="408" t="s">
        <v>132</v>
      </c>
      <c r="B48" s="194" t="str">
        <f>+[1]ระบบการควบคุมฯ!B285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8" s="796">
        <f>+[1]ระบบการควบคุมฯ!C285</f>
        <v>0</v>
      </c>
      <c r="D48" s="383"/>
      <c r="E48" s="383">
        <f>+[1]ระบบการควบคุมฯ!E285</f>
        <v>0</v>
      </c>
      <c r="F48" s="383">
        <f t="shared" si="12"/>
        <v>0</v>
      </c>
      <c r="G48" s="383">
        <f>+[1]ระบบการควบคุมฯ!G285+[1]ระบบการควบคุมฯ!H285</f>
        <v>0</v>
      </c>
      <c r="H48" s="383">
        <f>+[1]ระบบการควบคุมฯ!I285+[1]ระบบการควบคุมฯ!J285</f>
        <v>0</v>
      </c>
      <c r="I48" s="383">
        <f>+[1]ระบบการควบคุมฯ!K285+[1]ระบบการควบคุมฯ!L285</f>
        <v>0</v>
      </c>
      <c r="J48" s="383">
        <f t="shared" si="13"/>
        <v>0</v>
      </c>
      <c r="K48" s="409" t="s">
        <v>17</v>
      </c>
      <c r="L48" s="74"/>
      <c r="M48" s="79"/>
      <c r="N48" s="75"/>
      <c r="O48" s="76"/>
      <c r="P48" s="77"/>
      <c r="Q48" s="78"/>
      <c r="R48" s="81"/>
      <c r="S48" s="81"/>
      <c r="T48" s="82"/>
      <c r="U48" s="82"/>
      <c r="V48" s="82"/>
    </row>
    <row r="49" spans="1:22" s="83" customFormat="1" x14ac:dyDescent="0.45">
      <c r="A49" s="514">
        <f>+[1]ระบบการควบคุมฯ!A328</f>
        <v>2</v>
      </c>
      <c r="B49" s="515" t="str">
        <f>+[1]ระบบการควบคุมฯ!B328</f>
        <v xml:space="preserve">ผลผลิตผู้จบการศึกษาภาคบังคับ  </v>
      </c>
      <c r="C49" s="764" t="str">
        <f>+[1]ระบบการควบคุมฯ!C328</f>
        <v>20004 35000200 2000000</v>
      </c>
      <c r="D49" s="765">
        <f>+D50+D93</f>
        <v>3508000</v>
      </c>
      <c r="E49" s="765">
        <f>+E50+E93</f>
        <v>1592000</v>
      </c>
      <c r="F49" s="765">
        <f>+D49+E49</f>
        <v>5100000</v>
      </c>
      <c r="G49" s="765">
        <f>+G50+G93</f>
        <v>0</v>
      </c>
      <c r="H49" s="765">
        <f>+H50+H93</f>
        <v>0</v>
      </c>
      <c r="I49" s="765">
        <f>+I50+I93</f>
        <v>5099052.3599999994</v>
      </c>
      <c r="J49" s="765">
        <f>+J50+J93</f>
        <v>947.64000000001397</v>
      </c>
      <c r="K49" s="177"/>
      <c r="L49" s="74"/>
      <c r="M49" s="79"/>
      <c r="N49" s="75"/>
      <c r="O49" s="76"/>
      <c r="P49" s="77"/>
      <c r="Q49" s="78"/>
      <c r="R49" s="81"/>
      <c r="S49" s="81"/>
      <c r="T49" s="82"/>
      <c r="U49" s="82"/>
      <c r="V49" s="82"/>
    </row>
    <row r="50" spans="1:22" s="83" customFormat="1" x14ac:dyDescent="0.45">
      <c r="A50" s="376">
        <f>+[7]ระบบการควบคุมฯ!A518</f>
        <v>2.1</v>
      </c>
      <c r="B50" s="797" t="str">
        <f>+[1]ระบบการควบคุมฯ!B331</f>
        <v>กิจกรรมการจัดการศึกษาประถมศึกษาสำหรับโรงเรียนปกติ</v>
      </c>
      <c r="C50" s="767" t="str">
        <f>+[1]ระบบการควบคุมฯ!C331</f>
        <v>20004 66 05164 00000</v>
      </c>
      <c r="D50" s="377">
        <f>+D51</f>
        <v>2718000</v>
      </c>
      <c r="E50" s="377">
        <f>+E51</f>
        <v>1382000</v>
      </c>
      <c r="F50" s="377">
        <f>SUM(D50:E50)</f>
        <v>4100000</v>
      </c>
      <c r="G50" s="377">
        <f t="shared" ref="G50:J50" si="14">+G51</f>
        <v>0</v>
      </c>
      <c r="H50" s="377">
        <f t="shared" si="14"/>
        <v>0</v>
      </c>
      <c r="I50" s="377">
        <f t="shared" si="14"/>
        <v>4099052.36</v>
      </c>
      <c r="J50" s="377">
        <f t="shared" si="14"/>
        <v>947.64000000001397</v>
      </c>
      <c r="K50" s="378"/>
      <c r="L50" s="74"/>
      <c r="M50" s="79"/>
      <c r="N50" s="75"/>
      <c r="O50" s="76"/>
      <c r="P50" s="77"/>
      <c r="Q50" s="78"/>
      <c r="R50" s="81"/>
      <c r="S50" s="81"/>
      <c r="T50" s="82"/>
      <c r="U50" s="82"/>
      <c r="V50" s="82"/>
    </row>
    <row r="51" spans="1:22" s="83" customFormat="1" x14ac:dyDescent="0.45">
      <c r="A51" s="379"/>
      <c r="B51" s="768" t="str">
        <f>+[1]ระบบการควบคุมฯ!B332</f>
        <v xml:space="preserve"> งบดำเนินงาน 66112xx </v>
      </c>
      <c r="C51" s="769">
        <f>[2]ระบบการควบคุมฯ!C152</f>
        <v>0</v>
      </c>
      <c r="D51" s="380">
        <f>+D52+D64</f>
        <v>2718000</v>
      </c>
      <c r="E51" s="380">
        <f>+E52+E64</f>
        <v>1382000</v>
      </c>
      <c r="F51" s="380">
        <f>+F52+F65+F75</f>
        <v>4100000</v>
      </c>
      <c r="G51" s="380">
        <f>+G52+G64</f>
        <v>0</v>
      </c>
      <c r="H51" s="380">
        <f t="shared" ref="H51:J51" si="15">+H52+H64</f>
        <v>0</v>
      </c>
      <c r="I51" s="380">
        <f t="shared" si="15"/>
        <v>4099052.36</v>
      </c>
      <c r="J51" s="380">
        <f t="shared" si="15"/>
        <v>947.64000000001397</v>
      </c>
      <c r="K51" s="381"/>
      <c r="L51" s="74"/>
      <c r="M51" s="79"/>
      <c r="N51" s="75"/>
      <c r="O51" s="76"/>
      <c r="P51" s="77"/>
      <c r="Q51" s="78"/>
      <c r="R51" s="81"/>
      <c r="S51" s="81"/>
      <c r="T51" s="82"/>
      <c r="U51" s="82"/>
      <c r="V51" s="82"/>
    </row>
    <row r="52" spans="1:22" s="83" customFormat="1" ht="20.45" hidden="1" customHeight="1" x14ac:dyDescent="0.45">
      <c r="A52" s="396" t="str">
        <f>+[1]ระบบการควบคุมฯ!A333</f>
        <v>2.1.1</v>
      </c>
      <c r="B52" s="784" t="str">
        <f>+[1]ระบบการควบคุมฯ!B333</f>
        <v>งบประจำ บริหารจัดการสำนักงาน</v>
      </c>
      <c r="C52" s="785" t="str">
        <f>+[1]ระบบการควบคุมฯ!C331</f>
        <v>20004 66 05164 00000</v>
      </c>
      <c r="D52" s="397">
        <f>SUM(D53:D63)</f>
        <v>2718000</v>
      </c>
      <c r="E52" s="397">
        <f t="shared" ref="E52:J52" si="16">SUM(E53:E63)</f>
        <v>100000</v>
      </c>
      <c r="F52" s="397">
        <f t="shared" si="16"/>
        <v>2818000</v>
      </c>
      <c r="G52" s="397">
        <f t="shared" si="16"/>
        <v>0</v>
      </c>
      <c r="H52" s="397">
        <f t="shared" si="16"/>
        <v>0</v>
      </c>
      <c r="I52" s="397">
        <f t="shared" si="16"/>
        <v>2817999.96</v>
      </c>
      <c r="J52" s="397">
        <f t="shared" si="16"/>
        <v>4.0000000008149073E-2</v>
      </c>
      <c r="K52" s="1000" t="s">
        <v>15</v>
      </c>
      <c r="L52" s="74"/>
      <c r="M52" s="79"/>
      <c r="N52" s="75"/>
      <c r="O52" s="76"/>
      <c r="P52" s="77"/>
      <c r="Q52" s="78"/>
      <c r="R52" s="81"/>
      <c r="S52" s="81"/>
      <c r="T52" s="82"/>
      <c r="U52" s="82"/>
      <c r="V52" s="82"/>
    </row>
    <row r="53" spans="1:22" ht="20.45" hidden="1" customHeight="1" x14ac:dyDescent="0.45">
      <c r="A53" s="1001" t="str">
        <f>+[1]ระบบการควบคุมฯ!A336</f>
        <v>(1</v>
      </c>
      <c r="B53" s="1002" t="str">
        <f>+[1]ระบบการควบคุมฯ!B336</f>
        <v>ค้าจ้างเหมาบริการ ลูกจ้างสพป.ปท.2 15000x7คนx12 เดือน 1,260,000 บาท</v>
      </c>
      <c r="C53" s="1003" t="str">
        <f>+[7]ระบบการควบคุมฯ!C536</f>
        <v>ศธ04002/ว4881 ลว.27 ต.ค.65 โอนครั้งที่ 16  3,000,000</v>
      </c>
      <c r="D53" s="1004">
        <f>+[7]ระบบการควบคุมฯ!F522</f>
        <v>778660.18</v>
      </c>
      <c r="E53" s="1005"/>
      <c r="F53" s="385">
        <f>SUM(D53:E53)</f>
        <v>778660.18</v>
      </c>
      <c r="G53" s="1006">
        <f>+[7]ระบบการควบคุมฯ!G522+[7]ระบบการควบคุมฯ!H522</f>
        <v>0</v>
      </c>
      <c r="H53" s="1006">
        <f>+[7]ระบบการควบคุมฯ!I522+[7]ระบบการควบคุมฯ!J522</f>
        <v>0</v>
      </c>
      <c r="I53" s="1006">
        <f>+[7]ระบบการควบคุมฯ!K522+[7]ระบบการควบคุมฯ!L522</f>
        <v>778660.18</v>
      </c>
      <c r="J53" s="1006">
        <f t="shared" ref="J53:J63" si="17">+F53-G53-H53-I53</f>
        <v>0</v>
      </c>
      <c r="K53" s="1007"/>
    </row>
    <row r="54" spans="1:22" ht="30" x14ac:dyDescent="0.45">
      <c r="A54" s="1008"/>
      <c r="B54" s="1009" t="str">
        <f>+[7]ระบบการควบคุมฯ!B523</f>
        <v>ค้าจ้างเหมาบริการ ลูกจ้างสพป.ปท.2  ครั้งที่ 3  210,000</v>
      </c>
      <c r="C54" s="1010" t="str">
        <f>+[7]ระบบการควบคุมฯ!C523</f>
        <v>ที่ ศธ04002/ว2531/26 มิย 66 ครั้ง 619</v>
      </c>
      <c r="D54" s="1011"/>
      <c r="E54" s="1012"/>
      <c r="F54" s="387"/>
      <c r="G54" s="1013"/>
      <c r="H54" s="1013"/>
      <c r="I54" s="1013"/>
      <c r="J54" s="1013"/>
      <c r="K54" s="1014"/>
    </row>
    <row r="55" spans="1:22" x14ac:dyDescent="0.45">
      <c r="A55" s="400" t="str">
        <f>+[1]ระบบการควบคุมฯ!A337</f>
        <v>(2</v>
      </c>
      <c r="B55" s="798" t="str">
        <f>+[1]ระบบการควบคุมฯ!B337</f>
        <v>ค่าใช้จ่ายในการประชุมราชการ ค่าตอบแทนบุคคล 150,000 บาท</v>
      </c>
      <c r="C55" s="800">
        <f>+[7]ระบบการควบคุมฯ!D524</f>
        <v>0</v>
      </c>
      <c r="D55" s="902">
        <f>+[7]ระบบการควบคุมฯ!E524</f>
        <v>159395</v>
      </c>
      <c r="E55" s="186"/>
      <c r="F55" s="388">
        <f t="shared" ref="F55:F61" si="18">SUM(D55:E55)</f>
        <v>159395</v>
      </c>
      <c r="G55" s="401">
        <f>+[7]ระบบการควบคุมฯ!G524+[7]ระบบการควบคุมฯ!H524</f>
        <v>0</v>
      </c>
      <c r="H55" s="401">
        <f>+[7]ระบบการควบคุมฯ!I524+[7]ระบบการควบคุมฯ!J524</f>
        <v>0</v>
      </c>
      <c r="I55" s="401">
        <f>+[7]ระบบการควบคุมฯ!K524+[7]ระบบการควบคุมฯ!L524</f>
        <v>159395</v>
      </c>
      <c r="J55" s="401">
        <f t="shared" si="17"/>
        <v>0</v>
      </c>
      <c r="K55" s="185"/>
    </row>
    <row r="56" spans="1:22" x14ac:dyDescent="0.45">
      <c r="A56" s="400" t="str">
        <f>+[1]ระบบการควบคุมฯ!A338</f>
        <v>(3</v>
      </c>
      <c r="B56" s="799" t="str">
        <f>+[1]ระบบการควบคุมฯ!B338</f>
        <v>ค่าใช้จ่ายในการเดินทางไปราชการ 150,000 บาท</v>
      </c>
      <c r="C56" s="800">
        <f>+[7]ระบบการควบคุมฯ!D525</f>
        <v>0</v>
      </c>
      <c r="D56" s="902">
        <f>+[7]ระบบการควบคุมฯ!E525</f>
        <v>40107.949999999997</v>
      </c>
      <c r="E56" s="186"/>
      <c r="F56" s="388">
        <f t="shared" si="18"/>
        <v>40107.949999999997</v>
      </c>
      <c r="G56" s="401">
        <f>+[7]ระบบการควบคุมฯ!G525+[7]ระบบการควบคุมฯ!H525</f>
        <v>0</v>
      </c>
      <c r="H56" s="401">
        <f>+[7]ระบบการควบคุมฯ!I525+[7]ระบบการควบคุมฯ!J525</f>
        <v>0</v>
      </c>
      <c r="I56" s="401">
        <f>+[7]ระบบการควบคุมฯ!K525+[7]ระบบการควบคุมฯ!L525</f>
        <v>40107.949999999997</v>
      </c>
      <c r="J56" s="401">
        <f t="shared" si="17"/>
        <v>0</v>
      </c>
      <c r="K56" s="185"/>
    </row>
    <row r="57" spans="1:22" x14ac:dyDescent="0.45">
      <c r="A57" s="400" t="str">
        <f>+[1]ระบบการควบคุมฯ!A339</f>
        <v>(4</v>
      </c>
      <c r="B57" s="799" t="str">
        <f>+[1]ระบบการควบคุมฯ!B339</f>
        <v>ค่าซ่อมแซมและบำรุงรักษาทรัพย์สิน 200,000 บาท</v>
      </c>
      <c r="C57" s="800">
        <f>+[7]ระบบการควบคุมฯ!D526</f>
        <v>0</v>
      </c>
      <c r="D57" s="902">
        <f>+[7]ระบบการควบคุมฯ!E526</f>
        <v>189602.06</v>
      </c>
      <c r="E57" s="900"/>
      <c r="F57" s="388">
        <f t="shared" si="18"/>
        <v>189602.06</v>
      </c>
      <c r="G57" s="401">
        <f>+[7]ระบบการควบคุมฯ!G526+[7]ระบบการควบคุมฯ!H526</f>
        <v>0</v>
      </c>
      <c r="H57" s="401">
        <f>+[7]ระบบการควบคุมฯ!I526+[7]ระบบการควบคุมฯ!J526</f>
        <v>0</v>
      </c>
      <c r="I57" s="401">
        <f>+[7]ระบบการควบคุมฯ!K526+[7]ระบบการควบคุมฯ!L526</f>
        <v>189602.06</v>
      </c>
      <c r="J57" s="403">
        <f t="shared" si="17"/>
        <v>0</v>
      </c>
      <c r="K57" s="188"/>
    </row>
    <row r="58" spans="1:22" x14ac:dyDescent="0.45">
      <c r="A58" s="400" t="str">
        <f>+[1]ระบบการควบคุมฯ!A340</f>
        <v>(5</v>
      </c>
      <c r="B58" s="799" t="str">
        <f>+[1]ระบบการควบคุมฯ!B340</f>
        <v>ค่าวัสดุสำนักงาน 400,000 บาท</v>
      </c>
      <c r="C58" s="800">
        <f>+[7]ระบบการควบคุมฯ!D527</f>
        <v>0</v>
      </c>
      <c r="D58" s="902">
        <f>+[7]ระบบการควบคุมฯ!E527</f>
        <v>335152.73</v>
      </c>
      <c r="E58" s="513"/>
      <c r="F58" s="388">
        <f t="shared" si="18"/>
        <v>335152.73</v>
      </c>
      <c r="G58" s="401">
        <f>+[7]ระบบการควบคุมฯ!G527+[7]ระบบการควบคุมฯ!H527</f>
        <v>0</v>
      </c>
      <c r="H58" s="401">
        <f>+[7]ระบบการควบคุมฯ!I527+[7]ระบบการควบคุมฯ!J527</f>
        <v>0</v>
      </c>
      <c r="I58" s="401">
        <f>+[7]ระบบการควบคุมฯ!K527+[7]ระบบการควบคุมฯ!L527</f>
        <v>335152.73</v>
      </c>
      <c r="J58" s="401">
        <f t="shared" si="17"/>
        <v>0</v>
      </c>
      <c r="K58" s="185"/>
    </row>
    <row r="59" spans="1:22" ht="37.15" customHeight="1" x14ac:dyDescent="0.45">
      <c r="A59" s="400" t="str">
        <f>+[1]ระบบการควบคุมฯ!A341</f>
        <v>(6</v>
      </c>
      <c r="B59" s="799" t="str">
        <f>+[1]ระบบการควบคุมฯ!B341</f>
        <v>ค่าน้ำมันเชื้อเพลิงและหล่อลื่น 300,000 บาท</v>
      </c>
      <c r="C59" s="800">
        <f>+[7]ระบบการควบคุมฯ!D528</f>
        <v>0</v>
      </c>
      <c r="D59" s="902">
        <f>+[7]ระบบการควบคุมฯ!E528</f>
        <v>141000</v>
      </c>
      <c r="E59" s="186"/>
      <c r="F59" s="388">
        <f t="shared" si="18"/>
        <v>141000</v>
      </c>
      <c r="G59" s="401">
        <f>+[7]ระบบการควบคุมฯ!G528+[7]ระบบการควบคุมฯ!H528</f>
        <v>0</v>
      </c>
      <c r="H59" s="401">
        <f>+[7]ระบบการควบคุมฯ!I528+[7]ระบบการควบคุมฯ!J528</f>
        <v>0</v>
      </c>
      <c r="I59" s="401">
        <f>+[7]ระบบการควบคุมฯ!K528+[7]ระบบการควบคุมฯ!L528</f>
        <v>141000</v>
      </c>
      <c r="J59" s="401">
        <f t="shared" si="17"/>
        <v>0</v>
      </c>
      <c r="K59" s="189"/>
    </row>
    <row r="60" spans="1:22" ht="46.9" customHeight="1" x14ac:dyDescent="0.45">
      <c r="A60" s="400" t="str">
        <f>+[1]ระบบการควบคุมฯ!A342</f>
        <v>(7</v>
      </c>
      <c r="B60" s="799" t="str">
        <f>+[1]ระบบการควบคุมฯ!B342</f>
        <v>ค่าสาธารณูปโภค    500,000 บาท</v>
      </c>
      <c r="C60" s="800">
        <f>+[7]ระบบการควบคุมฯ!D529</f>
        <v>0</v>
      </c>
      <c r="D60" s="902">
        <f>+[7]ระบบการควบคุมฯ!E529</f>
        <v>926082.08</v>
      </c>
      <c r="E60" s="186"/>
      <c r="F60" s="388">
        <f t="shared" si="18"/>
        <v>926082.08</v>
      </c>
      <c r="G60" s="401">
        <f>+[7]ระบบการควบคุมฯ!G529+[7]ระบบการควบคุมฯ!H529</f>
        <v>0</v>
      </c>
      <c r="H60" s="401">
        <f>+[7]ระบบการควบคุมฯ!I529+[7]ระบบการควบคุมฯ!J529</f>
        <v>0</v>
      </c>
      <c r="I60" s="401">
        <f>+[7]ระบบการควบคุมฯ!K529+[7]ระบบการควบคุมฯ!L529</f>
        <v>926082.08</v>
      </c>
      <c r="J60" s="401">
        <f t="shared" si="17"/>
        <v>0</v>
      </c>
      <c r="K60" s="189"/>
    </row>
    <row r="61" spans="1:22" ht="46.9" customHeight="1" x14ac:dyDescent="0.45">
      <c r="A61" s="402" t="str">
        <f>+[1]ระบบการควบคุมฯ!A343</f>
        <v>(8</v>
      </c>
      <c r="B61" s="801" t="str">
        <f>+[1]ระบบการควบคุมฯ!B343</f>
        <v>อื่นๆ (รายการนอกเหนือ(1-(7 และหรือถัวจ่ายให้รายการ (1 -(7 โดยเฉพาะรายการที่ (7 ) 40000</v>
      </c>
      <c r="C61" s="802">
        <f>+[7]ระบบการควบคุมฯ!D530</f>
        <v>0</v>
      </c>
      <c r="D61" s="903">
        <f>+[7]ระบบการควบคุมฯ!E530</f>
        <v>148000</v>
      </c>
      <c r="E61" s="187"/>
      <c r="F61" s="392">
        <f t="shared" si="18"/>
        <v>148000</v>
      </c>
      <c r="G61" s="403">
        <f>+[7]ระบบการควบคุมฯ!G530+[7]ระบบการควบคุมฯ!H530</f>
        <v>0</v>
      </c>
      <c r="H61" s="403">
        <f>+[7]ระบบการควบคุมฯ!I530+[7]ระบบการควบคุมฯ!J530</f>
        <v>0</v>
      </c>
      <c r="I61" s="403">
        <f>+[7]ระบบการควบคุมฯ!K530+[7]ระบบการควบคุมฯ!L530</f>
        <v>147999.96</v>
      </c>
      <c r="J61" s="403">
        <f t="shared" si="17"/>
        <v>4.0000000008149073E-2</v>
      </c>
      <c r="K61" s="803"/>
    </row>
    <row r="62" spans="1:22" ht="37.15" customHeight="1" x14ac:dyDescent="0.45">
      <c r="A62" s="402" t="str">
        <f>+[7]ระบบการควบคุมฯ!A531</f>
        <v>8.1)</v>
      </c>
      <c r="B62" s="801" t="str">
        <f>+[7]ระบบการควบคุมฯ!B531</f>
        <v>อื่นๆ (ข้อ 1)-7) ) 100,000</v>
      </c>
      <c r="C62" s="1246" t="str">
        <f>+[7]ระบบการควบคุมฯ!C531</f>
        <v>ศธ04002/ว3458 ลว.18 ส.ค.66 โอนครั้งที่ 780</v>
      </c>
      <c r="D62" s="903">
        <f>+[7]ระบบการควบคุมฯ!D531</f>
        <v>0</v>
      </c>
      <c r="E62" s="903">
        <f>+[7]ระบบการควบคุมฯ!E531</f>
        <v>70000</v>
      </c>
      <c r="F62" s="903">
        <f>+[7]ระบบการควบคุมฯ!F531</f>
        <v>70000</v>
      </c>
      <c r="G62" s="903">
        <f>+[7]ระบบการควบคุมฯ!G531+[7]ระบบการควบคุมฯ!H531</f>
        <v>0</v>
      </c>
      <c r="H62" s="903">
        <f>+[7]ระบบการควบคุมฯ!I531+[7]ระบบการควบคุมฯ!J531</f>
        <v>0</v>
      </c>
      <c r="I62" s="903">
        <f>+[7]ระบบการควบคุมฯ!K531+[7]ระบบการควบคุมฯ!L531</f>
        <v>70000</v>
      </c>
      <c r="J62" s="403">
        <f t="shared" si="17"/>
        <v>0</v>
      </c>
      <c r="K62" s="803"/>
    </row>
    <row r="63" spans="1:22" ht="37.15" customHeight="1" x14ac:dyDescent="0.45">
      <c r="A63" s="402" t="str">
        <f>+[7]ระบบการควบคุมฯ!A532</f>
        <v>8.1.1</v>
      </c>
      <c r="B63" s="801" t="str">
        <f>+[7]ระบบการควบคุมฯ!B532</f>
        <v>ค่าใช้จ่ายเดินทางไปราชการ  100,000</v>
      </c>
      <c r="C63" s="1246" t="str">
        <f>+[7]ระบบการควบคุมฯ!C532</f>
        <v>ศธ04002/ว3458 ลว.18 ส.ค.66 โอนครั้งที่ 781</v>
      </c>
      <c r="D63" s="903">
        <f>+[7]ระบบการควบคุมฯ!D532</f>
        <v>0</v>
      </c>
      <c r="E63" s="903">
        <f>+[7]ระบบการควบคุมฯ!E532</f>
        <v>30000</v>
      </c>
      <c r="F63" s="903">
        <f>+[7]ระบบการควบคุมฯ!F532</f>
        <v>30000</v>
      </c>
      <c r="G63" s="903">
        <f>+[7]ระบบการควบคุมฯ!G532+[7]ระบบการควบคุมฯ!H532</f>
        <v>0</v>
      </c>
      <c r="H63" s="903">
        <f>+[7]ระบบการควบคุมฯ!I532+[7]ระบบการควบคุมฯ!J532</f>
        <v>0</v>
      </c>
      <c r="I63" s="903">
        <f>+[7]ระบบการควบคุมฯ!K532+[7]ระบบการควบคุมฯ!L532</f>
        <v>30000</v>
      </c>
      <c r="J63" s="403">
        <f t="shared" si="17"/>
        <v>0</v>
      </c>
      <c r="K63" s="803"/>
    </row>
    <row r="64" spans="1:22" ht="45" x14ac:dyDescent="0.45">
      <c r="A64" s="1015" t="str">
        <f>+[7]ระบบการควบคุมฯ!A536</f>
        <v>2.1.2</v>
      </c>
      <c r="B64" s="1016" t="str">
        <f>+[7]ระบบการควบคุมฯ!B536</f>
        <v>งบพัฒนาเพื่อพัฒนาคุณภาพการศึกษา 2,000,000 บาท</v>
      </c>
      <c r="C64" s="1017" t="str">
        <f>+[7]ระบบการควบคุมฯ!C536</f>
        <v>ศธ04002/ว4881 ลว.27 ต.ค.65 โอนครั้งที่ 16  3,000,000</v>
      </c>
      <c r="D64" s="1018">
        <f t="shared" ref="D64:J64" si="19">+D65+D75</f>
        <v>0</v>
      </c>
      <c r="E64" s="1018">
        <f t="shared" si="19"/>
        <v>1282000</v>
      </c>
      <c r="F64" s="1018">
        <f t="shared" si="19"/>
        <v>1282000</v>
      </c>
      <c r="G64" s="1018">
        <f t="shared" si="19"/>
        <v>0</v>
      </c>
      <c r="H64" s="1018">
        <f t="shared" si="19"/>
        <v>0</v>
      </c>
      <c r="I64" s="1018">
        <f t="shared" si="19"/>
        <v>1281052.3999999999</v>
      </c>
      <c r="J64" s="1018">
        <f t="shared" si="19"/>
        <v>947.60000000000582</v>
      </c>
      <c r="K64" s="1019"/>
    </row>
    <row r="65" spans="1:11" ht="30" x14ac:dyDescent="0.45">
      <c r="A65" s="404" t="str">
        <f>+[7]ระบบการควบคุมฯ!A537</f>
        <v>2.1.2.1</v>
      </c>
      <c r="B65" s="191" t="str">
        <f>+[7]ระบบการควบคุมฯ!B537</f>
        <v>งบกลยุทธ์ ของสพป.ปท.2 500,000 บาท</v>
      </c>
      <c r="C65" s="794" t="str">
        <f>+[1]ระบบการควบคุมฯ!C347</f>
        <v>20004 35000200 2000000</v>
      </c>
      <c r="D65" s="804">
        <f t="shared" ref="D65:J65" si="20">SUM(D66:D73)</f>
        <v>0</v>
      </c>
      <c r="E65" s="804">
        <f t="shared" si="20"/>
        <v>401362.5</v>
      </c>
      <c r="F65" s="804">
        <f t="shared" si="20"/>
        <v>401362.5</v>
      </c>
      <c r="G65" s="804">
        <f t="shared" si="20"/>
        <v>0</v>
      </c>
      <c r="H65" s="804">
        <f t="shared" si="20"/>
        <v>0</v>
      </c>
      <c r="I65" s="804">
        <f t="shared" si="20"/>
        <v>401362.5</v>
      </c>
      <c r="J65" s="804">
        <f t="shared" si="20"/>
        <v>0</v>
      </c>
      <c r="K65" s="805"/>
    </row>
    <row r="66" spans="1:11" ht="37.15" customHeight="1" x14ac:dyDescent="0.45">
      <c r="A66" s="408" t="str">
        <f>+[7]ระบบการควบคุมฯ!A538</f>
        <v>1)</v>
      </c>
      <c r="B66" s="194" t="str">
        <f>+[7]ระบบการควบคุมฯ!B538</f>
        <v>โครงการปฏิรูปกระบวนการเรียนรู้ที่ตอบสนองต่อการเปลี่ยนแปลงในศตวรรษที่ 21 150,000</v>
      </c>
      <c r="C66" s="827">
        <f>+[2]ระบบการควบคุมฯ!C190</f>
        <v>0</v>
      </c>
      <c r="D66" s="383">
        <f>+[7]ระบบการควบคุมฯ!D538</f>
        <v>0</v>
      </c>
      <c r="E66" s="383">
        <f>+[7]ระบบการควบคุมฯ!E538</f>
        <v>104070</v>
      </c>
      <c r="F66" s="383">
        <f>+[7]ระบบการควบคุมฯ!F538</f>
        <v>104070</v>
      </c>
      <c r="G66" s="383">
        <f>+[7]ระบบการควบคุมฯ!G538+[7]ระบบการควบคุมฯ!H538</f>
        <v>0</v>
      </c>
      <c r="H66" s="383">
        <f>+[7]ระบบการควบคุมฯ!I538+[7]ระบบการควบคุมฯ!J538</f>
        <v>0</v>
      </c>
      <c r="I66" s="383">
        <f>+[7]ระบบการควบคุมฯ!K538+[7]ระบบการควบคุมฯ!L538</f>
        <v>104070</v>
      </c>
      <c r="J66" s="383">
        <f>+F66-G66-H66-I66</f>
        <v>0</v>
      </c>
      <c r="K66" s="532" t="s">
        <v>14</v>
      </c>
    </row>
    <row r="67" spans="1:11" ht="37.15" customHeight="1" x14ac:dyDescent="0.45">
      <c r="A67" s="408" t="str">
        <f>+[7]ระบบการควบคุมฯ!A540</f>
        <v>2)</v>
      </c>
      <c r="B67" s="194" t="str">
        <f>+[7]ระบบการควบคุมฯ!B540</f>
        <v>โครงการส่งเสริมการจัดการศึกษาให้ผู้เรียนมีความปลอดภัยทุกรูปแบบ</v>
      </c>
      <c r="C67" s="827">
        <f>+[2]ระบบการควบคุมฯ!C191</f>
        <v>0</v>
      </c>
      <c r="D67" s="383">
        <f>+[7]ระบบการควบคุมฯ!D540</f>
        <v>0</v>
      </c>
      <c r="E67" s="383">
        <f>+[7]ระบบการควบคุมฯ!E540</f>
        <v>49997.5</v>
      </c>
      <c r="F67" s="383">
        <f>+[7]ระบบการควบคุมฯ!F540</f>
        <v>49997.5</v>
      </c>
      <c r="G67" s="383">
        <f>+[7]ระบบการควบคุมฯ!G540+[7]ระบบการควบคุมฯ!H540</f>
        <v>0</v>
      </c>
      <c r="H67" s="383">
        <f>+[7]ระบบการควบคุมฯ!I540+[7]ระบบการควบคุมฯ!J540</f>
        <v>0</v>
      </c>
      <c r="I67" s="383">
        <f>+[7]ระบบการควบคุมฯ!K540+[7]ระบบการควบคุมฯ!L540</f>
        <v>49997.5</v>
      </c>
      <c r="J67" s="383">
        <f t="shared" ref="J67:J73" si="21">+F67-G67-H67-I67</f>
        <v>0</v>
      </c>
      <c r="K67" s="409" t="s">
        <v>13</v>
      </c>
    </row>
    <row r="68" spans="1:11" ht="37.15" customHeight="1" x14ac:dyDescent="0.45">
      <c r="A68" s="408" t="str">
        <f>+[7]ระบบการควบคุมฯ!A541</f>
        <v>3)</v>
      </c>
      <c r="B68" s="194" t="str">
        <f>+[7]ระบบการควบคุมฯ!B541</f>
        <v>โครงการเพิ่มโอกาสและความเสมอภาคทางการศึกษา</v>
      </c>
      <c r="C68" s="827">
        <f>+[2]ระบบการควบคุมฯ!C192</f>
        <v>0</v>
      </c>
      <c r="D68" s="383">
        <f>+[7]ระบบการควบคุมฯ!D541</f>
        <v>0</v>
      </c>
      <c r="E68" s="383">
        <f>+[7]ระบบการควบคุมฯ!E541</f>
        <v>39045</v>
      </c>
      <c r="F68" s="383">
        <f>+[7]ระบบการควบคุมฯ!F541</f>
        <v>39045</v>
      </c>
      <c r="G68" s="383">
        <f>+[7]ระบบการควบคุมฯ!G541</f>
        <v>0</v>
      </c>
      <c r="H68" s="383">
        <f>+[7]ระบบการควบคุมฯ!H541</f>
        <v>0</v>
      </c>
      <c r="I68" s="383">
        <f>+[7]ระบบการควบคุมฯ!K541+[7]ระบบการควบคุมฯ!L541</f>
        <v>39045</v>
      </c>
      <c r="J68" s="383">
        <f t="shared" si="21"/>
        <v>0</v>
      </c>
      <c r="K68" s="409" t="s">
        <v>13</v>
      </c>
    </row>
    <row r="69" spans="1:11" ht="37.15" customHeight="1" x14ac:dyDescent="0.45">
      <c r="A69" s="408" t="str">
        <f>+[7]ระบบการควบคุมฯ!A542</f>
        <v>4)</v>
      </c>
      <c r="B69" s="194" t="str">
        <f>+[7]ระบบการควบคุมฯ!B542</f>
        <v>โครงการพัฒนาข้าราชการครูและบุคลากรทางการศึกษาให้มีสมรรถนะตามมาตรฐานตำแหน่งและมาตรรฐานวิชาชีพ</v>
      </c>
      <c r="C69" s="827">
        <f>+[2]ระบบการควบคุมฯ!C193</f>
        <v>0</v>
      </c>
      <c r="D69" s="383">
        <f>+[7]ระบบการควบคุมฯ!D542</f>
        <v>0</v>
      </c>
      <c r="E69" s="383">
        <f>+[7]ระบบการควบคุมฯ!E542</f>
        <v>99900</v>
      </c>
      <c r="F69" s="383">
        <f>+[7]ระบบการควบคุมฯ!F542</f>
        <v>99900</v>
      </c>
      <c r="G69" s="383">
        <f>+[7]ระบบการควบคุมฯ!G542</f>
        <v>0</v>
      </c>
      <c r="H69" s="383">
        <f>+[7]ระบบการควบคุมฯ!H542</f>
        <v>0</v>
      </c>
      <c r="I69" s="383">
        <f>+[7]ระบบการควบคุมฯ!K542+[7]ระบบการควบคุมฯ!L542</f>
        <v>99900</v>
      </c>
      <c r="J69" s="383">
        <f t="shared" si="21"/>
        <v>0</v>
      </c>
      <c r="K69" s="409" t="s">
        <v>18</v>
      </c>
    </row>
    <row r="70" spans="1:11" ht="56.25" x14ac:dyDescent="0.45">
      <c r="A70" s="408" t="str">
        <f>+[7]ระบบการควบคุมฯ!A543</f>
        <v>5)</v>
      </c>
      <c r="B70" s="194" t="str">
        <f>+[7]ระบบการควบคุมฯ!B543</f>
        <v>โครงการส่งเสริมคุณธรรม นำสู่คุณภาพชีวิต</v>
      </c>
      <c r="C70" s="827">
        <f>+[2]ระบบการควบคุมฯ!C195</f>
        <v>0</v>
      </c>
      <c r="D70" s="383">
        <f>+[7]ระบบการควบคุมฯ!D543</f>
        <v>0</v>
      </c>
      <c r="E70" s="383">
        <f>+[7]ระบบการควบคุมฯ!E543</f>
        <v>32300</v>
      </c>
      <c r="F70" s="383">
        <f>+[7]ระบบการควบคุมฯ!F543</f>
        <v>32300</v>
      </c>
      <c r="G70" s="383">
        <f>+[7]ระบบการควบคุมฯ!G543</f>
        <v>0</v>
      </c>
      <c r="H70" s="383">
        <f>+[7]ระบบการควบคุมฯ!H543</f>
        <v>0</v>
      </c>
      <c r="I70" s="383">
        <f>+[7]ระบบการควบคุมฯ!K543+[7]ระบบการควบคุมฯ!L543</f>
        <v>32300</v>
      </c>
      <c r="J70" s="383">
        <f t="shared" si="21"/>
        <v>0</v>
      </c>
      <c r="K70" s="409" t="s">
        <v>14</v>
      </c>
    </row>
    <row r="71" spans="1:11" ht="46.9" customHeight="1" x14ac:dyDescent="0.45">
      <c r="A71" s="408" t="str">
        <f>+[7]ระบบการควบคุมฯ!A544</f>
        <v>6)</v>
      </c>
      <c r="B71" s="194" t="str">
        <f>+[7]ระบบการควบคุมฯ!B544</f>
        <v>โครงการพัฒนาระบบประกันคุณภาพภายในของสถานศึกษาให้เข้มแข็ง</v>
      </c>
      <c r="C71" s="827">
        <f>+[2]ระบบการควบคุมฯ!C196</f>
        <v>0</v>
      </c>
      <c r="D71" s="383">
        <f>+[7]ระบบการควบคุมฯ!D544</f>
        <v>0</v>
      </c>
      <c r="E71" s="383">
        <f>+[7]ระบบการควบคุมฯ!E544</f>
        <v>37200</v>
      </c>
      <c r="F71" s="383">
        <f>+[7]ระบบการควบคุมฯ!F544</f>
        <v>37200</v>
      </c>
      <c r="G71" s="383">
        <f>+[7]ระบบการควบคุมฯ!G544</f>
        <v>0</v>
      </c>
      <c r="H71" s="383">
        <f>+[7]ระบบการควบคุมฯ!H544</f>
        <v>0</v>
      </c>
      <c r="I71" s="383">
        <f>+[7]ระบบการควบคุมฯ!K544+[7]ระบบการควบคุมฯ!L544</f>
        <v>37200</v>
      </c>
      <c r="J71" s="383">
        <f t="shared" si="21"/>
        <v>0</v>
      </c>
      <c r="K71" s="409" t="s">
        <v>14</v>
      </c>
    </row>
    <row r="72" spans="1:11" ht="37.15" customHeight="1" x14ac:dyDescent="0.45">
      <c r="A72" s="408" t="str">
        <f>+[7]ระบบการควบคุมฯ!A545</f>
        <v>7)</v>
      </c>
      <c r="B72" s="194" t="str">
        <f>+[7]ระบบการควบคุมฯ!B545</f>
        <v>โครงการพัฒนาระบบเทคโนโลยีสารสนนเทศ สู่การพัฒนาสำนักงานเขตพื้นที่การศึกษาอัจฉรริยะในยุคดิจิตัล</v>
      </c>
      <c r="C72" s="827">
        <f>+[2]ระบบการควบคุมฯ!C197</f>
        <v>0</v>
      </c>
      <c r="D72" s="383">
        <f>+[7]ระบบการควบคุมฯ!D545</f>
        <v>0</v>
      </c>
      <c r="E72" s="383">
        <f>+[7]ระบบการควบคุมฯ!E545</f>
        <v>38850</v>
      </c>
      <c r="F72" s="383">
        <f>+[7]ระบบการควบคุมฯ!F545</f>
        <v>38850</v>
      </c>
      <c r="G72" s="383">
        <f>+[7]ระบบการควบคุมฯ!G545</f>
        <v>0</v>
      </c>
      <c r="H72" s="383">
        <f>+[7]ระบบการควบคุมฯ!H545</f>
        <v>0</v>
      </c>
      <c r="I72" s="383">
        <f>+[7]ระบบการควบคุมฯ!K545+[7]ระบบการควบคุมฯ!L545</f>
        <v>38850</v>
      </c>
      <c r="J72" s="383">
        <f t="shared" si="21"/>
        <v>0</v>
      </c>
      <c r="K72" s="409" t="s">
        <v>172</v>
      </c>
    </row>
    <row r="73" spans="1:11" ht="37.15" customHeight="1" x14ac:dyDescent="0.45">
      <c r="A73" s="408">
        <f>+[7]ระบบการควบคุมฯ!A546</f>
        <v>0</v>
      </c>
      <c r="B73" s="194">
        <f>+[7]ระบบการควบคุมฯ!B546</f>
        <v>0</v>
      </c>
      <c r="C73" s="827">
        <f>+[2]ระบบการควบคุมฯ!C198</f>
        <v>0</v>
      </c>
      <c r="D73" s="383">
        <f>+[7]ระบบการควบคุมฯ!D546</f>
        <v>0</v>
      </c>
      <c r="E73" s="383">
        <f>+[7]ระบบการควบคุมฯ!E546</f>
        <v>0</v>
      </c>
      <c r="F73" s="383">
        <f>+[7]ระบบการควบคุมฯ!F546</f>
        <v>0</v>
      </c>
      <c r="G73" s="383">
        <f>+[7]ระบบการควบคุมฯ!G546</f>
        <v>0</v>
      </c>
      <c r="H73" s="383">
        <f>+[7]ระบบการควบคุมฯ!H546</f>
        <v>0</v>
      </c>
      <c r="I73" s="383">
        <f>+[7]ระบบการควบคุมฯ!K546+[7]ระบบการควบคุมฯ!L546</f>
        <v>0</v>
      </c>
      <c r="J73" s="383">
        <f t="shared" si="21"/>
        <v>0</v>
      </c>
      <c r="K73" s="409"/>
    </row>
    <row r="74" spans="1:11" x14ac:dyDescent="0.45">
      <c r="A74" s="408"/>
      <c r="B74" s="844"/>
      <c r="C74" s="845"/>
      <c r="D74" s="846"/>
      <c r="E74" s="846"/>
      <c r="F74" s="846"/>
      <c r="G74" s="846"/>
      <c r="H74" s="846"/>
      <c r="I74" s="846"/>
      <c r="J74" s="847"/>
      <c r="K74" s="409"/>
    </row>
    <row r="75" spans="1:11" ht="45" x14ac:dyDescent="0.45">
      <c r="A75" s="806" t="str">
        <f>+[1]ระบบการควบคุมฯ!A357</f>
        <v>2.1.2.2</v>
      </c>
      <c r="B75" s="807" t="str">
        <f>+[1]ระบบการควบคุมฯ!B357</f>
        <v>งบเพิ่มประสิทธิผลกลยุทธ์ของ สพฐ. 1,500,000 บาท</v>
      </c>
      <c r="C75" s="808" t="str">
        <f>+[1]ระบบการควบคุมฯ!C357</f>
        <v>ศธ04002/ว4881 ลว.27 ต.ค.65 โอนครั้งที่ 16  3,000,000</v>
      </c>
      <c r="D75" s="444">
        <f>SUM(D76:D92)</f>
        <v>0</v>
      </c>
      <c r="E75" s="444">
        <f t="shared" ref="E75:K75" si="22">SUM(E76:E92)</f>
        <v>880637.5</v>
      </c>
      <c r="F75" s="444">
        <f t="shared" si="22"/>
        <v>880637.5</v>
      </c>
      <c r="G75" s="444">
        <f t="shared" si="22"/>
        <v>0</v>
      </c>
      <c r="H75" s="444">
        <f t="shared" si="22"/>
        <v>0</v>
      </c>
      <c r="I75" s="444">
        <f t="shared" si="22"/>
        <v>879689.9</v>
      </c>
      <c r="J75" s="444">
        <f t="shared" si="22"/>
        <v>947.60000000000582</v>
      </c>
      <c r="K75" s="444">
        <f t="shared" si="22"/>
        <v>0</v>
      </c>
    </row>
    <row r="76" spans="1:11" ht="45" x14ac:dyDescent="0.45">
      <c r="A76" s="382" t="str">
        <f>+[7]ระบบการควบคุมฯ!A553</f>
        <v>1)</v>
      </c>
      <c r="B76" s="772" t="str">
        <f>+[7]ระบบการควบคุมฯ!B553</f>
        <v>เงินเหลือจ่ายเพื่อยกระดับคุณภาพผู้เรียนในการอ่านออกเขียนได้ สำหรับโรงเรียนกลุ่มวิกฤติ ปีการศึกษา 2566</v>
      </c>
      <c r="C76" s="810" t="str">
        <f>+[7]ระบบการควบคุมฯ!C553</f>
        <v>20004 35000200 200000/20004 66 05164 00000</v>
      </c>
      <c r="D76" s="383">
        <f>+[7]ระบบการควบคุมฯ!D553</f>
        <v>0</v>
      </c>
      <c r="E76" s="383">
        <f>+[7]ระบบการควบคุมฯ!E553</f>
        <v>100000</v>
      </c>
      <c r="F76" s="383">
        <f>+D76+E76</f>
        <v>100000</v>
      </c>
      <c r="G76" s="383">
        <f>+[7]ระบบการควบคุมฯ!G553+[7]ระบบการควบคุมฯ!H553</f>
        <v>0</v>
      </c>
      <c r="H76" s="383">
        <f>+[7]ระบบการควบคุมฯ!I553+[7]ระบบการควบคุมฯ!J553</f>
        <v>0</v>
      </c>
      <c r="I76" s="383">
        <f>+[7]ระบบการควบคุมฯ!K553+[7]ระบบการควบคุมฯ!L553</f>
        <v>100000</v>
      </c>
      <c r="J76" s="383">
        <f>+F76-G76-H76-I76</f>
        <v>0</v>
      </c>
      <c r="K76" s="409" t="s">
        <v>16</v>
      </c>
    </row>
    <row r="77" spans="1:11" ht="37.5" x14ac:dyDescent="0.45">
      <c r="A77" s="382" t="str">
        <f>+[7]ระบบการควบคุมฯ!A555</f>
        <v>2)</v>
      </c>
      <c r="B77" s="772" t="str">
        <f>+[7]ระบบการควบคุมฯ!B555</f>
        <v>โครงการพัฒนาศักยภาพผู้บริหารการศึกษา ผู้บริหารโรงเรียน ข้าราชการและลูกจ้างสังกัดสพป.ปทุมธานี เขต 2</v>
      </c>
      <c r="C77" s="773" t="str">
        <f>+[7]ระบบการควบคุมฯ!C555</f>
        <v>บันทึกกลุ่มบุคคล ลว. 3 พ.ย.65</v>
      </c>
      <c r="D77" s="383"/>
      <c r="E77" s="383">
        <f>+[7]ระบบการควบคุมฯ!E555</f>
        <v>142270</v>
      </c>
      <c r="F77" s="383">
        <f>SUM(D77:E77)</f>
        <v>142270</v>
      </c>
      <c r="G77" s="383">
        <f>+[7]ระบบการควบคุมฯ!G555+[7]ระบบการควบคุมฯ!H555</f>
        <v>0</v>
      </c>
      <c r="H77" s="383">
        <f>+[7]ระบบการควบคุมฯ!I555+[7]ระบบการควบคุมฯ!J555</f>
        <v>0</v>
      </c>
      <c r="I77" s="383">
        <f>+[7]ระบบการควบคุมฯ!K555+[7]ระบบการควบคุมฯ!L555</f>
        <v>142270</v>
      </c>
      <c r="J77" s="383">
        <f t="shared" ref="J77:J92" si="23">+F77-G77-H77-I77</f>
        <v>0</v>
      </c>
      <c r="K77" s="462" t="s">
        <v>116</v>
      </c>
    </row>
    <row r="78" spans="1:11" ht="56.25" x14ac:dyDescent="0.45">
      <c r="A78" s="382" t="str">
        <f>+[7]ระบบการควบคุมฯ!A556</f>
        <v>3)</v>
      </c>
      <c r="B78" s="772" t="str">
        <f>+[7]ระบบการควบคุมฯ!B556</f>
        <v xml:space="preserve">โครงการงานศิลปหัตถกรรมนักเรียน ระดับเขตพื้นที่การศึกษา ปีการศีกษา 2565                     </v>
      </c>
      <c r="C78" s="773" t="str">
        <f>+[7]ระบบการควบคุมฯ!C556</f>
        <v>บท.แผนลว. 13 ธ.ค. 65</v>
      </c>
      <c r="D78" s="383">
        <f>+[1]ระบบการควบคุมฯ!D420</f>
        <v>0</v>
      </c>
      <c r="E78" s="383">
        <f>+[7]ระบบการควบคุมฯ!E556</f>
        <v>294865</v>
      </c>
      <c r="F78" s="383">
        <f t="shared" ref="F78:F79" si="24">SUM(D78:E78)</f>
        <v>294865</v>
      </c>
      <c r="G78" s="383">
        <f>+'[7]ประถม 350002'!I683+'[7]ประถม 350002'!J683</f>
        <v>0</v>
      </c>
      <c r="H78" s="383">
        <f>+'[7]ประถม 350002'!K683+'[7]ประถม 350002'!L683</f>
        <v>0</v>
      </c>
      <c r="I78" s="383">
        <f>+[7]ระบบการควบคุมฯ!K556+[7]ระบบการควบคุมฯ!L556</f>
        <v>294865</v>
      </c>
      <c r="J78" s="383">
        <f t="shared" si="23"/>
        <v>0</v>
      </c>
      <c r="K78" s="409" t="s">
        <v>166</v>
      </c>
    </row>
    <row r="79" spans="1:11" ht="56.25" x14ac:dyDescent="0.45">
      <c r="A79" s="382" t="str">
        <f>+[7]ระบบการควบคุมฯ!A557</f>
        <v>4)</v>
      </c>
      <c r="B79" s="772" t="str">
        <f>+[7]ระบบการควบคุมฯ!B557</f>
        <v xml:space="preserve">โครงการงานศิลปหัตถกรรมนักเรียน ระดับชาติ ครั้งที่ 70  ปีการศีกษา 2565  งบ 100000                   </v>
      </c>
      <c r="C79" s="773" t="str">
        <f>+[7]ระบบการควบคุมฯ!C557</f>
        <v xml:space="preserve">บท.แผนลว. 14 ม.ค. 66 </v>
      </c>
      <c r="D79" s="383">
        <f>+[1]ระบบการควบคุมฯ!D421</f>
        <v>0</v>
      </c>
      <c r="E79" s="383">
        <f>+[7]ระบบการควบคุมฯ!E557</f>
        <v>94952.5</v>
      </c>
      <c r="F79" s="383">
        <f t="shared" si="24"/>
        <v>94952.5</v>
      </c>
      <c r="G79" s="383">
        <f>+'[7]ประถม 350002'!I713+'[7]ประถม 350002'!J713</f>
        <v>0</v>
      </c>
      <c r="H79" s="383">
        <f>+'[7]ประถม 350002'!K713+'[7]ประถม 350002'!L713</f>
        <v>0</v>
      </c>
      <c r="I79" s="383">
        <f>+'[7]ประถม 350002'!M713+'[7]ประถม 350002'!N713</f>
        <v>94952.5</v>
      </c>
      <c r="J79" s="383">
        <f t="shared" si="23"/>
        <v>0</v>
      </c>
      <c r="K79" s="410" t="s">
        <v>166</v>
      </c>
    </row>
    <row r="80" spans="1:11" ht="93.75" x14ac:dyDescent="0.45">
      <c r="A80" s="390" t="str">
        <f>+[7]ระบบการควบคุมฯ!A558</f>
        <v>5)</v>
      </c>
      <c r="B80" s="1020" t="str">
        <f>+[7]ระบบการควบคุมฯ!B558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80" s="1021" t="str">
        <f>+[7]ระบบการควบคุมฯ!C558</f>
        <v>บท.แผนลว. 18 ม.ค. 66 /ศธ04002/ว619 ลว.26 มิย 66 โอนครั้งที่ 619  ครั้งที่ 3  47270</v>
      </c>
      <c r="D80" s="391">
        <f>+[1]ระบบการควบคุมฯ!D422</f>
        <v>0</v>
      </c>
      <c r="E80" s="391">
        <f>+[7]ระบบการควบคุมฯ!E558</f>
        <v>55550</v>
      </c>
      <c r="F80" s="391">
        <f t="shared" ref="F80" si="25">SUM(D80:E80)</f>
        <v>55550</v>
      </c>
      <c r="G80" s="391">
        <f>+[7]ระบบการควบคุมฯ!G558+[7]ระบบการควบคุมฯ!H558</f>
        <v>0</v>
      </c>
      <c r="H80" s="391">
        <f>+[7]ระบบการควบคุมฯ!I558+[7]ระบบการควบคุมฯ!J558</f>
        <v>0</v>
      </c>
      <c r="I80" s="391">
        <f>+[7]ระบบการควบคุมฯ!K558+[7]ระบบการควบคุมฯ!L558</f>
        <v>55550</v>
      </c>
      <c r="J80" s="391">
        <f t="shared" si="23"/>
        <v>0</v>
      </c>
      <c r="K80" s="1022" t="s">
        <v>95</v>
      </c>
    </row>
    <row r="81" spans="1:11" ht="45" x14ac:dyDescent="0.45">
      <c r="A81" s="1023" t="str">
        <f>+[7]ระบบการควบคุมฯ!A559</f>
        <v>6)</v>
      </c>
      <c r="B81" s="1024" t="str">
        <f>+[7]ระบบการควบคุมฯ!B559</f>
        <v>โครงการรักษ์ภาษาไทยเนื่องในสัปดาห์วันภาษาไทยแห่งชาติ ปี 2566</v>
      </c>
      <c r="C81" s="1025" t="str">
        <f>+[7]ระบบการควบคุมฯ!C559</f>
        <v>ศธ04002/ว619 ลว.26 มิย 66 โอนครั้งที่ 619  ครั้งที่ 3  1,000,000</v>
      </c>
      <c r="D81" s="1026">
        <f>+[1]ระบบการควบคุมฯ!D424</f>
        <v>0</v>
      </c>
      <c r="E81" s="1026">
        <f>+[7]ระบบการควบคุมฯ!E559</f>
        <v>13000</v>
      </c>
      <c r="F81" s="1026">
        <f t="shared" ref="F81:F82" si="26">SUM(D81:E81)</f>
        <v>13000</v>
      </c>
      <c r="G81" s="1026">
        <f>+[7]ระบบการควบคุมฯ!G559+[7]ระบบการควบคุมฯ!H559</f>
        <v>0</v>
      </c>
      <c r="H81" s="1026">
        <f>+[7]ระบบการควบคุมฯ!I559+[7]ระบบการควบคุมฯ!J559</f>
        <v>0</v>
      </c>
      <c r="I81" s="1026">
        <f>+[7]ระบบการควบคุมฯ!K559+[7]ระบบการควบคุมฯ!L559</f>
        <v>13000</v>
      </c>
      <c r="J81" s="1026">
        <f t="shared" si="23"/>
        <v>0</v>
      </c>
      <c r="K81" s="1027"/>
    </row>
    <row r="82" spans="1:11" ht="93.75" x14ac:dyDescent="0.45">
      <c r="A82" s="382" t="str">
        <f>+[7]ระบบการควบคุมฯ!A560</f>
        <v>6)</v>
      </c>
      <c r="B82" s="772" t="str">
        <f>+[7]ระบบการควบคุมฯ!B560</f>
        <v>โครงการส่งเสริมผู้เรียนให้มีคุณลักษณะในศตวรรษที่ 21 50000 บาท</v>
      </c>
      <c r="C82" s="773" t="str">
        <f>+[7]ระบบการควบคุมฯ!C560</f>
        <v>ศธ04002/ว619 ลว.26 มิย 66 โอนครั้งที่ 619  ครั้งที่ 3  1,000,000</v>
      </c>
      <c r="D82" s="383">
        <f>+[1]ระบบการควบคุมฯ!D425</f>
        <v>0</v>
      </c>
      <c r="E82" s="383">
        <f>+[7]ระบบการควบคุมฯ!E560</f>
        <v>0</v>
      </c>
      <c r="F82" s="383">
        <f t="shared" si="26"/>
        <v>0</v>
      </c>
      <c r="G82" s="383">
        <f>+[7]ระบบการควบคุมฯ!G560+[7]ระบบการควบคุมฯ!H560</f>
        <v>0</v>
      </c>
      <c r="H82" s="383">
        <f>+[7]ระบบการควบคุมฯ!I560+[7]ระบบการควบคุมฯ!J560</f>
        <v>0</v>
      </c>
      <c r="I82" s="383">
        <f>+[7]ระบบการควบคุมฯ!K560+[7]ระบบการควบคุมฯ!L560</f>
        <v>0</v>
      </c>
      <c r="J82" s="383">
        <f t="shared" si="23"/>
        <v>0</v>
      </c>
      <c r="K82" s="410" t="s">
        <v>95</v>
      </c>
    </row>
    <row r="83" spans="1:11" ht="93.75" x14ac:dyDescent="0.45">
      <c r="A83" s="382" t="str">
        <f>+[7]ระบบการควบคุมฯ!A561</f>
        <v>7)</v>
      </c>
      <c r="B83" s="772" t="str">
        <f>+[7]ระบบการควบคุมฯ!B561</f>
        <v>โครงการเพิ่มประสิทธิผลการจัดการเรียนรู้ที่ส่งเสริมความสามารถในการแข่งขันระดับนานาชาติ 20000 บาท</v>
      </c>
      <c r="C83" s="773" t="str">
        <f>+[7]ระบบการควบคุมฯ!C561</f>
        <v>ศธ04002/ว619 ลว.26 มิย 66 โอนครั้งที่ 619  ครั้งที่ 3  1,000,000</v>
      </c>
      <c r="D83" s="383">
        <f>+[1]ระบบการควบคุมฯ!D426</f>
        <v>0</v>
      </c>
      <c r="E83" s="383">
        <f>+[7]ระบบการควบคุมฯ!E561</f>
        <v>0</v>
      </c>
      <c r="F83" s="383">
        <f t="shared" ref="F83:F92" si="27">SUM(D83:E83)</f>
        <v>0</v>
      </c>
      <c r="G83" s="383">
        <f>+[7]ระบบการควบคุมฯ!G561+[7]ระบบการควบคุมฯ!H561</f>
        <v>0</v>
      </c>
      <c r="H83" s="383">
        <f>+[7]ระบบการควบคุมฯ!I561+[7]ระบบการควบคุมฯ!J561</f>
        <v>0</v>
      </c>
      <c r="I83" s="383">
        <f>+[7]ระบบการควบคุมฯ!K561+[7]ระบบการควบคุมฯ!L561</f>
        <v>0</v>
      </c>
      <c r="J83" s="383">
        <f t="shared" si="23"/>
        <v>0</v>
      </c>
      <c r="K83" s="410" t="s">
        <v>95</v>
      </c>
    </row>
    <row r="84" spans="1:11" ht="93.75" x14ac:dyDescent="0.45">
      <c r="A84" s="382" t="str">
        <f>+[7]ระบบการควบคุมฯ!A562</f>
        <v>8)</v>
      </c>
      <c r="B84" s="772" t="str">
        <f>+[7]ระบบการควบคุมฯ!B562</f>
        <v>โครงการพัฒนาความรู้ความสามารถด้านการจัดการเรียนรู้วิทยาการคำนวณ สำหรับครูสังกัดสพป.ปท.2 20000 บาท</v>
      </c>
      <c r="C84" s="773" t="str">
        <f>+[7]ระบบการควบคุมฯ!C562</f>
        <v>ศธ04002/ว619 ลว.26 มิย 66 โอนครั้งที่ 619  ครั้งที่ 3  1,000,000</v>
      </c>
      <c r="D84" s="383">
        <f>+[1]ระบบการควบคุมฯ!D427</f>
        <v>0</v>
      </c>
      <c r="E84" s="383">
        <f>+[7]ระบบการควบคุมฯ!E562</f>
        <v>0</v>
      </c>
      <c r="F84" s="383">
        <f t="shared" si="27"/>
        <v>0</v>
      </c>
      <c r="G84" s="383">
        <f>+[7]ระบบการควบคุมฯ!G562+[7]ระบบการควบคุมฯ!H562</f>
        <v>0</v>
      </c>
      <c r="H84" s="383">
        <f>+[7]ระบบการควบคุมฯ!I562+[7]ระบบการควบคุมฯ!J562</f>
        <v>0</v>
      </c>
      <c r="I84" s="383">
        <f>+[7]ระบบการควบคุมฯ!K562+[7]ระบบการควบคุมฯ!L562</f>
        <v>0</v>
      </c>
      <c r="J84" s="383">
        <f t="shared" si="23"/>
        <v>0</v>
      </c>
      <c r="K84" s="410" t="s">
        <v>95</v>
      </c>
    </row>
    <row r="85" spans="1:11" ht="93.75" x14ac:dyDescent="0.45">
      <c r="A85" s="382" t="str">
        <f>+[7]ระบบการควบคุมฯ!A563</f>
        <v>9)</v>
      </c>
      <c r="B85" s="772" t="str">
        <f>+[7]ระบบการควบคุมฯ!B563</f>
        <v>โครงการขับเคลื่อนศาสตร์พระราชาสู่โคกหนองนาโมเดล ตามหลักเศรษฐกิจพอเพียง 10000 บาท</v>
      </c>
      <c r="C85" s="773" t="str">
        <f>+[7]ระบบการควบคุมฯ!C563</f>
        <v>ศธ04002/ว619 ลว.26 มิย 66 โอนครั้งที่ 619  ครั้งที่ 3  1,000,000</v>
      </c>
      <c r="D85" s="383">
        <f>+[1]ระบบการควบคุมฯ!D428</f>
        <v>0</v>
      </c>
      <c r="E85" s="383">
        <f>+[7]ระบบการควบคุมฯ!E563</f>
        <v>0</v>
      </c>
      <c r="F85" s="383">
        <f t="shared" si="27"/>
        <v>0</v>
      </c>
      <c r="G85" s="383">
        <f>+[7]ระบบการควบคุมฯ!G563+[7]ระบบการควบคุมฯ!H563</f>
        <v>0</v>
      </c>
      <c r="H85" s="383">
        <f>+[7]ระบบการควบคุมฯ!I563+[7]ระบบการควบคุมฯ!J563</f>
        <v>0</v>
      </c>
      <c r="I85" s="383">
        <f>+[7]ระบบการควบคุมฯ!K563+[7]ระบบการควบคุมฯ!L563</f>
        <v>0</v>
      </c>
      <c r="J85" s="383">
        <f t="shared" si="23"/>
        <v>0</v>
      </c>
      <c r="K85" s="410" t="s">
        <v>95</v>
      </c>
    </row>
    <row r="86" spans="1:11" ht="93.75" x14ac:dyDescent="0.45">
      <c r="A86" s="382" t="str">
        <f>+[7]ระบบการควบคุมฯ!A564</f>
        <v>10)</v>
      </c>
      <c r="B86" s="772" t="str">
        <f>+[7]ระบบการควบคุมฯ!B564</f>
        <v>โครงการเสริมสร้างและพัฒนาสภานักเรียน 26000 บาท</v>
      </c>
      <c r="C86" s="773" t="str">
        <f>+[7]ระบบการควบคุมฯ!C564</f>
        <v>ศธ04002/ว619 ลว.26 มิย 66 โอนครั้งที่ 619  ครั้งที่ 3  1,000,000</v>
      </c>
      <c r="D86" s="383">
        <f>+[1]ระบบการควบคุมฯ!D429</f>
        <v>0</v>
      </c>
      <c r="E86" s="383">
        <f>+[7]ระบบการควบคุมฯ!E564</f>
        <v>0</v>
      </c>
      <c r="F86" s="383">
        <f t="shared" si="27"/>
        <v>0</v>
      </c>
      <c r="G86" s="383">
        <f>+[7]ระบบการควบคุมฯ!G564+[7]ระบบการควบคุมฯ!H564</f>
        <v>0</v>
      </c>
      <c r="H86" s="383">
        <f>+[7]ระบบการควบคุมฯ!I564+[7]ระบบการควบคุมฯ!J564</f>
        <v>0</v>
      </c>
      <c r="I86" s="383">
        <f>+[7]ระบบการควบคุมฯ!K564+[7]ระบบการควบคุมฯ!L564</f>
        <v>0</v>
      </c>
      <c r="J86" s="383">
        <f t="shared" si="23"/>
        <v>0</v>
      </c>
      <c r="K86" s="410" t="s">
        <v>95</v>
      </c>
    </row>
    <row r="87" spans="1:11" ht="93.75" x14ac:dyDescent="0.45">
      <c r="A87" s="382" t="str">
        <f>+[7]ระบบการควบคุมฯ!A565</f>
        <v>11)</v>
      </c>
      <c r="B87" s="772" t="str">
        <f>+[7]ระบบการควบคุมฯ!B565</f>
        <v>โครงการพัฒนาคุณภาพการจัดการศึกษาเรียนรวม 36730 บาท</v>
      </c>
      <c r="C87" s="773" t="str">
        <f>+[7]ระบบการควบคุมฯ!C565</f>
        <v>ศธ04002/ว619 ลว.26 มิย 66 โอนครั้งที่ 619  ครั้งที่ 3  1,000,000</v>
      </c>
      <c r="D87" s="383">
        <f>+[1]ระบบการควบคุมฯ!D430</f>
        <v>0</v>
      </c>
      <c r="E87" s="383">
        <f>+[7]ระบบการควบคุมฯ!E565</f>
        <v>0</v>
      </c>
      <c r="F87" s="383">
        <f t="shared" si="27"/>
        <v>0</v>
      </c>
      <c r="G87" s="383">
        <f>+[7]ระบบการควบคุมฯ!G565+[7]ระบบการควบคุมฯ!H565</f>
        <v>0</v>
      </c>
      <c r="H87" s="383">
        <f>+[7]ระบบการควบคุมฯ!I565+[7]ระบบการควบคุมฯ!J565</f>
        <v>0</v>
      </c>
      <c r="I87" s="383">
        <f>+[7]ระบบการควบคุมฯ!K565+[7]ระบบการควบคุมฯ!L565</f>
        <v>0</v>
      </c>
      <c r="J87" s="383">
        <f t="shared" si="23"/>
        <v>0</v>
      </c>
      <c r="K87" s="410" t="s">
        <v>95</v>
      </c>
    </row>
    <row r="88" spans="1:11" ht="93.75" x14ac:dyDescent="0.45">
      <c r="A88" s="382" t="str">
        <f>+[7]ระบบการควบคุมฯ!A566</f>
        <v>12)</v>
      </c>
      <c r="B88" s="772" t="str">
        <f>+[7]ระบบการควบคุมฯ!B566</f>
        <v>โครงการฝึกอบรมพนักงานเจ้าหน้าที่ส่งเสริมความประพฤตินักเรียนและนักศึกษา 80000 บาท</v>
      </c>
      <c r="C88" s="773" t="str">
        <f>+[7]ระบบการควบคุมฯ!C566</f>
        <v>ศธ04002/ว619 ลว.26 มิย 66 โอนครั้งที่ 619  ครั้งที่ 3  1,000,000</v>
      </c>
      <c r="D88" s="383">
        <f>+[1]ระบบการควบคุมฯ!D431</f>
        <v>0</v>
      </c>
      <c r="E88" s="383">
        <f>+[7]ระบบการควบคุมฯ!E566</f>
        <v>0</v>
      </c>
      <c r="F88" s="383">
        <f t="shared" si="27"/>
        <v>0</v>
      </c>
      <c r="G88" s="383">
        <f>+[7]ระบบการควบคุมฯ!G566+[7]ระบบการควบคุมฯ!H566</f>
        <v>0</v>
      </c>
      <c r="H88" s="383">
        <f>+[7]ระบบการควบคุมฯ!I566+[7]ระบบการควบคุมฯ!J566</f>
        <v>0</v>
      </c>
      <c r="I88" s="383">
        <f>+[7]ระบบการควบคุมฯ!K566+[7]ระบบการควบคุมฯ!L566</f>
        <v>0</v>
      </c>
      <c r="J88" s="383">
        <f t="shared" si="23"/>
        <v>0</v>
      </c>
      <c r="K88" s="410" t="s">
        <v>95</v>
      </c>
    </row>
    <row r="89" spans="1:11" ht="93.75" x14ac:dyDescent="0.45">
      <c r="A89" s="382" t="str">
        <f>+[7]ระบบการควบคุมฯ!A567</f>
        <v>13)</v>
      </c>
      <c r="B89" s="772" t="str">
        <f>+[7]ระบบการควบคุมฯ!B567</f>
        <v>โครงการเสริมสร้างสมรรถนะครูผู้ช่วย สู่การเป็นครูอาชีพ 280000 บาท</v>
      </c>
      <c r="C89" s="773" t="str">
        <f>+[7]ระบบการควบคุมฯ!C567</f>
        <v>ศธ04002/ว619 ลว.26 มิย 66 โอนครั้งที่ 619  ครั้งที่ 3  1,000,000</v>
      </c>
      <c r="D89" s="383">
        <f>+[1]ระบบการควบคุมฯ!D432</f>
        <v>0</v>
      </c>
      <c r="E89" s="383">
        <f>+[7]ระบบการควบคุมฯ!E567</f>
        <v>0</v>
      </c>
      <c r="F89" s="383">
        <f t="shared" si="27"/>
        <v>0</v>
      </c>
      <c r="G89" s="383">
        <f>+[7]ระบบการควบคุมฯ!G567+[7]ระบบการควบคุมฯ!H567</f>
        <v>0</v>
      </c>
      <c r="H89" s="383">
        <f>+[7]ระบบการควบคุมฯ!I567+[7]ระบบการควบคุมฯ!J567</f>
        <v>0</v>
      </c>
      <c r="I89" s="383">
        <f>+[7]ระบบการควบคุมฯ!K567+[7]ระบบการควบคุมฯ!L567</f>
        <v>0</v>
      </c>
      <c r="J89" s="383">
        <f t="shared" si="23"/>
        <v>0</v>
      </c>
      <c r="K89" s="410" t="s">
        <v>95</v>
      </c>
    </row>
    <row r="90" spans="1:11" ht="75" x14ac:dyDescent="0.45">
      <c r="A90" s="382" t="str">
        <f>+[7]ระบบการควบคุมฯ!A568</f>
        <v>14)</v>
      </c>
      <c r="B90" s="772" t="str">
        <f>+[7]ระบบการควบคุมฯ!B568</f>
        <v>โครงการประชุมเชิงปฏิบัติการเพื่อเพิ่มประสิทธิภาพการบริหารจัดการด้านการเงิน บัญชี และพัสดุ สู่ความเป็นเลิศ 60000 บาท</v>
      </c>
      <c r="C90" s="773" t="str">
        <f>+[7]ระบบการควบคุมฯ!C568</f>
        <v>ศธ04002/ว619 ลว.26 มิย 66 โอนครั้งที่ 619  ครั้งที่ 3  1,000,000</v>
      </c>
      <c r="D90" s="383">
        <f>+[1]ระบบการควบคุมฯ!D433</f>
        <v>0</v>
      </c>
      <c r="E90" s="383">
        <f>+[7]ระบบการควบคุมฯ!E568</f>
        <v>60000</v>
      </c>
      <c r="F90" s="383">
        <f t="shared" si="27"/>
        <v>60000</v>
      </c>
      <c r="G90" s="383">
        <f>+[7]ระบบการควบคุมฯ!G568+[7]ระบบการควบคุมฯ!H568</f>
        <v>0</v>
      </c>
      <c r="H90" s="383">
        <f>+[7]ระบบการควบคุมฯ!I568+[7]ระบบการควบคุมฯ!J568</f>
        <v>0</v>
      </c>
      <c r="I90" s="383">
        <f>+[7]ระบบการควบคุมฯ!K568+[7]ระบบการควบคุมฯ!L568</f>
        <v>60000</v>
      </c>
      <c r="J90" s="383">
        <f t="shared" si="23"/>
        <v>0</v>
      </c>
      <c r="K90" s="410" t="s">
        <v>15</v>
      </c>
    </row>
    <row r="91" spans="1:11" ht="93.75" x14ac:dyDescent="0.45">
      <c r="A91" s="382" t="str">
        <f>+[7]ระบบการควบคุมฯ!A569</f>
        <v>15)</v>
      </c>
      <c r="B91" s="772" t="str">
        <f>+[7]ระบบการควบคุมฯ!B569</f>
        <v>โครงการพัฒนาศักยภาพการบริหารจัดการ 100000 บาท</v>
      </c>
      <c r="C91" s="773" t="str">
        <f>+[7]ระบบการควบคุมฯ!C569</f>
        <v>ศธ04002/ว619 ลว.26 มิย 66 โอนครั้งที่ 619  ครั้งที่ 3  1,000,000</v>
      </c>
      <c r="D91" s="383">
        <f>+[1]ระบบการควบคุมฯ!D434</f>
        <v>0</v>
      </c>
      <c r="E91" s="383">
        <f>+[7]ระบบการควบคุมฯ!E569</f>
        <v>0</v>
      </c>
      <c r="F91" s="383">
        <f t="shared" si="27"/>
        <v>0</v>
      </c>
      <c r="G91" s="383">
        <f>+[7]ระบบการควบคุมฯ!G569+[7]ระบบการควบคุมฯ!H569</f>
        <v>0</v>
      </c>
      <c r="H91" s="383">
        <f>+[7]ระบบการควบคุมฯ!I569+[7]ระบบการควบคุมฯ!J569</f>
        <v>0</v>
      </c>
      <c r="I91" s="383">
        <f>+[7]ระบบการควบคุมฯ!K569+[7]ระบบการควบคุมฯ!L569</f>
        <v>0</v>
      </c>
      <c r="J91" s="383">
        <f t="shared" si="23"/>
        <v>0</v>
      </c>
      <c r="K91" s="410" t="s">
        <v>95</v>
      </c>
    </row>
    <row r="92" spans="1:11" ht="93.75" x14ac:dyDescent="0.45">
      <c r="A92" s="382" t="str">
        <f>+[7]ระบบการควบคุมฯ!A570</f>
        <v>16)</v>
      </c>
      <c r="B92" s="772" t="str">
        <f>+[7]ระบบการควบคุมฯ!B570</f>
        <v>โครงการส่งเสริมศักยภาพตามการเรียนรู้ที่หลากหลาย 150000 บาท</v>
      </c>
      <c r="C92" s="773" t="str">
        <f>+[7]ระบบการควบคุมฯ!C570</f>
        <v>ศธ04002/ว619 ลว.26 มิย 66 โอนครั้งที่ 619  ครั้งที่ 3  1,000,000</v>
      </c>
      <c r="D92" s="383">
        <f>+[1]ระบบการควบคุมฯ!D435</f>
        <v>0</v>
      </c>
      <c r="E92" s="383">
        <f>+[7]ระบบการควบคุมฯ!E570</f>
        <v>120000</v>
      </c>
      <c r="F92" s="383">
        <f t="shared" si="27"/>
        <v>120000</v>
      </c>
      <c r="G92" s="383">
        <f>+[7]ระบบการควบคุมฯ!G570+[7]ระบบการควบคุมฯ!H570</f>
        <v>0</v>
      </c>
      <c r="H92" s="383">
        <f>+[7]ระบบการควบคุมฯ!I570+[7]ระบบการควบคุมฯ!J570</f>
        <v>0</v>
      </c>
      <c r="I92" s="383">
        <f>+[7]ระบบการควบคุมฯ!K570+[7]ระบบการควบคุมฯ!L570</f>
        <v>119052.4</v>
      </c>
      <c r="J92" s="383">
        <f t="shared" si="23"/>
        <v>947.60000000000582</v>
      </c>
      <c r="K92" s="410" t="s">
        <v>95</v>
      </c>
    </row>
    <row r="93" spans="1:11" x14ac:dyDescent="0.45">
      <c r="A93" s="376" t="str">
        <f>+[7]ระบบการควบคุมฯ!A753</f>
        <v>2.1.3</v>
      </c>
      <c r="B93" s="797" t="str">
        <f>+[7]ระบบการควบคุมฯ!B753</f>
        <v xml:space="preserve">กิจกรรมรองการสนับสนุนการศึกษาภาคบังคับ  </v>
      </c>
      <c r="C93" s="767" t="str">
        <f>+[7]ระบบการควบคุมฯ!C753</f>
        <v>20004 66 05164 05272</v>
      </c>
      <c r="D93" s="377">
        <f>+D94</f>
        <v>790000</v>
      </c>
      <c r="E93" s="377">
        <f t="shared" ref="E93:J93" si="28">+E94</f>
        <v>210000</v>
      </c>
      <c r="F93" s="377">
        <f t="shared" si="28"/>
        <v>1000000</v>
      </c>
      <c r="G93" s="377">
        <f t="shared" si="28"/>
        <v>0</v>
      </c>
      <c r="H93" s="377">
        <f t="shared" si="28"/>
        <v>0</v>
      </c>
      <c r="I93" s="377">
        <f t="shared" si="28"/>
        <v>1000000</v>
      </c>
      <c r="J93" s="377">
        <f t="shared" si="28"/>
        <v>0</v>
      </c>
      <c r="K93" s="378"/>
    </row>
    <row r="94" spans="1:11" x14ac:dyDescent="0.45">
      <c r="A94" s="379"/>
      <c r="B94" s="904" t="str">
        <f>+[7]ระบบการควบคุมฯ!B754</f>
        <v xml:space="preserve"> งบดำเนินงาน 66112xx </v>
      </c>
      <c r="C94" s="905" t="str">
        <f>+[7]ระบบการควบคุมฯ!C754</f>
        <v>20004 35000200 2000000</v>
      </c>
      <c r="D94" s="380">
        <f>+D95+D104</f>
        <v>790000</v>
      </c>
      <c r="E94" s="380">
        <f t="shared" ref="E94:F94" si="29">+E95+E104</f>
        <v>210000</v>
      </c>
      <c r="F94" s="380">
        <f t="shared" si="29"/>
        <v>1000000</v>
      </c>
      <c r="G94" s="380">
        <f>+G95+G104</f>
        <v>0</v>
      </c>
      <c r="H94" s="380">
        <f t="shared" ref="H94:J94" si="30">+H95+H104</f>
        <v>0</v>
      </c>
      <c r="I94" s="380">
        <f t="shared" si="30"/>
        <v>1000000</v>
      </c>
      <c r="J94" s="380">
        <f t="shared" si="30"/>
        <v>0</v>
      </c>
      <c r="K94" s="381"/>
    </row>
    <row r="95" spans="1:11" x14ac:dyDescent="0.45">
      <c r="A95" s="396" t="str">
        <f>+[7]ระบบการควบคุมฯ!A760</f>
        <v>2.1.3.3</v>
      </c>
      <c r="B95" s="784" t="str">
        <f>+[7]ระบบการควบคุมฯ!B760</f>
        <v>งบประจำ บริหารจัดการสำนักงาน</v>
      </c>
      <c r="C95" s="785" t="str">
        <f>+[7]ระบบการควบคุมฯ!C760</f>
        <v>20004 35000200 200000</v>
      </c>
      <c r="D95" s="397">
        <f>SUM(D96:D103)</f>
        <v>790000</v>
      </c>
      <c r="E95" s="397">
        <f t="shared" ref="E95:F95" si="31">SUM(E96:E103)</f>
        <v>0</v>
      </c>
      <c r="F95" s="397">
        <f t="shared" si="31"/>
        <v>790000</v>
      </c>
      <c r="G95" s="397">
        <f>SUM(G96:G103)</f>
        <v>0</v>
      </c>
      <c r="H95" s="397">
        <f t="shared" ref="H95:J95" si="32">SUM(H96:H103)</f>
        <v>0</v>
      </c>
      <c r="I95" s="397">
        <f t="shared" si="32"/>
        <v>790000</v>
      </c>
      <c r="J95" s="397">
        <f t="shared" si="32"/>
        <v>0</v>
      </c>
      <c r="K95" s="397"/>
    </row>
    <row r="96" spans="1:11" ht="37.5" x14ac:dyDescent="0.45">
      <c r="A96" s="400" t="str">
        <f>+[7]ระบบการควบคุมฯ!A762</f>
        <v>(1</v>
      </c>
      <c r="B96" s="798" t="str">
        <f>+[7]ระบบการควบคุมฯ!B762</f>
        <v>ค้าจ้างเหมาบริการ ลูกจ้างสพป.ปท.2 15000x7คนx4 เม.ย. 66 เดือน 1,260,000 บาท</v>
      </c>
      <c r="C96" s="1028" t="str">
        <f>+[7]ระบบการควบคุมฯ!C761</f>
        <v>ที่ ศธ 04002/ว824/1 มีค 66  ครั้งที่ 352</v>
      </c>
      <c r="D96" s="902">
        <f>+[7]ระบบการควบคุมฯ!F762</f>
        <v>402806.47</v>
      </c>
      <c r="E96" s="186"/>
      <c r="F96" s="388">
        <f>SUM(D96:E96)</f>
        <v>402806.47</v>
      </c>
      <c r="G96" s="401">
        <f>+[7]ระบบการควบคุมฯ!G762+[7]ระบบการควบคุมฯ!H762</f>
        <v>0</v>
      </c>
      <c r="H96" s="401">
        <f>+[7]ระบบการควบคุมฯ!I762+[7]ระบบการควบคุมฯ!J762</f>
        <v>0</v>
      </c>
      <c r="I96" s="401">
        <f>+[7]ระบบการควบคุมฯ!K762+[7]ระบบการควบคุมฯ!L762</f>
        <v>402806.47</v>
      </c>
      <c r="J96" s="401">
        <f t="shared" ref="J96:J103" si="33">+F96-G96-H96-I96</f>
        <v>0</v>
      </c>
      <c r="K96" s="185"/>
    </row>
    <row r="97" spans="1:11" x14ac:dyDescent="0.45">
      <c r="A97" s="400" t="str">
        <f>+[7]ระบบการควบคุมฯ!A763</f>
        <v>(2</v>
      </c>
      <c r="B97" s="798" t="str">
        <f>+[7]ระบบการควบคุมฯ!B763</f>
        <v xml:space="preserve">ค่าใช้จ่ายในการประชุมราชการ ค่าตอบแทนบุคคล </v>
      </c>
      <c r="C97" s="906">
        <f>+[7]ระบบการควบคุมฯ!C762</f>
        <v>0</v>
      </c>
      <c r="D97" s="902">
        <f>+[7]ระบบการควบคุมฯ!F763</f>
        <v>77193.53</v>
      </c>
      <c r="E97" s="186"/>
      <c r="F97" s="388">
        <f t="shared" ref="F97:F101" si="34">SUM(D97:E97)</f>
        <v>77193.53</v>
      </c>
      <c r="G97" s="401">
        <f>+[7]ระบบการควบคุมฯ!G763+[7]ระบบการควบคุมฯ!H763</f>
        <v>0</v>
      </c>
      <c r="H97" s="401">
        <f>+[7]ระบบการควบคุมฯ!I763+[7]ระบบการควบคุมฯ!J763</f>
        <v>0</v>
      </c>
      <c r="I97" s="401">
        <f>+[7]ระบบการควบคุมฯ!K763+[7]ระบบการควบคุมฯ!L763</f>
        <v>77193.53</v>
      </c>
      <c r="J97" s="401">
        <f t="shared" si="33"/>
        <v>0</v>
      </c>
      <c r="K97" s="185"/>
    </row>
    <row r="98" spans="1:11" x14ac:dyDescent="0.45">
      <c r="A98" s="400" t="str">
        <f>+[7]ระบบการควบคุมฯ!A764</f>
        <v>(3</v>
      </c>
      <c r="B98" s="798" t="str">
        <f>+[7]ระบบการควบคุมฯ!B764</f>
        <v>ค่าใช้จ่ายในการเดินทางไปราชการ 150,000 บาท</v>
      </c>
      <c r="C98" s="906">
        <f>+[7]ระบบการควบคุมฯ!C763</f>
        <v>0</v>
      </c>
      <c r="D98" s="902">
        <f>+[7]ระบบการควบคุมฯ!F764</f>
        <v>35997.760000000002</v>
      </c>
      <c r="E98" s="186"/>
      <c r="F98" s="388">
        <f t="shared" si="34"/>
        <v>35997.760000000002</v>
      </c>
      <c r="G98" s="401">
        <f>+[7]ระบบการควบคุมฯ!G764+[7]ระบบการควบคุมฯ!H764</f>
        <v>0</v>
      </c>
      <c r="H98" s="401">
        <f>+[7]ระบบการควบคุมฯ!I764+[7]ระบบการควบคุมฯ!J764</f>
        <v>0</v>
      </c>
      <c r="I98" s="401">
        <f>+[7]ระบบการควบคุมฯ!K764+[7]ระบบการควบคุมฯ!L764</f>
        <v>35997.760000000002</v>
      </c>
      <c r="J98" s="401">
        <f t="shared" si="33"/>
        <v>0</v>
      </c>
      <c r="K98" s="185"/>
    </row>
    <row r="99" spans="1:11" x14ac:dyDescent="0.45">
      <c r="A99" s="400" t="str">
        <f>+[7]ระบบการควบคุมฯ!A765</f>
        <v>(4</v>
      </c>
      <c r="B99" s="798" t="str">
        <f>+[7]ระบบการควบคุมฯ!B765</f>
        <v>ค่าซ่อมแซมและบำรุงรักษาทรัพย์สิน 200,000 บาท</v>
      </c>
      <c r="C99" s="906">
        <f>+[7]ระบบการควบคุมฯ!C764</f>
        <v>0</v>
      </c>
      <c r="D99" s="902">
        <f>+[7]ระบบการควบคุมฯ!F765</f>
        <v>85930.59</v>
      </c>
      <c r="E99" s="187"/>
      <c r="F99" s="388">
        <f t="shared" si="34"/>
        <v>85930.59</v>
      </c>
      <c r="G99" s="401">
        <f>+[7]ระบบการควบคุมฯ!G765+[7]ระบบการควบคุมฯ!H765</f>
        <v>0</v>
      </c>
      <c r="H99" s="401">
        <f>+[7]ระบบการควบคุมฯ!I765+[7]ระบบการควบคุมฯ!J765</f>
        <v>0</v>
      </c>
      <c r="I99" s="401">
        <f>+[7]ระบบการควบคุมฯ!K765+[7]ระบบการควบคุมฯ!L765</f>
        <v>85930.59</v>
      </c>
      <c r="J99" s="403">
        <f t="shared" si="33"/>
        <v>0</v>
      </c>
      <c r="K99" s="188"/>
    </row>
    <row r="100" spans="1:11" x14ac:dyDescent="0.45">
      <c r="A100" s="400" t="str">
        <f>+[7]ระบบการควบคุมฯ!A766</f>
        <v>(5</v>
      </c>
      <c r="B100" s="798" t="str">
        <f>+[7]ระบบการควบคุมฯ!B766</f>
        <v>ค่าวัสดุสำนักงาน 300,000 บาท</v>
      </c>
      <c r="C100" s="906">
        <f>+[7]ระบบการควบคุมฯ!C765</f>
        <v>0</v>
      </c>
      <c r="D100" s="902">
        <f>+[7]ระบบการควบคุมฯ!F766</f>
        <v>127371.65</v>
      </c>
      <c r="E100" s="513"/>
      <c r="F100" s="388">
        <f t="shared" si="34"/>
        <v>127371.65</v>
      </c>
      <c r="G100" s="401">
        <f>+[7]ระบบการควบคุมฯ!G766+[7]ระบบการควบคุมฯ!H766</f>
        <v>0</v>
      </c>
      <c r="H100" s="401">
        <f>+[7]ระบบการควบคุมฯ!I766+[7]ระบบการควบคุมฯ!J766</f>
        <v>0</v>
      </c>
      <c r="I100" s="401">
        <f>+[7]ระบบการควบคุมฯ!K766+[7]ระบบการควบคุมฯ!L766</f>
        <v>127371.65</v>
      </c>
      <c r="J100" s="401">
        <f t="shared" si="33"/>
        <v>0</v>
      </c>
      <c r="K100" s="185"/>
    </row>
    <row r="101" spans="1:11" x14ac:dyDescent="0.45">
      <c r="A101" s="400" t="str">
        <f>+[7]ระบบการควบคุมฯ!A767</f>
        <v>(6</v>
      </c>
      <c r="B101" s="798" t="str">
        <f>+[7]ระบบการควบคุมฯ!B767</f>
        <v>ค่าน้ำมันเชื้อเพลิงและหล่อลื่น 300,000 บาท</v>
      </c>
      <c r="C101" s="906">
        <f>+[7]ระบบการควบคุมฯ!C766</f>
        <v>0</v>
      </c>
      <c r="D101" s="902">
        <f>+[7]ระบบการควบคุมฯ!F767</f>
        <v>60700</v>
      </c>
      <c r="E101" s="186"/>
      <c r="F101" s="388">
        <f t="shared" si="34"/>
        <v>60700</v>
      </c>
      <c r="G101" s="401">
        <f>+[7]ระบบการควบคุมฯ!G767+[7]ระบบการควบคุมฯ!H767</f>
        <v>0</v>
      </c>
      <c r="H101" s="401">
        <f>+[7]ระบบการควบคุมฯ!I767+[7]ระบบการควบคุมฯ!J767</f>
        <v>0</v>
      </c>
      <c r="I101" s="401">
        <f>+[7]ระบบการควบคุมฯ!K767+[7]ระบบการควบคุมฯ!L767</f>
        <v>60700</v>
      </c>
      <c r="J101" s="401">
        <f t="shared" si="33"/>
        <v>0</v>
      </c>
      <c r="K101" s="189"/>
    </row>
    <row r="102" spans="1:11" x14ac:dyDescent="0.45">
      <c r="A102" s="400" t="str">
        <f>+[7]ระบบการควบคุมฯ!A768</f>
        <v>(7</v>
      </c>
      <c r="B102" s="798" t="str">
        <f>+[7]ระบบการควบคุมฯ!B768</f>
        <v>ค่าสาธารณูปโภค    500,000 บาท</v>
      </c>
      <c r="C102" s="906">
        <f>+[7]ระบบการควบคุมฯ!C767</f>
        <v>0</v>
      </c>
      <c r="D102" s="902">
        <f>+[7]ระบบการควบคุมฯ!F768</f>
        <v>0</v>
      </c>
      <c r="E102" s="186"/>
      <c r="F102" s="388">
        <f t="shared" ref="F102:F103" si="35">SUM(D102:E102)</f>
        <v>0</v>
      </c>
      <c r="G102" s="401">
        <f>+[7]ระบบการควบคุมฯ!G768+[7]ระบบการควบคุมฯ!H768</f>
        <v>0</v>
      </c>
      <c r="H102" s="401">
        <f>+[7]ระบบการควบคุมฯ!I768+[7]ระบบการควบคุมฯ!J768</f>
        <v>0</v>
      </c>
      <c r="I102" s="401">
        <f>+[7]ระบบการควบคุมฯ!K768+[7]ระบบการควบคุมฯ!L768</f>
        <v>0</v>
      </c>
      <c r="J102" s="401">
        <f t="shared" si="33"/>
        <v>0</v>
      </c>
      <c r="K102" s="189"/>
    </row>
    <row r="103" spans="1:11" ht="37.5" x14ac:dyDescent="0.45">
      <c r="A103" s="400" t="str">
        <f>+[7]ระบบการควบคุมฯ!A769</f>
        <v>(8</v>
      </c>
      <c r="B103" s="798" t="str">
        <f>+[7]ระบบการควบคุมฯ!B769</f>
        <v xml:space="preserve">อื่นๆ (รายการนอกเหนือ(1-(7 และหรือถัวจ่ายให้รายการ (1 -(7 โดยเฉพาะรายการที่ (7 ) </v>
      </c>
      <c r="C103" s="906">
        <f>+[7]ระบบการควบคุมฯ!C768</f>
        <v>0</v>
      </c>
      <c r="D103" s="902">
        <f>+[7]ระบบการควบคุมฯ!F769</f>
        <v>0</v>
      </c>
      <c r="E103" s="186"/>
      <c r="F103" s="388">
        <f t="shared" si="35"/>
        <v>0</v>
      </c>
      <c r="G103" s="401">
        <f>+[7]ระบบการควบคุมฯ!G769+[7]ระบบการควบคุมฯ!H769</f>
        <v>0</v>
      </c>
      <c r="H103" s="401">
        <f>+[7]ระบบการควบคุมฯ!I769+[7]ระบบการควบคุมฯ!J769</f>
        <v>0</v>
      </c>
      <c r="I103" s="401">
        <f>+[7]ระบบการควบคุมฯ!K769+[7]ระบบการควบคุมฯ!L769</f>
        <v>0</v>
      </c>
      <c r="J103" s="401">
        <f t="shared" si="33"/>
        <v>0</v>
      </c>
      <c r="K103" s="803"/>
    </row>
    <row r="104" spans="1:11" ht="37.5" x14ac:dyDescent="0.45">
      <c r="A104" s="907" t="str">
        <f>+[7]ระบบการควบคุมฯ!A772</f>
        <v>2.1.3.4</v>
      </c>
      <c r="B104" s="908" t="str">
        <f>+[7]ระบบการควบคุมฯ!B772</f>
        <v>งบพัฒนาเพื่อพัฒนาคุณภาพการศึกษา 1,000,000 บาท</v>
      </c>
      <c r="C104" s="908" t="str">
        <f>+[7]ระบบการควบคุมฯ!C761</f>
        <v>ที่ ศธ 04002/ว824/1 มีค 66  ครั้งที่ 352</v>
      </c>
      <c r="D104" s="909">
        <f t="shared" ref="D104:J104" si="36">+D105+D114</f>
        <v>0</v>
      </c>
      <c r="E104" s="909">
        <f t="shared" si="36"/>
        <v>210000</v>
      </c>
      <c r="F104" s="909">
        <f t="shared" si="36"/>
        <v>210000</v>
      </c>
      <c r="G104" s="909">
        <f t="shared" si="36"/>
        <v>0</v>
      </c>
      <c r="H104" s="909">
        <f t="shared" si="36"/>
        <v>0</v>
      </c>
      <c r="I104" s="909">
        <f t="shared" si="36"/>
        <v>210000</v>
      </c>
      <c r="J104" s="909">
        <f t="shared" si="36"/>
        <v>0</v>
      </c>
      <c r="K104" s="910"/>
    </row>
    <row r="105" spans="1:11" ht="37.5" x14ac:dyDescent="0.45">
      <c r="A105" s="404" t="str">
        <f>+[7]ระบบการควบคุมฯ!A773</f>
        <v>2.1.3.4.1</v>
      </c>
      <c r="B105" s="911" t="str">
        <f>+[7]ระบบการควบคุมฯ!B773</f>
        <v>งบกลยุทธ์ ของสพป.ปท.2 500,000 บาท (ประถม 449450) (20004 66 05164 05272)</v>
      </c>
      <c r="C105" s="794" t="str">
        <f>+[7]ระบบการควบคุมฯ!C760</f>
        <v>20004 35000200 200000</v>
      </c>
      <c r="D105" s="804">
        <f t="shared" ref="D105:J105" si="37">SUM(D106:D112)</f>
        <v>0</v>
      </c>
      <c r="E105" s="804">
        <f t="shared" si="37"/>
        <v>50550</v>
      </c>
      <c r="F105" s="804">
        <f t="shared" si="37"/>
        <v>50550</v>
      </c>
      <c r="G105" s="804">
        <f t="shared" si="37"/>
        <v>0</v>
      </c>
      <c r="H105" s="804">
        <f t="shared" si="37"/>
        <v>0</v>
      </c>
      <c r="I105" s="804">
        <f t="shared" si="37"/>
        <v>50550</v>
      </c>
      <c r="J105" s="804">
        <f t="shared" si="37"/>
        <v>0</v>
      </c>
      <c r="K105" s="805"/>
    </row>
    <row r="106" spans="1:11" ht="93.75" x14ac:dyDescent="0.45">
      <c r="A106" s="408" t="str">
        <f>+[7]ระบบการควบคุมฯ!A774</f>
        <v>1)</v>
      </c>
      <c r="B106" s="194" t="str">
        <f>+[7]ระบบการควบคุมฯ!B774</f>
        <v>โครงการปฏิรูปกระบวนการเรียนรู้ที่ตอบสนองต่อการเปลี่ยนแปลงในศตวรรษที่ 21 150000</v>
      </c>
      <c r="C106" s="827" t="str">
        <f>+[7]ระบบการควบคุมฯ!C774</f>
        <v>บันทึกกลุ่มนโยบายและแผน ลว.27 มค 66 ดอกลักษณ์ อยู่ 2 รหัส</v>
      </c>
      <c r="D106" s="383"/>
      <c r="E106" s="383">
        <f>+[7]ระบบการควบคุมฯ!F774</f>
        <v>35700</v>
      </c>
      <c r="F106" s="383">
        <f>SUM(D106:E106)</f>
        <v>35700</v>
      </c>
      <c r="G106" s="383">
        <f>+[7]ระบบการควบคุมฯ!G774+[7]ระบบการควบคุมฯ!H774</f>
        <v>0</v>
      </c>
      <c r="H106" s="383">
        <f>+[7]ระบบการควบคุมฯ!I774+[7]ระบบการควบคุมฯ!J774</f>
        <v>0</v>
      </c>
      <c r="I106" s="383">
        <f>+[7]ระบบการควบคุมฯ!K774+[7]ระบบการควบคุมฯ!L774</f>
        <v>35700</v>
      </c>
      <c r="J106" s="383">
        <f>+F106-G106-H106-I106</f>
        <v>0</v>
      </c>
      <c r="K106" s="532" t="s">
        <v>95</v>
      </c>
    </row>
    <row r="107" spans="1:11" ht="93.75" x14ac:dyDescent="0.45">
      <c r="A107" s="408" t="str">
        <f>+[7]ระบบการควบคุมฯ!A775</f>
        <v>2)</v>
      </c>
      <c r="B107" s="194" t="str">
        <f>+[7]ระบบการควบคุมฯ!B775</f>
        <v>ค่าสื่อการเรียนการสอนเงินเหลือจ่าย</v>
      </c>
      <c r="C107" s="827" t="str">
        <f>+[7]ระบบการควบคุมฯ!C775</f>
        <v>เหลือจ่าย กย 66</v>
      </c>
      <c r="D107" s="383"/>
      <c r="E107" s="383">
        <f>+[7]ระบบการควบคุมฯ!F775</f>
        <v>14850</v>
      </c>
      <c r="F107" s="383">
        <f>SUM(D107:E107)</f>
        <v>14850</v>
      </c>
      <c r="G107" s="383">
        <f>+[7]ระบบการควบคุมฯ!G775+[7]ระบบการควบคุมฯ!H775</f>
        <v>0</v>
      </c>
      <c r="H107" s="383">
        <f>+[7]ระบบการควบคุมฯ!I775+[7]ระบบการควบคุมฯ!J775</f>
        <v>0</v>
      </c>
      <c r="I107" s="383">
        <f>+[7]ระบบการควบคุมฯ!K775+[7]ระบบการควบคุมฯ!L775</f>
        <v>14850</v>
      </c>
      <c r="J107" s="383">
        <f>+F107-G107-H107-I107</f>
        <v>0</v>
      </c>
      <c r="K107" s="532" t="s">
        <v>95</v>
      </c>
    </row>
    <row r="108" spans="1:11" x14ac:dyDescent="0.45">
      <c r="A108" s="408"/>
      <c r="B108" s="194"/>
      <c r="C108" s="827"/>
      <c r="D108" s="383"/>
      <c r="E108" s="383"/>
      <c r="F108" s="383"/>
      <c r="G108" s="383"/>
      <c r="H108" s="383"/>
      <c r="I108" s="383"/>
      <c r="J108" s="383"/>
      <c r="K108" s="409"/>
    </row>
    <row r="109" spans="1:11" x14ac:dyDescent="0.45">
      <c r="A109" s="408"/>
      <c r="B109" s="194"/>
      <c r="C109" s="827"/>
      <c r="D109" s="383"/>
      <c r="E109" s="383"/>
      <c r="F109" s="383"/>
      <c r="G109" s="383"/>
      <c r="H109" s="383"/>
      <c r="I109" s="383"/>
      <c r="J109" s="383"/>
      <c r="K109" s="409"/>
    </row>
    <row r="110" spans="1:11" x14ac:dyDescent="0.45">
      <c r="A110" s="408"/>
      <c r="B110" s="194"/>
      <c r="C110" s="827"/>
      <c r="D110" s="383"/>
      <c r="E110" s="383"/>
      <c r="F110" s="383"/>
      <c r="G110" s="383"/>
      <c r="H110" s="383"/>
      <c r="I110" s="383"/>
      <c r="J110" s="383"/>
      <c r="K110" s="409"/>
    </row>
    <row r="111" spans="1:11" x14ac:dyDescent="0.45">
      <c r="A111" s="408"/>
      <c r="B111" s="194"/>
      <c r="C111" s="827"/>
      <c r="D111" s="383"/>
      <c r="E111" s="383"/>
      <c r="F111" s="383"/>
      <c r="G111" s="383"/>
      <c r="H111" s="383"/>
      <c r="I111" s="383"/>
      <c r="J111" s="383"/>
      <c r="K111" s="409"/>
    </row>
    <row r="112" spans="1:11" x14ac:dyDescent="0.45">
      <c r="A112" s="408"/>
      <c r="B112" s="194"/>
      <c r="C112" s="827"/>
      <c r="D112" s="383"/>
      <c r="E112" s="383"/>
      <c r="F112" s="383"/>
      <c r="G112" s="383"/>
      <c r="H112" s="383"/>
      <c r="I112" s="383"/>
      <c r="J112" s="383"/>
      <c r="K112" s="409"/>
    </row>
    <row r="113" spans="1:11" x14ac:dyDescent="0.45">
      <c r="A113" s="408"/>
      <c r="B113" s="844"/>
      <c r="C113" s="845"/>
      <c r="D113" s="846"/>
      <c r="E113" s="846"/>
      <c r="F113" s="846"/>
      <c r="G113" s="846"/>
      <c r="H113" s="846"/>
      <c r="I113" s="846"/>
      <c r="J113" s="847"/>
      <c r="K113" s="409"/>
    </row>
    <row r="114" spans="1:11" ht="37.5" x14ac:dyDescent="0.45">
      <c r="A114" s="806" t="str">
        <f>+[7]ระบบการควบคุมฯ!A776</f>
        <v>2.1.3.4.2</v>
      </c>
      <c r="B114" s="807" t="str">
        <f>+[7]ระบบการควบคุมฯ!B776</f>
        <v>งบเพิ่มประสิทธิผลกลยุทธ์ของ สพฐ. 1,500,000 บาท (20004 66 05164 05272)</v>
      </c>
      <c r="C114" s="808" t="str">
        <f>+[7]ระบบการควบคุมฯ!C776</f>
        <v>ที่ ศธ 04002/ว824/1 มีค 66  ครั้งที่ 352</v>
      </c>
      <c r="D114" s="444">
        <f t="shared" ref="D114:J114" si="38">SUM(D115:D120)</f>
        <v>0</v>
      </c>
      <c r="E114" s="444">
        <f t="shared" si="38"/>
        <v>159450</v>
      </c>
      <c r="F114" s="444">
        <f t="shared" si="38"/>
        <v>159450</v>
      </c>
      <c r="G114" s="444">
        <f t="shared" si="38"/>
        <v>0</v>
      </c>
      <c r="H114" s="444">
        <f t="shared" si="38"/>
        <v>0</v>
      </c>
      <c r="I114" s="444">
        <f t="shared" si="38"/>
        <v>159450</v>
      </c>
      <c r="J114" s="444">
        <f t="shared" si="38"/>
        <v>0</v>
      </c>
      <c r="K114" s="809" t="s">
        <v>16</v>
      </c>
    </row>
    <row r="115" spans="1:11" ht="93.75" x14ac:dyDescent="0.45">
      <c r="A115" s="382" t="str">
        <f>+[7]ระบบการควบคุมฯ!A779</f>
        <v>1)</v>
      </c>
      <c r="B115" s="772" t="str">
        <f>+[7]ระบบการควบคุมฯ!B779</f>
        <v>โครงการพัฒนาศักยภาพการบริหารจัดการ 100,000 บาท</v>
      </c>
      <c r="C115" s="810" t="str">
        <f>+[7]ระบบการควบคุมฯ!C779</f>
        <v>บันทึกกลุ่มนโยบายและแผน ลว.27 มค 66 ดอกลักษณ์</v>
      </c>
      <c r="D115" s="383"/>
      <c r="E115" s="383">
        <f>+[7]ระบบการควบคุมฯ!E779</f>
        <v>66500</v>
      </c>
      <c r="F115" s="383">
        <f>+D115+E115</f>
        <v>66500</v>
      </c>
      <c r="G115" s="383">
        <f>+[7]ระบบการควบคุมฯ!G779+[7]ระบบการควบคุมฯ!H779</f>
        <v>0</v>
      </c>
      <c r="H115" s="383">
        <f>+[7]ระบบการควบคุมฯ!I779+[7]ระบบการควบคุมฯ!J779</f>
        <v>0</v>
      </c>
      <c r="I115" s="383">
        <f>+[7]ระบบการควบคุมฯ!K779+[7]ระบบการควบคุมฯ!L779</f>
        <v>66500</v>
      </c>
      <c r="J115" s="383">
        <f>+F115-G115-H115-I115</f>
        <v>0</v>
      </c>
      <c r="K115" s="409" t="s">
        <v>95</v>
      </c>
    </row>
    <row r="116" spans="1:11" ht="56.25" x14ac:dyDescent="0.45">
      <c r="A116" s="382" t="str">
        <f>+[7]ระบบการควบคุมฯ!A780</f>
        <v>2)</v>
      </c>
      <c r="B116" s="772" t="str">
        <f>+[7]ระบบการควบคุมฯ!B780</f>
        <v>โครงการเสริมสร้างความรู้ความเข้าใจระบบการประเมินวิทยฐานดิจิทัล(DPA) 30,000 บาท</v>
      </c>
      <c r="C116" s="810" t="str">
        <f>+[7]ระบบการควบคุมฯ!C780</f>
        <v>บันทึกกลุ่มนโยบายและแผน ลว.26 มค 66 น้ำผึ้ง</v>
      </c>
      <c r="D116" s="383"/>
      <c r="E116" s="383">
        <f>+[7]ระบบการควบคุมฯ!E780</f>
        <v>29100</v>
      </c>
      <c r="F116" s="383">
        <f t="shared" ref="F116:F118" si="39">+D116+E116</f>
        <v>29100</v>
      </c>
      <c r="G116" s="383">
        <f>+[7]ระบบการควบคุมฯ!G780+[7]ระบบการควบคุมฯ!H780</f>
        <v>0</v>
      </c>
      <c r="H116" s="383">
        <f>+[7]ระบบการควบคุมฯ!I780+[7]ระบบการควบคุมฯ!J780</f>
        <v>0</v>
      </c>
      <c r="I116" s="383">
        <f>+[7]ระบบการควบคุมฯ!K780+[7]ระบบการควบคุมฯ!L780</f>
        <v>29100</v>
      </c>
      <c r="J116" s="383">
        <f t="shared" ref="J116:J119" si="40">+F116-G116-H116-I116</f>
        <v>0</v>
      </c>
      <c r="K116" s="1029" t="s">
        <v>183</v>
      </c>
    </row>
    <row r="117" spans="1:11" ht="93.75" x14ac:dyDescent="0.45">
      <c r="A117" s="382" t="str">
        <f>+[7]ระบบการควบคุมฯ!A781</f>
        <v>3)</v>
      </c>
      <c r="B117" s="772" t="str">
        <f>+[7]ระบบการควบคุมฯ!B781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17" s="810" t="str">
        <f>+[7]ระบบการควบคุมฯ!C781</f>
        <v>บท.แผนลว. 18 ม.ค. 66 อยู่ 2 รหัส64 8280 +รหัส72   29450</v>
      </c>
      <c r="D117" s="383"/>
      <c r="E117" s="383">
        <f>+[7]ระบบการควบคุมฯ!E781</f>
        <v>23850</v>
      </c>
      <c r="F117" s="383">
        <f t="shared" si="39"/>
        <v>23850</v>
      </c>
      <c r="G117" s="383">
        <f>+[7]ระบบการควบคุมฯ!G781+[7]ระบบการควบคุมฯ!H781</f>
        <v>0</v>
      </c>
      <c r="H117" s="383">
        <f>+[7]ระบบการควบคุมฯ!I781+[7]ระบบการควบคุมฯ!J781</f>
        <v>0</v>
      </c>
      <c r="I117" s="383">
        <f>+[7]ระบบการควบคุมฯ!K781+[7]ระบบการควบคุมฯ!L781</f>
        <v>23850</v>
      </c>
      <c r="J117" s="383">
        <f t="shared" si="40"/>
        <v>0</v>
      </c>
      <c r="K117" s="409" t="s">
        <v>95</v>
      </c>
    </row>
    <row r="118" spans="1:11" ht="93.75" x14ac:dyDescent="0.45">
      <c r="A118" s="382" t="str">
        <f>+[7]ระบบการควบคุมฯ!A782</f>
        <v>4)</v>
      </c>
      <c r="B118" s="772" t="str">
        <f>+[7]ระบบการควบคุมฯ!B782</f>
        <v>โครงการส่งเสริมศักยภาพตามการเรียนรู้ที่หลากหลาย 150,000 บาท</v>
      </c>
      <c r="C118" s="810" t="str">
        <f>+[7]ระบบการควบคุมฯ!C782</f>
        <v xml:space="preserve">บท.แผนลว. 31 มี.ค. 66 </v>
      </c>
      <c r="D118" s="383"/>
      <c r="E118" s="383">
        <f>+[7]ระบบการควบคุมฯ!E782</f>
        <v>30000</v>
      </c>
      <c r="F118" s="383">
        <f t="shared" si="39"/>
        <v>30000</v>
      </c>
      <c r="G118" s="383">
        <f>+[7]ระบบการควบคุมฯ!G782+[7]ระบบการควบคุมฯ!H782</f>
        <v>0</v>
      </c>
      <c r="H118" s="383">
        <f>+[7]ระบบการควบคุมฯ!I782+[7]ระบบการควบคุมฯ!J782</f>
        <v>0</v>
      </c>
      <c r="I118" s="383">
        <f>+[7]ระบบการควบคุมฯ!K782+[7]ระบบการควบคุมฯ!L782</f>
        <v>30000</v>
      </c>
      <c r="J118" s="383">
        <f t="shared" si="40"/>
        <v>0</v>
      </c>
      <c r="K118" s="409" t="s">
        <v>95</v>
      </c>
    </row>
    <row r="119" spans="1:11" ht="93.75" x14ac:dyDescent="0.45">
      <c r="A119" s="408" t="str">
        <f>+[7]ระบบการควบคุมฯ!A783</f>
        <v>6)</v>
      </c>
      <c r="B119" s="194" t="str">
        <f>+[7]ระบบการควบคุมฯ!B783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19" s="827" t="str">
        <f>+[7]ระบบการควบคุมฯ!C783</f>
        <v>บันทึกกลุ่มนโยบายและแผน ลว.27 มีค 66 ศน จิราภรณ์</v>
      </c>
      <c r="D119" s="383"/>
      <c r="E119" s="383">
        <f>+[7]ระบบการควบคุมฯ!F783</f>
        <v>10000</v>
      </c>
      <c r="F119" s="383">
        <f>SUM(D119:E119)</f>
        <v>10000</v>
      </c>
      <c r="G119" s="383">
        <f>+[7]ระบบการควบคุมฯ!G783+[7]ระบบการควบคุมฯ!H783</f>
        <v>0</v>
      </c>
      <c r="H119" s="383">
        <f>+[7]ระบบการควบคุมฯ!I783+[7]ระบบการควบคุมฯ!J783</f>
        <v>0</v>
      </c>
      <c r="I119" s="383">
        <f>+[7]ระบบการควบคุมฯ!K783+[7]ระบบการควบคุมฯ!L783</f>
        <v>10000</v>
      </c>
      <c r="J119" s="383">
        <f t="shared" si="40"/>
        <v>0</v>
      </c>
      <c r="K119" s="409" t="s">
        <v>95</v>
      </c>
    </row>
    <row r="120" spans="1:11" x14ac:dyDescent="0.45">
      <c r="A120" s="1247"/>
      <c r="B120" s="790"/>
      <c r="C120" s="1248"/>
      <c r="D120" s="392"/>
      <c r="E120" s="392"/>
      <c r="F120" s="392"/>
      <c r="G120" s="392"/>
      <c r="H120" s="392"/>
      <c r="I120" s="392"/>
      <c r="J120" s="392"/>
      <c r="K120" s="410"/>
    </row>
    <row r="121" spans="1:11" x14ac:dyDescent="0.45">
      <c r="A121" s="400"/>
      <c r="B121" s="1249" t="s">
        <v>19</v>
      </c>
      <c r="C121" s="793"/>
      <c r="D121" s="401">
        <f>+D8</f>
        <v>3508000</v>
      </c>
      <c r="E121" s="401">
        <f t="shared" ref="E121:J121" si="41">+E8</f>
        <v>1592000</v>
      </c>
      <c r="F121" s="401">
        <f t="shared" si="41"/>
        <v>5100000</v>
      </c>
      <c r="G121" s="401">
        <f t="shared" si="41"/>
        <v>0</v>
      </c>
      <c r="H121" s="401">
        <f t="shared" si="41"/>
        <v>0</v>
      </c>
      <c r="I121" s="401">
        <f t="shared" si="41"/>
        <v>5099052.3599999994</v>
      </c>
      <c r="J121" s="401">
        <f t="shared" si="41"/>
        <v>947.64000000001397</v>
      </c>
      <c r="K121" s="189"/>
    </row>
    <row r="122" spans="1:11" x14ac:dyDescent="0.45">
      <c r="A122" s="195"/>
      <c r="B122" s="196" t="s">
        <v>20</v>
      </c>
      <c r="C122" s="912"/>
      <c r="D122" s="913"/>
      <c r="E122" s="828"/>
      <c r="F122" s="455">
        <f>SUM(G122:J122)</f>
        <v>99.999999999999986</v>
      </c>
      <c r="G122" s="1030">
        <f>+G121*100/F121</f>
        <v>0</v>
      </c>
      <c r="H122" s="457">
        <v>0</v>
      </c>
      <c r="I122" s="458">
        <f>+I121*100/F121</f>
        <v>99.981418823529395</v>
      </c>
      <c r="J122" s="456">
        <f>+J121*100/F121</f>
        <v>1.858117647058851E-2</v>
      </c>
      <c r="K122" s="829"/>
    </row>
    <row r="123" spans="1:11" x14ac:dyDescent="0.45">
      <c r="A123" s="914"/>
      <c r="B123" s="915"/>
      <c r="C123" s="916"/>
      <c r="D123" s="917"/>
      <c r="E123" s="917"/>
      <c r="F123" s="1182" t="s">
        <v>133</v>
      </c>
      <c r="G123" s="1182"/>
      <c r="H123" s="1182"/>
      <c r="I123" s="1182"/>
      <c r="J123" s="918"/>
      <c r="K123" s="919"/>
    </row>
    <row r="124" spans="1:11" x14ac:dyDescent="0.45">
      <c r="A124" s="914"/>
      <c r="B124" s="915"/>
      <c r="C124" s="916"/>
      <c r="D124" s="917"/>
      <c r="E124" s="917"/>
      <c r="F124" s="917"/>
      <c r="G124" s="920"/>
      <c r="H124" s="920"/>
      <c r="I124" s="920"/>
      <c r="J124" s="920"/>
      <c r="K124" s="919"/>
    </row>
    <row r="125" spans="1:11" x14ac:dyDescent="0.45">
      <c r="A125" s="921" t="s">
        <v>64</v>
      </c>
      <c r="B125" s="922"/>
      <c r="C125" s="923"/>
      <c r="D125" s="917"/>
      <c r="E125" s="920"/>
      <c r="F125" s="920"/>
      <c r="G125" s="920"/>
      <c r="H125" s="920"/>
      <c r="I125" s="924"/>
      <c r="J125" s="920"/>
      <c r="K125" s="919"/>
    </row>
    <row r="126" spans="1:11" x14ac:dyDescent="0.45">
      <c r="A126" s="1183" t="s">
        <v>23</v>
      </c>
      <c r="B126" s="1183"/>
      <c r="C126" s="925"/>
      <c r="D126" s="926"/>
      <c r="E126" s="927"/>
      <c r="F126" s="1184" t="s">
        <v>40</v>
      </c>
      <c r="G126" s="1184"/>
      <c r="H126" s="927"/>
      <c r="I126" s="927"/>
      <c r="J126" s="920"/>
      <c r="K126" s="919"/>
    </row>
    <row r="127" spans="1:11" x14ac:dyDescent="0.45">
      <c r="A127" s="921" t="s">
        <v>104</v>
      </c>
      <c r="B127" s="928"/>
      <c r="C127" s="929"/>
      <c r="D127" s="930" t="s">
        <v>24</v>
      </c>
      <c r="E127" s="931" t="s">
        <v>21</v>
      </c>
      <c r="F127" s="920" t="s">
        <v>22</v>
      </c>
      <c r="G127" s="932" t="s">
        <v>117</v>
      </c>
      <c r="H127" s="920" t="s">
        <v>99</v>
      </c>
      <c r="I127" s="920"/>
      <c r="J127" s="920"/>
      <c r="K127" s="919"/>
    </row>
    <row r="128" spans="1:11" x14ac:dyDescent="0.45">
      <c r="A128" s="1183"/>
      <c r="B128" s="1183"/>
      <c r="C128" s="925"/>
      <c r="D128" s="917"/>
      <c r="E128" s="1185" t="s">
        <v>138</v>
      </c>
      <c r="F128" s="1185"/>
      <c r="G128" s="1185"/>
      <c r="H128" s="1185"/>
      <c r="I128" s="1134"/>
      <c r="J128" s="1134"/>
      <c r="K128" s="919"/>
    </row>
    <row r="129" spans="1:11" x14ac:dyDescent="0.45">
      <c r="A129" s="928"/>
      <c r="B129" s="922"/>
      <c r="C129" s="929"/>
      <c r="D129" s="1181" t="s">
        <v>24</v>
      </c>
      <c r="E129" s="1181"/>
      <c r="F129" s="1181"/>
      <c r="G129" s="1181"/>
      <c r="H129" s="1181"/>
      <c r="I129" s="1181"/>
      <c r="J129" s="920"/>
      <c r="K129" s="919"/>
    </row>
    <row r="130" spans="1:11" x14ac:dyDescent="0.45">
      <c r="A130" s="1031"/>
      <c r="B130" s="1032"/>
      <c r="C130" s="1033"/>
      <c r="D130" s="917"/>
      <c r="E130" s="917"/>
      <c r="F130" s="917"/>
      <c r="G130" s="1034"/>
      <c r="H130" s="1034"/>
      <c r="I130" s="1034"/>
      <c r="J130" s="918"/>
      <c r="K130" s="919"/>
    </row>
    <row r="131" spans="1:11" x14ac:dyDescent="0.45">
      <c r="A131" s="1031"/>
      <c r="B131" s="1032"/>
      <c r="C131" s="1033"/>
      <c r="D131" s="917"/>
      <c r="E131" s="917"/>
      <c r="F131" s="917"/>
      <c r="G131" s="1034"/>
      <c r="H131" s="1034"/>
      <c r="I131" s="1034"/>
      <c r="J131" s="918"/>
      <c r="K131" s="919"/>
    </row>
    <row r="132" spans="1:11" x14ac:dyDescent="0.45">
      <c r="A132" s="1031"/>
      <c r="B132" s="1032"/>
      <c r="C132" s="1033"/>
      <c r="D132" s="917"/>
      <c r="E132" s="917"/>
      <c r="F132" s="917"/>
      <c r="G132" s="1034"/>
      <c r="H132" s="1034"/>
      <c r="I132" s="1034"/>
      <c r="J132" s="918"/>
      <c r="K132" s="919"/>
    </row>
    <row r="133" spans="1:11" x14ac:dyDescent="0.45">
      <c r="D133" s="74"/>
      <c r="E133" s="74"/>
      <c r="F133" s="74"/>
      <c r="G133" s="74"/>
      <c r="H133" s="74"/>
      <c r="I133" s="74"/>
    </row>
    <row r="134" spans="1:11" x14ac:dyDescent="0.45">
      <c r="D134" s="74"/>
      <c r="E134" s="74"/>
      <c r="F134" s="74"/>
      <c r="G134" s="74"/>
      <c r="H134" s="74"/>
      <c r="I134" s="74"/>
    </row>
    <row r="135" spans="1:11" x14ac:dyDescent="0.45">
      <c r="D135" s="74"/>
      <c r="E135" s="74"/>
      <c r="F135" s="74"/>
      <c r="G135" s="74"/>
      <c r="H135" s="74"/>
      <c r="I135" s="74"/>
    </row>
    <row r="136" spans="1:11" x14ac:dyDescent="0.45">
      <c r="D136" s="74"/>
      <c r="E136" s="74"/>
      <c r="F136" s="74"/>
      <c r="G136" s="74"/>
      <c r="H136" s="74"/>
      <c r="I136" s="74"/>
    </row>
    <row r="137" spans="1:11" x14ac:dyDescent="0.45">
      <c r="D137" s="74"/>
      <c r="E137" s="74"/>
      <c r="F137" s="74"/>
      <c r="G137" s="74"/>
      <c r="H137" s="74"/>
      <c r="I137" s="74"/>
    </row>
    <row r="138" spans="1:11" x14ac:dyDescent="0.45">
      <c r="D138" s="74"/>
      <c r="E138" s="74"/>
      <c r="F138" s="74"/>
      <c r="G138" s="74"/>
      <c r="H138" s="74"/>
      <c r="I138" s="74"/>
    </row>
    <row r="139" spans="1:11" x14ac:dyDescent="0.45">
      <c r="D139" s="74"/>
      <c r="E139" s="74"/>
      <c r="F139" s="74"/>
      <c r="G139" s="74"/>
      <c r="H139" s="74"/>
      <c r="I139" s="74"/>
    </row>
    <row r="140" spans="1:11" x14ac:dyDescent="0.45">
      <c r="D140" s="74"/>
      <c r="E140" s="74"/>
      <c r="F140" s="74"/>
      <c r="G140" s="74"/>
      <c r="H140" s="74"/>
      <c r="I140" s="74"/>
    </row>
    <row r="141" spans="1:11" x14ac:dyDescent="0.45">
      <c r="D141" s="74"/>
      <c r="E141" s="74"/>
      <c r="F141" s="74"/>
      <c r="G141" s="74"/>
      <c r="H141" s="74"/>
      <c r="I141" s="74"/>
    </row>
    <row r="142" spans="1:11" x14ac:dyDescent="0.45">
      <c r="D142" s="74"/>
      <c r="E142" s="74"/>
      <c r="F142" s="74"/>
      <c r="G142" s="74"/>
      <c r="H142" s="74"/>
      <c r="I142" s="74"/>
    </row>
    <row r="143" spans="1:11" x14ac:dyDescent="0.45">
      <c r="D143" s="74"/>
      <c r="E143" s="74"/>
      <c r="F143" s="74"/>
      <c r="G143" s="74"/>
      <c r="H143" s="74"/>
      <c r="I143" s="74"/>
    </row>
    <row r="144" spans="1:11" x14ac:dyDescent="0.45">
      <c r="D144" s="74"/>
      <c r="E144" s="74"/>
      <c r="F144" s="74"/>
      <c r="G144" s="74"/>
      <c r="H144" s="74"/>
      <c r="I144" s="74"/>
    </row>
    <row r="145" spans="4:9" x14ac:dyDescent="0.45">
      <c r="D145" s="74"/>
      <c r="E145" s="74"/>
      <c r="F145" s="74"/>
      <c r="G145" s="74"/>
      <c r="H145" s="74"/>
      <c r="I145" s="74"/>
    </row>
    <row r="146" spans="4:9" x14ac:dyDescent="0.45">
      <c r="D146" s="74"/>
      <c r="E146" s="74"/>
      <c r="F146" s="74"/>
      <c r="G146" s="74"/>
      <c r="H146" s="74"/>
      <c r="I146" s="74"/>
    </row>
    <row r="147" spans="4:9" x14ac:dyDescent="0.45">
      <c r="D147" s="74"/>
      <c r="E147" s="74"/>
      <c r="F147" s="74"/>
      <c r="G147" s="74"/>
      <c r="H147" s="74"/>
      <c r="I147" s="74"/>
    </row>
    <row r="148" spans="4:9" x14ac:dyDescent="0.45">
      <c r="D148" s="74"/>
      <c r="E148" s="74"/>
      <c r="F148" s="74"/>
      <c r="G148" s="74"/>
      <c r="H148" s="74"/>
      <c r="I148" s="74"/>
    </row>
    <row r="149" spans="4:9" x14ac:dyDescent="0.45">
      <c r="D149" s="74"/>
      <c r="E149" s="74"/>
      <c r="F149" s="74"/>
      <c r="G149" s="74"/>
      <c r="H149" s="74"/>
      <c r="I149" s="74"/>
    </row>
    <row r="150" spans="4:9" x14ac:dyDescent="0.45">
      <c r="D150" s="74"/>
      <c r="E150" s="74"/>
      <c r="F150" s="74"/>
      <c r="G150" s="74"/>
      <c r="H150" s="74"/>
      <c r="I150" s="74"/>
    </row>
    <row r="151" spans="4:9" x14ac:dyDescent="0.45">
      <c r="D151" s="74"/>
      <c r="E151" s="74"/>
      <c r="F151" s="74"/>
      <c r="G151" s="74"/>
      <c r="H151" s="74"/>
      <c r="I151" s="74"/>
    </row>
    <row r="152" spans="4:9" x14ac:dyDescent="0.45">
      <c r="D152" s="74"/>
      <c r="E152" s="74"/>
      <c r="F152" s="74"/>
      <c r="G152" s="74"/>
      <c r="H152" s="74"/>
      <c r="I152" s="74"/>
    </row>
    <row r="153" spans="4:9" x14ac:dyDescent="0.45">
      <c r="D153" s="74"/>
      <c r="E153" s="74"/>
      <c r="F153" s="74"/>
      <c r="G153" s="74"/>
      <c r="H153" s="74"/>
      <c r="I153" s="74"/>
    </row>
    <row r="154" spans="4:9" x14ac:dyDescent="0.45">
      <c r="D154" s="74"/>
      <c r="E154" s="74"/>
      <c r="F154" s="74"/>
      <c r="G154" s="74"/>
      <c r="H154" s="74"/>
      <c r="I154" s="74"/>
    </row>
    <row r="155" spans="4:9" x14ac:dyDescent="0.45">
      <c r="D155" s="74"/>
      <c r="E155" s="74"/>
      <c r="F155" s="74"/>
      <c r="G155" s="74"/>
      <c r="H155" s="74"/>
      <c r="I155" s="74"/>
    </row>
    <row r="156" spans="4:9" x14ac:dyDescent="0.45">
      <c r="D156" s="74"/>
      <c r="E156" s="74"/>
      <c r="F156" s="74"/>
      <c r="G156" s="74"/>
      <c r="H156" s="74"/>
      <c r="I156" s="74"/>
    </row>
    <row r="157" spans="4:9" x14ac:dyDescent="0.45">
      <c r="D157" s="74"/>
      <c r="E157" s="74"/>
      <c r="F157" s="74"/>
      <c r="G157" s="74"/>
      <c r="H157" s="74"/>
      <c r="I157" s="74"/>
    </row>
    <row r="158" spans="4:9" x14ac:dyDescent="0.45">
      <c r="D158" s="74"/>
      <c r="E158" s="74"/>
      <c r="F158" s="74"/>
      <c r="G158" s="74"/>
      <c r="H158" s="74"/>
      <c r="I158" s="74"/>
    </row>
    <row r="159" spans="4:9" x14ac:dyDescent="0.45">
      <c r="D159" s="74"/>
      <c r="E159" s="74"/>
      <c r="F159" s="74"/>
      <c r="G159" s="74"/>
      <c r="H159" s="74"/>
      <c r="I159" s="74"/>
    </row>
    <row r="160" spans="4:9" x14ac:dyDescent="0.45">
      <c r="D160" s="74"/>
      <c r="E160" s="74"/>
      <c r="F160" s="74"/>
      <c r="G160" s="74"/>
      <c r="H160" s="74"/>
      <c r="I160" s="74"/>
    </row>
    <row r="161" spans="4:9" x14ac:dyDescent="0.45">
      <c r="D161" s="74"/>
      <c r="E161" s="74"/>
      <c r="F161" s="74"/>
      <c r="G161" s="74"/>
      <c r="H161" s="74"/>
      <c r="I161" s="74"/>
    </row>
    <row r="162" spans="4:9" x14ac:dyDescent="0.45">
      <c r="D162" s="74"/>
      <c r="E162" s="74"/>
      <c r="F162" s="74"/>
      <c r="G162" s="74"/>
      <c r="H162" s="74"/>
      <c r="I162" s="74"/>
    </row>
    <row r="163" spans="4:9" x14ac:dyDescent="0.45">
      <c r="D163" s="74"/>
      <c r="E163" s="74"/>
      <c r="F163" s="74"/>
      <c r="G163" s="74"/>
      <c r="H163" s="74"/>
      <c r="I163" s="74"/>
    </row>
    <row r="164" spans="4:9" x14ac:dyDescent="0.45">
      <c r="D164" s="74"/>
      <c r="E164" s="74"/>
      <c r="F164" s="74"/>
      <c r="G164" s="74"/>
      <c r="H164" s="74"/>
      <c r="I164" s="74"/>
    </row>
    <row r="165" spans="4:9" x14ac:dyDescent="0.45">
      <c r="D165" s="74"/>
      <c r="E165" s="74"/>
      <c r="F165" s="74"/>
      <c r="G165" s="74"/>
      <c r="H165" s="74"/>
      <c r="I165" s="74"/>
    </row>
    <row r="166" spans="4:9" x14ac:dyDescent="0.45">
      <c r="D166" s="74"/>
      <c r="E166" s="74"/>
      <c r="F166" s="74"/>
      <c r="G166" s="74"/>
      <c r="H166" s="74"/>
      <c r="I166" s="74"/>
    </row>
    <row r="167" spans="4:9" x14ac:dyDescent="0.45">
      <c r="D167" s="74"/>
      <c r="E167" s="74"/>
      <c r="F167" s="74"/>
      <c r="G167" s="74"/>
      <c r="H167" s="74"/>
      <c r="I167" s="74"/>
    </row>
    <row r="168" spans="4:9" x14ac:dyDescent="0.45">
      <c r="D168" s="74"/>
      <c r="E168" s="74"/>
      <c r="F168" s="74"/>
      <c r="G168" s="74"/>
      <c r="H168" s="74"/>
      <c r="I168" s="74"/>
    </row>
    <row r="169" spans="4:9" x14ac:dyDescent="0.45">
      <c r="D169" s="74"/>
      <c r="E169" s="74"/>
      <c r="F169" s="74"/>
      <c r="G169" s="74"/>
      <c r="H169" s="74"/>
      <c r="I169" s="74"/>
    </row>
    <row r="170" spans="4:9" x14ac:dyDescent="0.45">
      <c r="D170" s="74"/>
      <c r="E170" s="74"/>
      <c r="F170" s="74"/>
      <c r="G170" s="74"/>
      <c r="H170" s="74"/>
      <c r="I170" s="74"/>
    </row>
    <row r="171" spans="4:9" x14ac:dyDescent="0.45">
      <c r="D171" s="74"/>
      <c r="E171" s="74"/>
      <c r="F171" s="74"/>
      <c r="G171" s="74"/>
      <c r="H171" s="74"/>
      <c r="I171" s="74"/>
    </row>
    <row r="172" spans="4:9" x14ac:dyDescent="0.45">
      <c r="D172" s="74"/>
      <c r="E172" s="74"/>
      <c r="F172" s="74"/>
      <c r="G172" s="74"/>
      <c r="H172" s="74"/>
      <c r="I172" s="74"/>
    </row>
    <row r="173" spans="4:9" x14ac:dyDescent="0.45">
      <c r="D173" s="74"/>
      <c r="E173" s="74"/>
      <c r="F173" s="74"/>
      <c r="G173" s="74"/>
      <c r="H173" s="74"/>
      <c r="I173" s="74"/>
    </row>
    <row r="174" spans="4:9" x14ac:dyDescent="0.45">
      <c r="D174" s="74"/>
      <c r="E174" s="74"/>
      <c r="F174" s="74"/>
      <c r="G174" s="74"/>
      <c r="H174" s="74"/>
      <c r="I174" s="74"/>
    </row>
    <row r="175" spans="4:9" x14ac:dyDescent="0.45">
      <c r="D175" s="74"/>
      <c r="E175" s="74"/>
      <c r="F175" s="74"/>
      <c r="G175" s="74"/>
      <c r="H175" s="74"/>
      <c r="I175" s="74"/>
    </row>
    <row r="176" spans="4:9" x14ac:dyDescent="0.45">
      <c r="D176" s="74"/>
      <c r="E176" s="74"/>
      <c r="F176" s="74"/>
      <c r="G176" s="74"/>
      <c r="H176" s="74"/>
      <c r="I176" s="74"/>
    </row>
    <row r="177" spans="4:9" x14ac:dyDescent="0.45">
      <c r="D177" s="74"/>
      <c r="E177" s="74"/>
      <c r="F177" s="74"/>
      <c r="G177" s="74"/>
      <c r="H177" s="74"/>
      <c r="I177" s="74"/>
    </row>
    <row r="178" spans="4:9" x14ac:dyDescent="0.45">
      <c r="D178" s="74"/>
      <c r="E178" s="74"/>
      <c r="F178" s="74"/>
      <c r="G178" s="74"/>
      <c r="H178" s="74"/>
      <c r="I178" s="74"/>
    </row>
    <row r="179" spans="4:9" x14ac:dyDescent="0.45">
      <c r="D179" s="74"/>
      <c r="E179" s="74"/>
      <c r="F179" s="74"/>
      <c r="G179" s="74"/>
      <c r="H179" s="74"/>
      <c r="I179" s="74"/>
    </row>
    <row r="180" spans="4:9" x14ac:dyDescent="0.45">
      <c r="D180" s="74"/>
      <c r="E180" s="74"/>
      <c r="F180" s="74"/>
      <c r="G180" s="74"/>
      <c r="H180" s="74"/>
      <c r="I180" s="74"/>
    </row>
    <row r="181" spans="4:9" x14ac:dyDescent="0.45">
      <c r="D181" s="74"/>
      <c r="E181" s="74"/>
      <c r="F181" s="74"/>
      <c r="G181" s="74"/>
      <c r="H181" s="74"/>
      <c r="I181" s="74"/>
    </row>
    <row r="182" spans="4:9" x14ac:dyDescent="0.45">
      <c r="D182" s="74"/>
      <c r="E182" s="74"/>
      <c r="F182" s="74"/>
      <c r="G182" s="74"/>
      <c r="H182" s="74"/>
      <c r="I182" s="74"/>
    </row>
    <row r="183" spans="4:9" x14ac:dyDescent="0.45">
      <c r="D183" s="74"/>
      <c r="E183" s="74"/>
      <c r="F183" s="74"/>
      <c r="G183" s="74"/>
      <c r="H183" s="74"/>
      <c r="I183" s="74"/>
    </row>
    <row r="184" spans="4:9" x14ac:dyDescent="0.45">
      <c r="D184" s="74"/>
      <c r="E184" s="74"/>
      <c r="F184" s="74"/>
      <c r="G184" s="74"/>
      <c r="H184" s="74"/>
      <c r="I184" s="74"/>
    </row>
    <row r="185" spans="4:9" x14ac:dyDescent="0.45">
      <c r="D185" s="74"/>
      <c r="E185" s="74"/>
      <c r="F185" s="74"/>
      <c r="G185" s="74"/>
      <c r="H185" s="74"/>
      <c r="I185" s="74"/>
    </row>
    <row r="186" spans="4:9" x14ac:dyDescent="0.45">
      <c r="D186" s="74"/>
      <c r="E186" s="74"/>
      <c r="F186" s="74"/>
      <c r="G186" s="74"/>
      <c r="H186" s="74"/>
      <c r="I186" s="74"/>
    </row>
    <row r="187" spans="4:9" x14ac:dyDescent="0.45">
      <c r="D187" s="74"/>
      <c r="E187" s="74"/>
      <c r="F187" s="74"/>
      <c r="G187" s="74"/>
      <c r="H187" s="74"/>
      <c r="I187" s="74"/>
    </row>
    <row r="188" spans="4:9" x14ac:dyDescent="0.45">
      <c r="D188" s="74"/>
      <c r="E188" s="74"/>
      <c r="F188" s="74"/>
      <c r="G188" s="74"/>
      <c r="H188" s="74"/>
      <c r="I188" s="74"/>
    </row>
    <row r="189" spans="4:9" x14ac:dyDescent="0.45">
      <c r="D189" s="74"/>
      <c r="E189" s="74"/>
      <c r="F189" s="74"/>
      <c r="G189" s="74"/>
      <c r="H189" s="74"/>
      <c r="I189" s="74"/>
    </row>
    <row r="190" spans="4:9" x14ac:dyDescent="0.45">
      <c r="D190" s="74"/>
      <c r="E190" s="74"/>
      <c r="F190" s="74"/>
      <c r="G190" s="74"/>
      <c r="H190" s="74"/>
      <c r="I190" s="74"/>
    </row>
    <row r="191" spans="4:9" x14ac:dyDescent="0.45">
      <c r="D191" s="74"/>
      <c r="E191" s="74"/>
      <c r="F191" s="74"/>
      <c r="G191" s="74"/>
      <c r="H191" s="74"/>
      <c r="I191" s="74"/>
    </row>
    <row r="192" spans="4:9" x14ac:dyDescent="0.45">
      <c r="D192" s="74"/>
      <c r="E192" s="74"/>
      <c r="F192" s="74"/>
      <c r="G192" s="74"/>
      <c r="H192" s="74"/>
      <c r="I192" s="74"/>
    </row>
    <row r="193" spans="4:9" x14ac:dyDescent="0.45">
      <c r="D193" s="74"/>
      <c r="E193" s="74"/>
      <c r="F193" s="74"/>
      <c r="G193" s="74"/>
      <c r="H193" s="74"/>
      <c r="I193" s="74"/>
    </row>
    <row r="194" spans="4:9" x14ac:dyDescent="0.45">
      <c r="D194" s="74"/>
      <c r="E194" s="74"/>
      <c r="F194" s="74"/>
      <c r="G194" s="74"/>
      <c r="H194" s="74"/>
      <c r="I194" s="74"/>
    </row>
    <row r="195" spans="4:9" x14ac:dyDescent="0.45">
      <c r="D195" s="74"/>
      <c r="E195" s="74"/>
      <c r="F195" s="74"/>
      <c r="G195" s="74"/>
      <c r="H195" s="74"/>
      <c r="I195" s="74"/>
    </row>
    <row r="196" spans="4:9" x14ac:dyDescent="0.45">
      <c r="D196" s="74"/>
      <c r="E196" s="74"/>
      <c r="F196" s="74"/>
      <c r="G196" s="74"/>
      <c r="H196" s="74"/>
      <c r="I196" s="74"/>
    </row>
    <row r="197" spans="4:9" x14ac:dyDescent="0.45">
      <c r="D197" s="74"/>
      <c r="E197" s="74"/>
      <c r="F197" s="74"/>
      <c r="G197" s="74"/>
      <c r="H197" s="74"/>
      <c r="I197" s="74"/>
    </row>
    <row r="198" spans="4:9" x14ac:dyDescent="0.45">
      <c r="D198" s="74"/>
      <c r="E198" s="74"/>
      <c r="F198" s="74"/>
      <c r="G198" s="74"/>
      <c r="H198" s="74"/>
      <c r="I198" s="74"/>
    </row>
    <row r="199" spans="4:9" x14ac:dyDescent="0.45">
      <c r="D199" s="74"/>
      <c r="E199" s="74"/>
      <c r="F199" s="74"/>
      <c r="G199" s="74"/>
      <c r="H199" s="74"/>
      <c r="I199" s="74"/>
    </row>
    <row r="200" spans="4:9" x14ac:dyDescent="0.45">
      <c r="D200" s="74"/>
      <c r="E200" s="74"/>
      <c r="F200" s="74"/>
      <c r="G200" s="74"/>
      <c r="H200" s="74"/>
      <c r="I200" s="74"/>
    </row>
    <row r="201" spans="4:9" x14ac:dyDescent="0.45">
      <c r="D201" s="74"/>
      <c r="E201" s="74"/>
      <c r="F201" s="74"/>
      <c r="G201" s="74"/>
      <c r="H201" s="74"/>
      <c r="I201" s="74"/>
    </row>
    <row r="202" spans="4:9" x14ac:dyDescent="0.45">
      <c r="D202" s="74"/>
      <c r="E202" s="74"/>
      <c r="F202" s="74"/>
      <c r="G202" s="74"/>
      <c r="H202" s="74"/>
      <c r="I202" s="74"/>
    </row>
    <row r="203" spans="4:9" x14ac:dyDescent="0.45">
      <c r="D203" s="74"/>
      <c r="E203" s="74"/>
      <c r="F203" s="74"/>
      <c r="G203" s="74"/>
      <c r="H203" s="74"/>
      <c r="I203" s="74"/>
    </row>
    <row r="204" spans="4:9" x14ac:dyDescent="0.45">
      <c r="D204" s="74"/>
      <c r="E204" s="74"/>
      <c r="F204" s="74"/>
      <c r="G204" s="74"/>
      <c r="H204" s="74"/>
      <c r="I204" s="74"/>
    </row>
    <row r="205" spans="4:9" x14ac:dyDescent="0.45">
      <c r="D205" s="74"/>
      <c r="E205" s="74"/>
      <c r="F205" s="74"/>
      <c r="G205" s="74"/>
      <c r="H205" s="74"/>
      <c r="I205" s="74"/>
    </row>
    <row r="206" spans="4:9" x14ac:dyDescent="0.45">
      <c r="D206" s="74"/>
      <c r="E206" s="74"/>
      <c r="F206" s="74"/>
      <c r="G206" s="74"/>
      <c r="H206" s="74"/>
      <c r="I206" s="74"/>
    </row>
    <row r="207" spans="4:9" x14ac:dyDescent="0.45">
      <c r="D207" s="74"/>
      <c r="E207" s="74"/>
      <c r="F207" s="74"/>
      <c r="G207" s="74"/>
      <c r="H207" s="74"/>
      <c r="I207" s="74"/>
    </row>
    <row r="208" spans="4:9" x14ac:dyDescent="0.45">
      <c r="D208" s="74"/>
      <c r="E208" s="74"/>
      <c r="F208" s="74"/>
      <c r="G208" s="74"/>
      <c r="H208" s="74"/>
      <c r="I208" s="74"/>
    </row>
    <row r="209" spans="4:9" x14ac:dyDescent="0.45">
      <c r="D209" s="74"/>
      <c r="E209" s="74"/>
      <c r="F209" s="74"/>
      <c r="G209" s="74"/>
      <c r="H209" s="74"/>
      <c r="I209" s="74"/>
    </row>
    <row r="210" spans="4:9" x14ac:dyDescent="0.45">
      <c r="D210" s="74"/>
      <c r="E210" s="74"/>
      <c r="F210" s="74"/>
      <c r="G210" s="74"/>
      <c r="H210" s="74"/>
      <c r="I210" s="74"/>
    </row>
    <row r="211" spans="4:9" x14ac:dyDescent="0.45">
      <c r="D211" s="74"/>
      <c r="E211" s="74"/>
      <c r="F211" s="74"/>
      <c r="G211" s="74"/>
      <c r="H211" s="74"/>
      <c r="I211" s="74"/>
    </row>
    <row r="212" spans="4:9" x14ac:dyDescent="0.45">
      <c r="D212" s="74"/>
      <c r="E212" s="74"/>
      <c r="F212" s="74"/>
      <c r="G212" s="74"/>
      <c r="H212" s="74"/>
      <c r="I212" s="74"/>
    </row>
    <row r="213" spans="4:9" x14ac:dyDescent="0.45">
      <c r="D213" s="74"/>
      <c r="E213" s="74"/>
      <c r="F213" s="74"/>
      <c r="G213" s="74"/>
      <c r="H213" s="74"/>
      <c r="I213" s="74"/>
    </row>
    <row r="214" spans="4:9" x14ac:dyDescent="0.45">
      <c r="D214" s="74"/>
      <c r="E214" s="74"/>
      <c r="F214" s="74"/>
      <c r="G214" s="74"/>
      <c r="H214" s="74"/>
      <c r="I214" s="74"/>
    </row>
    <row r="215" spans="4:9" x14ac:dyDescent="0.45">
      <c r="D215" s="74"/>
      <c r="E215" s="74"/>
      <c r="F215" s="74"/>
      <c r="G215" s="74"/>
      <c r="H215" s="74"/>
      <c r="I215" s="74"/>
    </row>
    <row r="216" spans="4:9" x14ac:dyDescent="0.45">
      <c r="D216" s="74"/>
      <c r="E216" s="74"/>
      <c r="F216" s="74"/>
      <c r="G216" s="74"/>
      <c r="H216" s="74"/>
      <c r="I216" s="74"/>
    </row>
    <row r="217" spans="4:9" x14ac:dyDescent="0.45">
      <c r="D217" s="74"/>
      <c r="E217" s="74"/>
      <c r="F217" s="74"/>
      <c r="G217" s="74"/>
      <c r="H217" s="74"/>
      <c r="I217" s="74"/>
    </row>
    <row r="218" spans="4:9" x14ac:dyDescent="0.45">
      <c r="D218" s="74"/>
      <c r="E218" s="74"/>
      <c r="F218" s="74"/>
      <c r="G218" s="74"/>
      <c r="H218" s="74"/>
      <c r="I218" s="74"/>
    </row>
    <row r="219" spans="4:9" x14ac:dyDescent="0.45">
      <c r="D219" s="74"/>
      <c r="E219" s="74"/>
      <c r="F219" s="74"/>
      <c r="G219" s="74"/>
      <c r="H219" s="74"/>
      <c r="I219" s="74"/>
    </row>
    <row r="220" spans="4:9" x14ac:dyDescent="0.45">
      <c r="D220" s="74"/>
      <c r="E220" s="74"/>
      <c r="F220" s="74"/>
      <c r="G220" s="74"/>
      <c r="H220" s="74"/>
      <c r="I220" s="74"/>
    </row>
    <row r="221" spans="4:9" x14ac:dyDescent="0.45">
      <c r="D221" s="74"/>
      <c r="E221" s="74"/>
      <c r="F221" s="74"/>
      <c r="G221" s="74"/>
      <c r="H221" s="74"/>
      <c r="I221" s="74"/>
    </row>
    <row r="222" spans="4:9" x14ac:dyDescent="0.45">
      <c r="D222" s="74"/>
      <c r="E222" s="74"/>
      <c r="F222" s="74"/>
      <c r="G222" s="74"/>
      <c r="H222" s="74"/>
      <c r="I222" s="74"/>
    </row>
    <row r="223" spans="4:9" x14ac:dyDescent="0.45">
      <c r="D223" s="74"/>
      <c r="E223" s="74"/>
      <c r="F223" s="74"/>
      <c r="G223" s="74"/>
      <c r="H223" s="74"/>
      <c r="I223" s="74"/>
    </row>
    <row r="224" spans="4:9" x14ac:dyDescent="0.45">
      <c r="D224" s="74"/>
      <c r="E224" s="74"/>
      <c r="F224" s="74"/>
      <c r="G224" s="74"/>
      <c r="H224" s="74"/>
      <c r="I224" s="74"/>
    </row>
    <row r="225" spans="4:9" x14ac:dyDescent="0.45">
      <c r="D225" s="74"/>
      <c r="E225" s="74"/>
      <c r="F225" s="74"/>
      <c r="G225" s="74"/>
      <c r="H225" s="74"/>
      <c r="I225" s="74"/>
    </row>
    <row r="226" spans="4:9" x14ac:dyDescent="0.45">
      <c r="D226" s="74"/>
      <c r="E226" s="74"/>
      <c r="F226" s="74"/>
      <c r="G226" s="74"/>
      <c r="H226" s="74"/>
      <c r="I226" s="74"/>
    </row>
    <row r="227" spans="4:9" x14ac:dyDescent="0.45">
      <c r="D227" s="74"/>
      <c r="E227" s="74"/>
      <c r="F227" s="74"/>
      <c r="G227" s="74"/>
      <c r="H227" s="74"/>
      <c r="I227" s="74"/>
    </row>
    <row r="228" spans="4:9" x14ac:dyDescent="0.45">
      <c r="D228" s="74"/>
      <c r="E228" s="74"/>
      <c r="F228" s="74"/>
      <c r="G228" s="74"/>
      <c r="H228" s="74"/>
      <c r="I228" s="74"/>
    </row>
    <row r="229" spans="4:9" x14ac:dyDescent="0.45">
      <c r="D229" s="74"/>
      <c r="E229" s="74"/>
      <c r="F229" s="74"/>
      <c r="G229" s="74"/>
      <c r="H229" s="74"/>
      <c r="I229" s="74"/>
    </row>
    <row r="230" spans="4:9" x14ac:dyDescent="0.45">
      <c r="D230" s="74"/>
      <c r="E230" s="74"/>
      <c r="F230" s="74"/>
      <c r="G230" s="74"/>
      <c r="H230" s="74"/>
      <c r="I230" s="74"/>
    </row>
    <row r="231" spans="4:9" x14ac:dyDescent="0.45">
      <c r="D231" s="74"/>
      <c r="E231" s="74"/>
      <c r="F231" s="74"/>
      <c r="G231" s="74"/>
      <c r="H231" s="74"/>
      <c r="I231" s="74"/>
    </row>
    <row r="232" spans="4:9" x14ac:dyDescent="0.45">
      <c r="D232" s="74"/>
      <c r="E232" s="74"/>
      <c r="F232" s="74"/>
      <c r="G232" s="74"/>
      <c r="H232" s="74"/>
      <c r="I232" s="74"/>
    </row>
    <row r="233" spans="4:9" x14ac:dyDescent="0.45">
      <c r="D233" s="74"/>
      <c r="E233" s="74"/>
      <c r="F233" s="74"/>
      <c r="G233" s="74"/>
      <c r="H233" s="74"/>
      <c r="I233" s="74"/>
    </row>
    <row r="234" spans="4:9" x14ac:dyDescent="0.45">
      <c r="D234" s="74"/>
      <c r="E234" s="74"/>
      <c r="F234" s="74"/>
      <c r="G234" s="74"/>
      <c r="H234" s="74"/>
      <c r="I234" s="74"/>
    </row>
    <row r="235" spans="4:9" x14ac:dyDescent="0.45">
      <c r="D235" s="74"/>
      <c r="E235" s="74"/>
      <c r="F235" s="74"/>
      <c r="G235" s="74"/>
      <c r="H235" s="74"/>
      <c r="I235" s="74"/>
    </row>
    <row r="236" spans="4:9" x14ac:dyDescent="0.45">
      <c r="D236" s="74"/>
      <c r="E236" s="74"/>
      <c r="F236" s="74"/>
      <c r="G236" s="74"/>
      <c r="H236" s="74"/>
      <c r="I236" s="74"/>
    </row>
    <row r="237" spans="4:9" x14ac:dyDescent="0.45">
      <c r="D237" s="74"/>
      <c r="E237" s="74"/>
      <c r="F237" s="74"/>
      <c r="G237" s="74"/>
      <c r="H237" s="74"/>
      <c r="I237" s="74"/>
    </row>
    <row r="238" spans="4:9" x14ac:dyDescent="0.45">
      <c r="D238" s="74"/>
      <c r="E238" s="74"/>
      <c r="F238" s="74"/>
      <c r="G238" s="74"/>
      <c r="H238" s="74"/>
      <c r="I238" s="74"/>
    </row>
    <row r="239" spans="4:9" x14ac:dyDescent="0.45">
      <c r="D239" s="74"/>
      <c r="E239" s="74"/>
      <c r="F239" s="74"/>
      <c r="G239" s="74"/>
      <c r="H239" s="74"/>
      <c r="I239" s="74"/>
    </row>
    <row r="240" spans="4:9" x14ac:dyDescent="0.45">
      <c r="D240" s="74"/>
      <c r="E240" s="74"/>
      <c r="F240" s="74"/>
      <c r="G240" s="74"/>
      <c r="H240" s="74"/>
      <c r="I240" s="74"/>
    </row>
    <row r="241" spans="4:9" x14ac:dyDescent="0.45">
      <c r="D241" s="74"/>
      <c r="E241" s="74"/>
      <c r="F241" s="74"/>
      <c r="G241" s="74"/>
      <c r="H241" s="74"/>
      <c r="I241" s="74"/>
    </row>
    <row r="242" spans="4:9" x14ac:dyDescent="0.45">
      <c r="D242" s="74"/>
      <c r="E242" s="74"/>
      <c r="F242" s="74"/>
      <c r="G242" s="74"/>
      <c r="H242" s="74"/>
      <c r="I242" s="74"/>
    </row>
    <row r="243" spans="4:9" x14ac:dyDescent="0.45">
      <c r="D243" s="74"/>
      <c r="E243" s="74"/>
      <c r="F243" s="74"/>
      <c r="G243" s="74"/>
      <c r="H243" s="74"/>
      <c r="I243" s="74"/>
    </row>
    <row r="244" spans="4:9" x14ac:dyDescent="0.45">
      <c r="D244" s="74"/>
      <c r="E244" s="74"/>
      <c r="F244" s="74"/>
      <c r="G244" s="74"/>
      <c r="H244" s="74"/>
      <c r="I244" s="74"/>
    </row>
    <row r="245" spans="4:9" x14ac:dyDescent="0.45">
      <c r="D245" s="74"/>
      <c r="E245" s="74"/>
      <c r="F245" s="74"/>
      <c r="G245" s="74"/>
      <c r="H245" s="74"/>
      <c r="I245" s="74"/>
    </row>
    <row r="246" spans="4:9" x14ac:dyDescent="0.45">
      <c r="D246" s="74"/>
      <c r="E246" s="74"/>
      <c r="F246" s="74"/>
      <c r="G246" s="74"/>
      <c r="H246" s="74"/>
      <c r="I246" s="74"/>
    </row>
    <row r="247" spans="4:9" x14ac:dyDescent="0.45">
      <c r="D247" s="74"/>
      <c r="E247" s="74"/>
      <c r="F247" s="74"/>
      <c r="G247" s="74"/>
      <c r="H247" s="74"/>
      <c r="I247" s="74"/>
    </row>
    <row r="248" spans="4:9" x14ac:dyDescent="0.45">
      <c r="D248" s="74"/>
      <c r="E248" s="74"/>
      <c r="F248" s="74"/>
      <c r="G248" s="74"/>
      <c r="H248" s="74"/>
      <c r="I248" s="74"/>
    </row>
    <row r="249" spans="4:9" x14ac:dyDescent="0.45">
      <c r="D249" s="74"/>
      <c r="E249" s="74"/>
      <c r="F249" s="74"/>
      <c r="G249" s="74"/>
      <c r="H249" s="74"/>
      <c r="I249" s="74"/>
    </row>
    <row r="250" spans="4:9" x14ac:dyDescent="0.45">
      <c r="D250" s="74"/>
      <c r="E250" s="74"/>
      <c r="F250" s="74"/>
      <c r="G250" s="74"/>
      <c r="H250" s="74"/>
      <c r="I250" s="74"/>
    </row>
    <row r="251" spans="4:9" x14ac:dyDescent="0.45">
      <c r="D251" s="74"/>
      <c r="E251" s="74"/>
      <c r="F251" s="74"/>
      <c r="G251" s="74"/>
      <c r="H251" s="74"/>
      <c r="I251" s="74"/>
    </row>
    <row r="252" spans="4:9" x14ac:dyDescent="0.45">
      <c r="D252" s="74"/>
      <c r="E252" s="74"/>
      <c r="F252" s="74"/>
      <c r="G252" s="74"/>
      <c r="H252" s="74"/>
      <c r="I252" s="74"/>
    </row>
    <row r="253" spans="4:9" x14ac:dyDescent="0.45">
      <c r="D253" s="74"/>
      <c r="E253" s="74"/>
      <c r="F253" s="74"/>
      <c r="G253" s="74"/>
      <c r="H253" s="74"/>
      <c r="I253" s="74"/>
    </row>
    <row r="254" spans="4:9" x14ac:dyDescent="0.45">
      <c r="D254" s="74"/>
      <c r="E254" s="74"/>
      <c r="F254" s="74"/>
      <c r="G254" s="74"/>
      <c r="H254" s="74"/>
      <c r="I254" s="74"/>
    </row>
    <row r="255" spans="4:9" x14ac:dyDescent="0.45">
      <c r="D255" s="74"/>
      <c r="E255" s="74"/>
      <c r="F255" s="74"/>
      <c r="G255" s="74"/>
      <c r="H255" s="74"/>
      <c r="I255" s="74"/>
    </row>
    <row r="256" spans="4:9" x14ac:dyDescent="0.45">
      <c r="D256" s="74"/>
      <c r="E256" s="74"/>
      <c r="F256" s="74"/>
      <c r="G256" s="74"/>
      <c r="H256" s="74"/>
      <c r="I256" s="74"/>
    </row>
    <row r="257" spans="4:9" x14ac:dyDescent="0.45">
      <c r="D257" s="74"/>
      <c r="E257" s="74"/>
      <c r="F257" s="74"/>
      <c r="G257" s="74"/>
      <c r="H257" s="74"/>
      <c r="I257" s="74"/>
    </row>
    <row r="258" spans="4:9" x14ac:dyDescent="0.45">
      <c r="D258" s="74"/>
      <c r="E258" s="74"/>
      <c r="F258" s="74"/>
      <c r="G258" s="74"/>
      <c r="H258" s="74"/>
      <c r="I258" s="74"/>
    </row>
    <row r="259" spans="4:9" x14ac:dyDescent="0.45">
      <c r="D259" s="74"/>
      <c r="E259" s="74"/>
      <c r="F259" s="74"/>
      <c r="G259" s="74"/>
      <c r="H259" s="74"/>
      <c r="I259" s="74"/>
    </row>
    <row r="260" spans="4:9" x14ac:dyDescent="0.45">
      <c r="D260" s="74"/>
      <c r="E260" s="74"/>
      <c r="F260" s="74"/>
      <c r="G260" s="74"/>
      <c r="H260" s="74"/>
      <c r="I260" s="74"/>
    </row>
    <row r="261" spans="4:9" x14ac:dyDescent="0.45">
      <c r="D261" s="74"/>
      <c r="E261" s="74"/>
      <c r="F261" s="74"/>
      <c r="G261" s="74"/>
      <c r="H261" s="74"/>
      <c r="I261" s="74"/>
    </row>
    <row r="262" spans="4:9" x14ac:dyDescent="0.45">
      <c r="D262" s="74"/>
      <c r="E262" s="74"/>
      <c r="F262" s="74"/>
      <c r="G262" s="74"/>
      <c r="H262" s="74"/>
      <c r="I262" s="74"/>
    </row>
    <row r="263" spans="4:9" x14ac:dyDescent="0.45">
      <c r="D263" s="74"/>
      <c r="E263" s="74"/>
      <c r="F263" s="74"/>
      <c r="G263" s="74"/>
      <c r="H263" s="74"/>
      <c r="I263" s="74"/>
    </row>
    <row r="264" spans="4:9" x14ac:dyDescent="0.45">
      <c r="D264" s="74"/>
      <c r="E264" s="74"/>
      <c r="F264" s="74"/>
      <c r="G264" s="74"/>
      <c r="H264" s="74"/>
      <c r="I264" s="74"/>
    </row>
    <row r="265" spans="4:9" x14ac:dyDescent="0.45">
      <c r="D265" s="74"/>
      <c r="E265" s="74"/>
      <c r="F265" s="74"/>
      <c r="G265" s="74"/>
      <c r="H265" s="74"/>
      <c r="I265" s="74"/>
    </row>
    <row r="266" spans="4:9" x14ac:dyDescent="0.45">
      <c r="D266" s="74"/>
      <c r="E266" s="74"/>
      <c r="F266" s="74"/>
      <c r="G266" s="74"/>
      <c r="H266" s="74"/>
      <c r="I266" s="74"/>
    </row>
    <row r="267" spans="4:9" x14ac:dyDescent="0.45">
      <c r="D267" s="74"/>
      <c r="E267" s="74"/>
      <c r="F267" s="74"/>
      <c r="G267" s="74"/>
      <c r="H267" s="74"/>
      <c r="I267" s="74"/>
    </row>
    <row r="268" spans="4:9" x14ac:dyDescent="0.45">
      <c r="D268" s="74"/>
      <c r="E268" s="74"/>
      <c r="F268" s="74"/>
      <c r="G268" s="74"/>
      <c r="H268" s="74"/>
      <c r="I268" s="74"/>
    </row>
    <row r="269" spans="4:9" x14ac:dyDescent="0.45">
      <c r="D269" s="74"/>
      <c r="E269" s="74"/>
      <c r="F269" s="74"/>
      <c r="G269" s="74"/>
      <c r="H269" s="74"/>
      <c r="I269" s="74"/>
    </row>
    <row r="270" spans="4:9" x14ac:dyDescent="0.45">
      <c r="D270" s="74"/>
      <c r="E270" s="74"/>
      <c r="F270" s="74"/>
      <c r="G270" s="74"/>
      <c r="H270" s="74"/>
      <c r="I270" s="74"/>
    </row>
    <row r="271" spans="4:9" x14ac:dyDescent="0.45">
      <c r="D271" s="74"/>
      <c r="E271" s="74"/>
      <c r="F271" s="74"/>
      <c r="G271" s="74"/>
      <c r="H271" s="74"/>
      <c r="I271" s="74"/>
    </row>
    <row r="272" spans="4:9" x14ac:dyDescent="0.45">
      <c r="D272" s="74"/>
      <c r="E272" s="74"/>
      <c r="F272" s="74"/>
      <c r="G272" s="74"/>
      <c r="H272" s="74"/>
      <c r="I272" s="74"/>
    </row>
    <row r="273" spans="4:9" x14ac:dyDescent="0.45">
      <c r="D273" s="74"/>
      <c r="E273" s="74"/>
      <c r="F273" s="74"/>
      <c r="G273" s="74"/>
      <c r="H273" s="74"/>
      <c r="I273" s="74"/>
    </row>
    <row r="274" spans="4:9" x14ac:dyDescent="0.45">
      <c r="D274" s="74"/>
      <c r="E274" s="74"/>
      <c r="F274" s="74"/>
      <c r="G274" s="74"/>
      <c r="H274" s="74"/>
      <c r="I274" s="74"/>
    </row>
    <row r="275" spans="4:9" x14ac:dyDescent="0.45">
      <c r="D275" s="74"/>
      <c r="E275" s="74"/>
      <c r="F275" s="74"/>
      <c r="G275" s="74"/>
      <c r="H275" s="74"/>
      <c r="I275" s="74"/>
    </row>
    <row r="276" spans="4:9" x14ac:dyDescent="0.45">
      <c r="D276" s="74"/>
      <c r="E276" s="74"/>
      <c r="F276" s="74"/>
      <c r="G276" s="74"/>
      <c r="H276" s="74"/>
      <c r="I276" s="74"/>
    </row>
    <row r="277" spans="4:9" x14ac:dyDescent="0.45">
      <c r="D277" s="74"/>
      <c r="E277" s="74"/>
      <c r="F277" s="74"/>
      <c r="G277" s="74"/>
      <c r="H277" s="74"/>
      <c r="I277" s="74"/>
    </row>
    <row r="278" spans="4:9" x14ac:dyDescent="0.45">
      <c r="D278" s="74"/>
      <c r="E278" s="74"/>
      <c r="F278" s="74"/>
      <c r="G278" s="74"/>
      <c r="H278" s="74"/>
      <c r="I278" s="74"/>
    </row>
    <row r="279" spans="4:9" x14ac:dyDescent="0.45">
      <c r="D279" s="74"/>
      <c r="E279" s="74"/>
      <c r="F279" s="74"/>
      <c r="G279" s="74"/>
      <c r="H279" s="74"/>
      <c r="I279" s="74"/>
    </row>
    <row r="280" spans="4:9" x14ac:dyDescent="0.45">
      <c r="D280" s="74"/>
      <c r="E280" s="74"/>
      <c r="F280" s="74"/>
      <c r="G280" s="74"/>
      <c r="H280" s="74"/>
      <c r="I280" s="74"/>
    </row>
    <row r="281" spans="4:9" x14ac:dyDescent="0.45">
      <c r="D281" s="74"/>
      <c r="E281" s="74"/>
      <c r="F281" s="74"/>
      <c r="G281" s="74"/>
      <c r="H281" s="74"/>
      <c r="I281" s="74"/>
    </row>
    <row r="282" spans="4:9" x14ac:dyDescent="0.45">
      <c r="D282" s="74"/>
      <c r="E282" s="74"/>
      <c r="F282" s="74"/>
      <c r="G282" s="74"/>
      <c r="H282" s="74"/>
      <c r="I282" s="74"/>
    </row>
    <row r="283" spans="4:9" x14ac:dyDescent="0.45">
      <c r="D283" s="74"/>
      <c r="E283" s="74"/>
      <c r="F283" s="74"/>
      <c r="G283" s="74"/>
      <c r="H283" s="74"/>
      <c r="I283" s="74"/>
    </row>
    <row r="284" spans="4:9" x14ac:dyDescent="0.45">
      <c r="D284" s="74"/>
      <c r="E284" s="74"/>
      <c r="F284" s="74"/>
      <c r="G284" s="74"/>
      <c r="H284" s="74"/>
      <c r="I284" s="74"/>
    </row>
    <row r="285" spans="4:9" x14ac:dyDescent="0.45">
      <c r="D285" s="74"/>
      <c r="E285" s="74"/>
      <c r="F285" s="74"/>
      <c r="G285" s="74"/>
      <c r="H285" s="74"/>
      <c r="I285" s="74"/>
    </row>
    <row r="286" spans="4:9" x14ac:dyDescent="0.45">
      <c r="D286" s="74"/>
      <c r="E286" s="74"/>
      <c r="F286" s="74"/>
      <c r="G286" s="74"/>
      <c r="H286" s="74"/>
      <c r="I286" s="74"/>
    </row>
    <row r="287" spans="4:9" x14ac:dyDescent="0.45">
      <c r="D287" s="74"/>
      <c r="E287" s="74"/>
      <c r="F287" s="74"/>
      <c r="G287" s="74"/>
      <c r="H287" s="74"/>
      <c r="I287" s="74"/>
    </row>
    <row r="288" spans="4:9" x14ac:dyDescent="0.45">
      <c r="D288" s="74"/>
      <c r="E288" s="74"/>
      <c r="F288" s="74"/>
      <c r="G288" s="74"/>
      <c r="H288" s="74"/>
      <c r="I288" s="74"/>
    </row>
    <row r="289" spans="4:9" x14ac:dyDescent="0.45">
      <c r="D289" s="74"/>
      <c r="E289" s="74"/>
      <c r="F289" s="74"/>
      <c r="G289" s="74"/>
      <c r="H289" s="74"/>
      <c r="I289" s="74"/>
    </row>
    <row r="290" spans="4:9" x14ac:dyDescent="0.45">
      <c r="D290" s="74"/>
      <c r="E290" s="74"/>
      <c r="F290" s="74"/>
      <c r="G290" s="74"/>
      <c r="H290" s="74"/>
      <c r="I290" s="74"/>
    </row>
    <row r="291" spans="4:9" x14ac:dyDescent="0.45">
      <c r="D291" s="74"/>
      <c r="E291" s="74"/>
      <c r="F291" s="74"/>
      <c r="G291" s="74"/>
      <c r="H291" s="74"/>
      <c r="I291" s="74"/>
    </row>
    <row r="292" spans="4:9" x14ac:dyDescent="0.45">
      <c r="D292" s="74"/>
      <c r="E292" s="74"/>
      <c r="F292" s="74"/>
      <c r="G292" s="74"/>
      <c r="H292" s="74"/>
      <c r="I292" s="74"/>
    </row>
    <row r="293" spans="4:9" x14ac:dyDescent="0.45">
      <c r="D293" s="74"/>
      <c r="E293" s="74"/>
      <c r="F293" s="74"/>
      <c r="G293" s="74"/>
      <c r="H293" s="74"/>
      <c r="I293" s="74"/>
    </row>
    <row r="294" spans="4:9" x14ac:dyDescent="0.45">
      <c r="D294" s="74"/>
      <c r="E294" s="74"/>
      <c r="F294" s="74"/>
      <c r="G294" s="74"/>
      <c r="H294" s="74"/>
      <c r="I294" s="74"/>
    </row>
    <row r="295" spans="4:9" x14ac:dyDescent="0.45">
      <c r="D295" s="74"/>
      <c r="E295" s="74"/>
      <c r="F295" s="74"/>
      <c r="G295" s="74"/>
      <c r="H295" s="74"/>
      <c r="I295" s="74"/>
    </row>
    <row r="296" spans="4:9" x14ac:dyDescent="0.45">
      <c r="D296" s="74"/>
      <c r="E296" s="74"/>
      <c r="F296" s="74"/>
      <c r="G296" s="74"/>
      <c r="H296" s="74"/>
      <c r="I296" s="74"/>
    </row>
    <row r="297" spans="4:9" x14ac:dyDescent="0.45">
      <c r="D297" s="74"/>
      <c r="E297" s="74"/>
      <c r="F297" s="74"/>
      <c r="G297" s="74"/>
      <c r="H297" s="74"/>
      <c r="I297" s="74"/>
    </row>
    <row r="298" spans="4:9" x14ac:dyDescent="0.45">
      <c r="D298" s="74"/>
      <c r="E298" s="74"/>
      <c r="F298" s="74"/>
      <c r="G298" s="74"/>
      <c r="H298" s="74"/>
      <c r="I298" s="74"/>
    </row>
    <row r="299" spans="4:9" x14ac:dyDescent="0.45">
      <c r="D299" s="74"/>
      <c r="E299" s="74"/>
      <c r="F299" s="74"/>
      <c r="G299" s="74"/>
      <c r="H299" s="74"/>
      <c r="I299" s="74"/>
    </row>
    <row r="300" spans="4:9" x14ac:dyDescent="0.45">
      <c r="D300" s="74"/>
      <c r="E300" s="74"/>
      <c r="F300" s="74"/>
      <c r="G300" s="74"/>
      <c r="H300" s="74"/>
      <c r="I300" s="74"/>
    </row>
    <row r="301" spans="4:9" x14ac:dyDescent="0.45">
      <c r="D301" s="74"/>
      <c r="E301" s="74"/>
      <c r="F301" s="74"/>
      <c r="G301" s="74"/>
      <c r="H301" s="74"/>
      <c r="I301" s="74"/>
    </row>
    <row r="302" spans="4:9" x14ac:dyDescent="0.45">
      <c r="D302" s="74"/>
      <c r="E302" s="74"/>
      <c r="F302" s="74"/>
      <c r="G302" s="74"/>
      <c r="H302" s="74"/>
      <c r="I302" s="74"/>
    </row>
    <row r="303" spans="4:9" x14ac:dyDescent="0.45">
      <c r="D303" s="74"/>
      <c r="E303" s="74"/>
      <c r="F303" s="74"/>
      <c r="G303" s="74"/>
      <c r="H303" s="74"/>
      <c r="I303" s="74"/>
    </row>
    <row r="304" spans="4:9" x14ac:dyDescent="0.45">
      <c r="D304" s="74"/>
      <c r="E304" s="74"/>
      <c r="F304" s="74"/>
      <c r="G304" s="74"/>
      <c r="H304" s="74"/>
      <c r="I304" s="74"/>
    </row>
    <row r="305" spans="4:9" x14ac:dyDescent="0.45">
      <c r="D305" s="74"/>
      <c r="E305" s="74"/>
      <c r="F305" s="74"/>
      <c r="G305" s="74"/>
      <c r="H305" s="74"/>
      <c r="I305" s="74"/>
    </row>
    <row r="306" spans="4:9" x14ac:dyDescent="0.45">
      <c r="D306" s="74"/>
      <c r="E306" s="74"/>
      <c r="F306" s="74"/>
      <c r="G306" s="74"/>
      <c r="H306" s="74"/>
      <c r="I306" s="74"/>
    </row>
    <row r="307" spans="4:9" x14ac:dyDescent="0.45">
      <c r="D307" s="74"/>
      <c r="E307" s="74"/>
      <c r="F307" s="74"/>
      <c r="G307" s="74"/>
      <c r="H307" s="74"/>
      <c r="I307" s="74"/>
    </row>
    <row r="308" spans="4:9" x14ac:dyDescent="0.45">
      <c r="D308" s="74"/>
      <c r="E308" s="74"/>
      <c r="F308" s="74"/>
      <c r="G308" s="74"/>
      <c r="H308" s="74"/>
      <c r="I308" s="74"/>
    </row>
    <row r="309" spans="4:9" x14ac:dyDescent="0.45">
      <c r="D309" s="74"/>
      <c r="E309" s="74"/>
      <c r="F309" s="74"/>
      <c r="G309" s="74"/>
      <c r="H309" s="74"/>
      <c r="I309" s="74"/>
    </row>
    <row r="310" spans="4:9" x14ac:dyDescent="0.45">
      <c r="D310" s="74"/>
      <c r="E310" s="74"/>
      <c r="F310" s="74"/>
      <c r="G310" s="74"/>
      <c r="H310" s="74"/>
      <c r="I310" s="74"/>
    </row>
    <row r="311" spans="4:9" x14ac:dyDescent="0.45">
      <c r="D311" s="74"/>
      <c r="E311" s="74"/>
      <c r="F311" s="74"/>
      <c r="G311" s="74"/>
      <c r="H311" s="74"/>
      <c r="I311" s="74"/>
    </row>
    <row r="312" spans="4:9" x14ac:dyDescent="0.45">
      <c r="D312" s="74"/>
      <c r="E312" s="74"/>
      <c r="F312" s="74"/>
      <c r="G312" s="74"/>
      <c r="H312" s="74"/>
      <c r="I312" s="74"/>
    </row>
    <row r="313" spans="4:9" x14ac:dyDescent="0.45">
      <c r="D313" s="74"/>
      <c r="E313" s="74"/>
      <c r="F313" s="74"/>
      <c r="G313" s="74"/>
      <c r="H313" s="74"/>
      <c r="I313" s="74"/>
    </row>
    <row r="314" spans="4:9" x14ac:dyDescent="0.45">
      <c r="D314" s="74"/>
      <c r="E314" s="74"/>
      <c r="F314" s="74"/>
      <c r="G314" s="74"/>
      <c r="H314" s="74"/>
      <c r="I314" s="74"/>
    </row>
    <row r="315" spans="4:9" x14ac:dyDescent="0.45">
      <c r="D315" s="74"/>
      <c r="E315" s="74"/>
      <c r="F315" s="74"/>
      <c r="G315" s="74"/>
      <c r="H315" s="74"/>
      <c r="I315" s="74"/>
    </row>
    <row r="316" spans="4:9" x14ac:dyDescent="0.45">
      <c r="D316" s="74"/>
      <c r="E316" s="74"/>
      <c r="F316" s="74"/>
      <c r="G316" s="74"/>
      <c r="H316" s="74"/>
      <c r="I316" s="74"/>
    </row>
    <row r="317" spans="4:9" x14ac:dyDescent="0.45">
      <c r="D317" s="74"/>
      <c r="E317" s="74"/>
      <c r="F317" s="74"/>
      <c r="G317" s="74"/>
      <c r="H317" s="74"/>
      <c r="I317" s="74"/>
    </row>
    <row r="318" spans="4:9" x14ac:dyDescent="0.45">
      <c r="D318" s="74"/>
      <c r="E318" s="74"/>
      <c r="F318" s="74"/>
      <c r="G318" s="74"/>
      <c r="H318" s="74"/>
      <c r="I318" s="74"/>
    </row>
    <row r="319" spans="4:9" x14ac:dyDescent="0.45">
      <c r="D319" s="74"/>
      <c r="E319" s="74"/>
      <c r="F319" s="74"/>
      <c r="G319" s="74"/>
      <c r="H319" s="74"/>
      <c r="I319" s="74"/>
    </row>
    <row r="320" spans="4:9" x14ac:dyDescent="0.45">
      <c r="D320" s="74"/>
      <c r="E320" s="74"/>
      <c r="F320" s="74"/>
      <c r="G320" s="74"/>
      <c r="H320" s="74"/>
      <c r="I320" s="74"/>
    </row>
    <row r="321" spans="4:9" x14ac:dyDescent="0.45">
      <c r="D321" s="74"/>
      <c r="E321" s="74"/>
      <c r="F321" s="74"/>
      <c r="G321" s="74"/>
      <c r="H321" s="74"/>
      <c r="I321" s="74"/>
    </row>
    <row r="322" spans="4:9" x14ac:dyDescent="0.45">
      <c r="D322" s="74"/>
      <c r="E322" s="74"/>
      <c r="F322" s="74"/>
      <c r="G322" s="74"/>
      <c r="H322" s="74"/>
      <c r="I322" s="74"/>
    </row>
    <row r="323" spans="4:9" x14ac:dyDescent="0.45">
      <c r="D323" s="74"/>
      <c r="E323" s="74"/>
      <c r="F323" s="74"/>
      <c r="G323" s="74"/>
      <c r="H323" s="74"/>
      <c r="I323" s="74"/>
    </row>
    <row r="324" spans="4:9" x14ac:dyDescent="0.45">
      <c r="D324" s="74"/>
      <c r="E324" s="74"/>
      <c r="F324" s="74"/>
      <c r="G324" s="74"/>
      <c r="H324" s="74"/>
      <c r="I324" s="74"/>
    </row>
    <row r="325" spans="4:9" x14ac:dyDescent="0.45">
      <c r="D325" s="74"/>
      <c r="E325" s="74"/>
      <c r="F325" s="74"/>
      <c r="G325" s="74"/>
      <c r="H325" s="74"/>
      <c r="I325" s="74"/>
    </row>
    <row r="326" spans="4:9" x14ac:dyDescent="0.45">
      <c r="D326" s="74"/>
      <c r="E326" s="74"/>
      <c r="F326" s="74"/>
      <c r="G326" s="74"/>
      <c r="H326" s="74"/>
      <c r="I326" s="74"/>
    </row>
    <row r="327" spans="4:9" x14ac:dyDescent="0.45">
      <c r="D327" s="74"/>
      <c r="E327" s="74"/>
      <c r="F327" s="74"/>
      <c r="G327" s="74"/>
      <c r="H327" s="74"/>
      <c r="I327" s="74"/>
    </row>
    <row r="328" spans="4:9" x14ac:dyDescent="0.45">
      <c r="D328" s="74"/>
      <c r="E328" s="74"/>
      <c r="F328" s="74"/>
      <c r="G328" s="74"/>
      <c r="H328" s="74"/>
      <c r="I328" s="74"/>
    </row>
    <row r="329" spans="4:9" x14ac:dyDescent="0.45">
      <c r="D329" s="74"/>
      <c r="E329" s="74"/>
      <c r="F329" s="74"/>
      <c r="G329" s="74"/>
      <c r="H329" s="74"/>
      <c r="I329" s="74"/>
    </row>
    <row r="330" spans="4:9" x14ac:dyDescent="0.45">
      <c r="D330" s="74"/>
      <c r="E330" s="74"/>
      <c r="F330" s="74"/>
      <c r="G330" s="74"/>
      <c r="H330" s="74"/>
      <c r="I330" s="74"/>
    </row>
    <row r="331" spans="4:9" x14ac:dyDescent="0.45">
      <c r="D331" s="74"/>
      <c r="E331" s="74"/>
      <c r="F331" s="74"/>
      <c r="G331" s="74"/>
      <c r="H331" s="74"/>
      <c r="I331" s="74"/>
    </row>
    <row r="332" spans="4:9" x14ac:dyDescent="0.45">
      <c r="D332" s="74"/>
      <c r="E332" s="74"/>
      <c r="F332" s="74"/>
      <c r="G332" s="74"/>
      <c r="H332" s="74"/>
      <c r="I332" s="74"/>
    </row>
    <row r="333" spans="4:9" x14ac:dyDescent="0.45">
      <c r="D333" s="74"/>
      <c r="E333" s="74"/>
      <c r="F333" s="74"/>
      <c r="G333" s="74"/>
      <c r="H333" s="74"/>
      <c r="I333" s="74"/>
    </row>
    <row r="334" spans="4:9" x14ac:dyDescent="0.45">
      <c r="D334" s="74"/>
      <c r="E334" s="74"/>
      <c r="F334" s="74"/>
      <c r="G334" s="74"/>
      <c r="H334" s="74"/>
      <c r="I334" s="74"/>
    </row>
    <row r="335" spans="4:9" x14ac:dyDescent="0.45">
      <c r="D335" s="74"/>
      <c r="E335" s="74"/>
      <c r="F335" s="74"/>
      <c r="G335" s="74"/>
      <c r="H335" s="74"/>
      <c r="I335" s="74"/>
    </row>
    <row r="336" spans="4:9" x14ac:dyDescent="0.45">
      <c r="D336" s="74"/>
      <c r="E336" s="74"/>
      <c r="F336" s="74"/>
      <c r="G336" s="74"/>
      <c r="H336" s="74"/>
      <c r="I336" s="74"/>
    </row>
    <row r="337" spans="4:9" x14ac:dyDescent="0.45">
      <c r="D337" s="74"/>
      <c r="E337" s="74"/>
      <c r="F337" s="74"/>
      <c r="G337" s="74"/>
      <c r="H337" s="74"/>
      <c r="I337" s="74"/>
    </row>
    <row r="338" spans="4:9" x14ac:dyDescent="0.45">
      <c r="D338" s="74"/>
      <c r="E338" s="74"/>
      <c r="F338" s="74"/>
      <c r="G338" s="74"/>
      <c r="H338" s="74"/>
      <c r="I338" s="74"/>
    </row>
    <row r="339" spans="4:9" x14ac:dyDescent="0.45">
      <c r="D339" s="74"/>
      <c r="E339" s="74"/>
      <c r="F339" s="74"/>
      <c r="G339" s="74"/>
      <c r="H339" s="74"/>
      <c r="I339" s="74"/>
    </row>
    <row r="340" spans="4:9" x14ac:dyDescent="0.45">
      <c r="D340" s="74"/>
      <c r="E340" s="74"/>
      <c r="F340" s="74"/>
      <c r="G340" s="74"/>
      <c r="H340" s="74"/>
      <c r="I340" s="74"/>
    </row>
    <row r="341" spans="4:9" x14ac:dyDescent="0.45">
      <c r="D341" s="74"/>
      <c r="E341" s="74"/>
      <c r="F341" s="74"/>
      <c r="G341" s="74"/>
      <c r="H341" s="74"/>
      <c r="I341" s="74"/>
    </row>
    <row r="342" spans="4:9" x14ac:dyDescent="0.45">
      <c r="D342" s="74"/>
      <c r="E342" s="74"/>
      <c r="F342" s="74"/>
      <c r="G342" s="74"/>
      <c r="H342" s="74"/>
      <c r="I342" s="74"/>
    </row>
    <row r="343" spans="4:9" x14ac:dyDescent="0.45">
      <c r="D343" s="74"/>
      <c r="E343" s="74"/>
      <c r="F343" s="74"/>
      <c r="G343" s="74"/>
      <c r="H343" s="74"/>
      <c r="I343" s="74"/>
    </row>
    <row r="344" spans="4:9" x14ac:dyDescent="0.45">
      <c r="D344" s="74"/>
      <c r="E344" s="74"/>
      <c r="F344" s="74"/>
      <c r="G344" s="74"/>
      <c r="H344" s="74"/>
      <c r="I344" s="74"/>
    </row>
    <row r="345" spans="4:9" x14ac:dyDescent="0.45">
      <c r="D345" s="74"/>
      <c r="E345" s="74"/>
      <c r="F345" s="74"/>
      <c r="G345" s="74"/>
      <c r="H345" s="74"/>
      <c r="I345" s="74"/>
    </row>
    <row r="346" spans="4:9" x14ac:dyDescent="0.45">
      <c r="D346" s="74"/>
      <c r="E346" s="74"/>
      <c r="F346" s="74"/>
      <c r="G346" s="74"/>
      <c r="H346" s="74"/>
      <c r="I346" s="74"/>
    </row>
    <row r="347" spans="4:9" x14ac:dyDescent="0.45">
      <c r="D347" s="74"/>
      <c r="E347" s="74"/>
      <c r="F347" s="74"/>
      <c r="G347" s="74"/>
      <c r="H347" s="74"/>
      <c r="I347" s="74"/>
    </row>
    <row r="348" spans="4:9" x14ac:dyDescent="0.45">
      <c r="D348" s="74"/>
      <c r="E348" s="74"/>
      <c r="F348" s="74"/>
      <c r="G348" s="74"/>
      <c r="H348" s="74"/>
      <c r="I348" s="74"/>
    </row>
    <row r="349" spans="4:9" x14ac:dyDescent="0.45">
      <c r="D349" s="74"/>
      <c r="E349" s="74"/>
      <c r="F349" s="74"/>
      <c r="G349" s="74"/>
      <c r="H349" s="74"/>
      <c r="I349" s="74"/>
    </row>
    <row r="350" spans="4:9" x14ac:dyDescent="0.45">
      <c r="D350" s="74"/>
      <c r="E350" s="74"/>
      <c r="F350" s="74"/>
      <c r="G350" s="74"/>
      <c r="H350" s="74"/>
      <c r="I350" s="74"/>
    </row>
    <row r="351" spans="4:9" x14ac:dyDescent="0.45">
      <c r="D351" s="74"/>
      <c r="E351" s="74"/>
      <c r="F351" s="74"/>
      <c r="G351" s="74"/>
      <c r="H351" s="74"/>
      <c r="I351" s="74"/>
    </row>
    <row r="352" spans="4:9" x14ac:dyDescent="0.45">
      <c r="D352" s="74"/>
      <c r="E352" s="74"/>
      <c r="F352" s="74"/>
      <c r="G352" s="74"/>
      <c r="H352" s="74"/>
      <c r="I352" s="74"/>
    </row>
    <row r="353" spans="4:9" x14ac:dyDescent="0.45">
      <c r="D353" s="74"/>
      <c r="E353" s="74"/>
      <c r="F353" s="74"/>
      <c r="G353" s="74"/>
      <c r="H353" s="74"/>
      <c r="I353" s="74"/>
    </row>
    <row r="354" spans="4:9" x14ac:dyDescent="0.45">
      <c r="D354" s="74"/>
      <c r="E354" s="74"/>
      <c r="F354" s="74"/>
      <c r="G354" s="74"/>
      <c r="H354" s="74"/>
      <c r="I354" s="74"/>
    </row>
    <row r="355" spans="4:9" x14ac:dyDescent="0.45">
      <c r="D355" s="74"/>
      <c r="E355" s="74"/>
      <c r="F355" s="74"/>
      <c r="G355" s="74"/>
      <c r="H355" s="74"/>
      <c r="I355" s="74"/>
    </row>
    <row r="356" spans="4:9" x14ac:dyDescent="0.45">
      <c r="D356" s="74"/>
      <c r="E356" s="74"/>
      <c r="F356" s="74"/>
      <c r="G356" s="74"/>
      <c r="H356" s="74"/>
      <c r="I356" s="74"/>
    </row>
    <row r="357" spans="4:9" x14ac:dyDescent="0.45">
      <c r="D357" s="74"/>
      <c r="E357" s="74"/>
      <c r="F357" s="74"/>
      <c r="G357" s="74"/>
      <c r="H357" s="74"/>
      <c r="I357" s="74"/>
    </row>
    <row r="358" spans="4:9" x14ac:dyDescent="0.45">
      <c r="D358" s="74"/>
      <c r="E358" s="74"/>
      <c r="F358" s="74"/>
      <c r="G358" s="74"/>
      <c r="H358" s="74"/>
      <c r="I358" s="74"/>
    </row>
    <row r="359" spans="4:9" x14ac:dyDescent="0.45">
      <c r="D359" s="74"/>
      <c r="E359" s="74"/>
      <c r="F359" s="74"/>
      <c r="G359" s="74"/>
      <c r="H359" s="74"/>
      <c r="I359" s="74"/>
    </row>
    <row r="360" spans="4:9" x14ac:dyDescent="0.45">
      <c r="D360" s="74"/>
      <c r="E360" s="74"/>
      <c r="F360" s="74"/>
      <c r="G360" s="74"/>
      <c r="H360" s="74"/>
      <c r="I360" s="74"/>
    </row>
    <row r="361" spans="4:9" x14ac:dyDescent="0.45">
      <c r="D361" s="74"/>
      <c r="E361" s="74"/>
      <c r="F361" s="74"/>
      <c r="G361" s="74"/>
      <c r="H361" s="74"/>
      <c r="I361" s="74"/>
    </row>
    <row r="362" spans="4:9" x14ac:dyDescent="0.45">
      <c r="D362" s="74"/>
      <c r="E362" s="74"/>
      <c r="F362" s="74"/>
      <c r="G362" s="74"/>
      <c r="H362" s="74"/>
      <c r="I362" s="74"/>
    </row>
    <row r="363" spans="4:9" x14ac:dyDescent="0.45">
      <c r="D363" s="74"/>
      <c r="E363" s="74"/>
      <c r="F363" s="74"/>
      <c r="G363" s="74"/>
      <c r="H363" s="74"/>
      <c r="I363" s="74"/>
    </row>
    <row r="364" spans="4:9" x14ac:dyDescent="0.45">
      <c r="D364" s="74"/>
      <c r="E364" s="74"/>
      <c r="F364" s="74"/>
      <c r="G364" s="74"/>
      <c r="H364" s="74"/>
      <c r="I364" s="74"/>
    </row>
    <row r="365" spans="4:9" x14ac:dyDescent="0.45">
      <c r="D365" s="74"/>
      <c r="E365" s="74"/>
      <c r="F365" s="74"/>
      <c r="G365" s="74"/>
      <c r="H365" s="74"/>
      <c r="I365" s="74"/>
    </row>
    <row r="366" spans="4:9" x14ac:dyDescent="0.45">
      <c r="D366" s="74"/>
      <c r="E366" s="74"/>
      <c r="F366" s="74"/>
      <c r="G366" s="74"/>
      <c r="H366" s="74"/>
      <c r="I366" s="74"/>
    </row>
    <row r="367" spans="4:9" x14ac:dyDescent="0.45">
      <c r="D367" s="74"/>
      <c r="E367" s="74"/>
      <c r="F367" s="74"/>
      <c r="G367" s="74"/>
      <c r="H367" s="74"/>
      <c r="I367" s="74"/>
    </row>
    <row r="368" spans="4:9" x14ac:dyDescent="0.45">
      <c r="D368" s="74"/>
      <c r="E368" s="74"/>
      <c r="F368" s="74"/>
      <c r="G368" s="74"/>
      <c r="H368" s="74"/>
      <c r="I368" s="74"/>
    </row>
    <row r="369" spans="4:9" x14ac:dyDescent="0.45">
      <c r="D369" s="74"/>
      <c r="E369" s="74"/>
      <c r="F369" s="74"/>
      <c r="G369" s="74"/>
      <c r="H369" s="74"/>
      <c r="I369" s="74"/>
    </row>
    <row r="370" spans="4:9" x14ac:dyDescent="0.45">
      <c r="D370" s="74"/>
      <c r="E370" s="74"/>
      <c r="F370" s="74"/>
      <c r="G370" s="74"/>
      <c r="H370" s="74"/>
      <c r="I370" s="74"/>
    </row>
    <row r="371" spans="4:9" x14ac:dyDescent="0.45">
      <c r="D371" s="74"/>
      <c r="E371" s="74"/>
      <c r="F371" s="74"/>
      <c r="G371" s="74"/>
      <c r="H371" s="74"/>
      <c r="I371" s="74"/>
    </row>
    <row r="372" spans="4:9" x14ac:dyDescent="0.45">
      <c r="D372" s="74"/>
      <c r="E372" s="74"/>
      <c r="F372" s="74"/>
      <c r="G372" s="74"/>
      <c r="H372" s="74"/>
      <c r="I372" s="74"/>
    </row>
    <row r="373" spans="4:9" x14ac:dyDescent="0.45">
      <c r="D373" s="74"/>
      <c r="E373" s="74"/>
      <c r="F373" s="74"/>
      <c r="G373" s="74"/>
      <c r="H373" s="74"/>
      <c r="I373" s="74"/>
    </row>
    <row r="374" spans="4:9" x14ac:dyDescent="0.45">
      <c r="D374" s="74"/>
      <c r="E374" s="74"/>
      <c r="F374" s="74"/>
      <c r="G374" s="74"/>
      <c r="H374" s="74"/>
      <c r="I374" s="74"/>
    </row>
    <row r="375" spans="4:9" x14ac:dyDescent="0.45">
      <c r="D375" s="74"/>
      <c r="E375" s="74"/>
      <c r="F375" s="74"/>
      <c r="G375" s="74"/>
      <c r="H375" s="74"/>
      <c r="I375" s="74"/>
    </row>
    <row r="376" spans="4:9" x14ac:dyDescent="0.45">
      <c r="D376" s="74"/>
      <c r="E376" s="74"/>
      <c r="F376" s="74"/>
      <c r="G376" s="74"/>
      <c r="H376" s="74"/>
      <c r="I376" s="74"/>
    </row>
    <row r="377" spans="4:9" x14ac:dyDescent="0.45">
      <c r="D377" s="74"/>
      <c r="E377" s="74"/>
      <c r="F377" s="74"/>
      <c r="G377" s="74"/>
      <c r="H377" s="74"/>
      <c r="I377" s="74"/>
    </row>
    <row r="378" spans="4:9" x14ac:dyDescent="0.45">
      <c r="D378" s="74"/>
      <c r="E378" s="74"/>
      <c r="F378" s="74"/>
      <c r="G378" s="74"/>
      <c r="H378" s="74"/>
      <c r="I378" s="74"/>
    </row>
    <row r="379" spans="4:9" x14ac:dyDescent="0.45">
      <c r="D379" s="74"/>
      <c r="E379" s="74"/>
      <c r="F379" s="74"/>
      <c r="G379" s="74"/>
      <c r="H379" s="74"/>
      <c r="I379" s="74"/>
    </row>
    <row r="380" spans="4:9" x14ac:dyDescent="0.45">
      <c r="D380" s="74"/>
      <c r="E380" s="74"/>
      <c r="F380" s="74"/>
      <c r="G380" s="74"/>
      <c r="H380" s="74"/>
      <c r="I380" s="74"/>
    </row>
    <row r="381" spans="4:9" x14ac:dyDescent="0.45">
      <c r="D381" s="74"/>
      <c r="E381" s="74"/>
      <c r="F381" s="74"/>
      <c r="G381" s="74"/>
      <c r="H381" s="74"/>
      <c r="I381" s="74"/>
    </row>
    <row r="382" spans="4:9" x14ac:dyDescent="0.45">
      <c r="D382" s="74"/>
      <c r="E382" s="74"/>
      <c r="F382" s="74"/>
      <c r="G382" s="74"/>
      <c r="H382" s="74"/>
      <c r="I382" s="74"/>
    </row>
    <row r="383" spans="4:9" x14ac:dyDescent="0.45">
      <c r="D383" s="74"/>
      <c r="E383" s="74"/>
      <c r="F383" s="74"/>
      <c r="G383" s="74"/>
      <c r="H383" s="74"/>
      <c r="I383" s="74"/>
    </row>
    <row r="384" spans="4:9" x14ac:dyDescent="0.45">
      <c r="D384" s="74"/>
      <c r="E384" s="74"/>
      <c r="F384" s="74"/>
      <c r="G384" s="74"/>
      <c r="H384" s="74"/>
      <c r="I384" s="74"/>
    </row>
    <row r="385" spans="4:9" x14ac:dyDescent="0.45">
      <c r="D385" s="74"/>
      <c r="E385" s="74"/>
      <c r="F385" s="74"/>
      <c r="G385" s="74"/>
      <c r="H385" s="74"/>
      <c r="I385" s="74"/>
    </row>
    <row r="386" spans="4:9" x14ac:dyDescent="0.45">
      <c r="D386" s="74"/>
      <c r="E386" s="74"/>
      <c r="F386" s="74"/>
      <c r="G386" s="74"/>
      <c r="H386" s="74"/>
      <c r="I386" s="74"/>
    </row>
    <row r="387" spans="4:9" x14ac:dyDescent="0.45">
      <c r="D387" s="74"/>
      <c r="E387" s="74"/>
      <c r="F387" s="74"/>
      <c r="G387" s="74"/>
      <c r="H387" s="74"/>
      <c r="I387" s="74"/>
    </row>
    <row r="388" spans="4:9" x14ac:dyDescent="0.45">
      <c r="D388" s="74"/>
      <c r="E388" s="74"/>
      <c r="F388" s="74"/>
      <c r="G388" s="74"/>
      <c r="H388" s="74"/>
      <c r="I388" s="74"/>
    </row>
    <row r="389" spans="4:9" x14ac:dyDescent="0.45">
      <c r="D389" s="74"/>
      <c r="E389" s="74"/>
      <c r="F389" s="74"/>
      <c r="G389" s="74"/>
      <c r="H389" s="74"/>
      <c r="I389" s="74"/>
    </row>
    <row r="390" spans="4:9" x14ac:dyDescent="0.45">
      <c r="D390" s="74"/>
      <c r="E390" s="74"/>
      <c r="F390" s="74"/>
      <c r="G390" s="74"/>
      <c r="H390" s="74"/>
      <c r="I390" s="74"/>
    </row>
    <row r="391" spans="4:9" x14ac:dyDescent="0.45">
      <c r="D391" s="74"/>
      <c r="E391" s="74"/>
      <c r="F391" s="74"/>
      <c r="G391" s="74"/>
      <c r="H391" s="74"/>
      <c r="I391" s="74"/>
    </row>
    <row r="392" spans="4:9" x14ac:dyDescent="0.45">
      <c r="D392" s="74"/>
      <c r="E392" s="74"/>
      <c r="F392" s="74"/>
      <c r="G392" s="74"/>
      <c r="H392" s="74"/>
      <c r="I392" s="74"/>
    </row>
    <row r="393" spans="4:9" x14ac:dyDescent="0.45">
      <c r="D393" s="74"/>
      <c r="E393" s="74"/>
      <c r="F393" s="74"/>
      <c r="G393" s="74"/>
      <c r="H393" s="74"/>
      <c r="I393" s="74"/>
    </row>
    <row r="394" spans="4:9" x14ac:dyDescent="0.45">
      <c r="D394" s="74"/>
      <c r="E394" s="74"/>
      <c r="F394" s="74"/>
      <c r="G394" s="74"/>
      <c r="H394" s="74"/>
      <c r="I394" s="74"/>
    </row>
    <row r="395" spans="4:9" x14ac:dyDescent="0.45">
      <c r="D395" s="74"/>
      <c r="E395" s="74"/>
      <c r="F395" s="74"/>
      <c r="G395" s="74"/>
      <c r="H395" s="74"/>
      <c r="I395" s="74"/>
    </row>
    <row r="396" spans="4:9" x14ac:dyDescent="0.45">
      <c r="D396" s="74"/>
      <c r="E396" s="74"/>
      <c r="F396" s="74"/>
      <c r="G396" s="74"/>
      <c r="H396" s="74"/>
      <c r="I396" s="74"/>
    </row>
    <row r="397" spans="4:9" x14ac:dyDescent="0.45">
      <c r="D397" s="74"/>
      <c r="E397" s="74"/>
      <c r="F397" s="74"/>
      <c r="G397" s="74"/>
      <c r="H397" s="74"/>
      <c r="I397" s="74"/>
    </row>
    <row r="398" spans="4:9" x14ac:dyDescent="0.45">
      <c r="D398" s="74"/>
      <c r="E398" s="74"/>
      <c r="F398" s="74"/>
      <c r="G398" s="74"/>
      <c r="H398" s="74"/>
      <c r="I398" s="74"/>
    </row>
    <row r="399" spans="4:9" x14ac:dyDescent="0.45">
      <c r="D399" s="74"/>
      <c r="E399" s="74"/>
      <c r="F399" s="74"/>
      <c r="G399" s="74"/>
      <c r="H399" s="74"/>
      <c r="I399" s="74"/>
    </row>
    <row r="400" spans="4:9" x14ac:dyDescent="0.45">
      <c r="D400" s="74"/>
      <c r="E400" s="74"/>
      <c r="F400" s="74"/>
      <c r="G400" s="74"/>
      <c r="H400" s="74"/>
      <c r="I400" s="74"/>
    </row>
    <row r="401" spans="4:9" x14ac:dyDescent="0.45">
      <c r="D401" s="74"/>
      <c r="E401" s="74"/>
      <c r="F401" s="74"/>
      <c r="G401" s="74"/>
      <c r="H401" s="74"/>
      <c r="I401" s="74"/>
    </row>
    <row r="402" spans="4:9" x14ac:dyDescent="0.45">
      <c r="D402" s="74"/>
      <c r="E402" s="74"/>
      <c r="F402" s="74"/>
      <c r="G402" s="74"/>
      <c r="H402" s="74"/>
      <c r="I402" s="74"/>
    </row>
    <row r="403" spans="4:9" x14ac:dyDescent="0.45">
      <c r="D403" s="74"/>
      <c r="E403" s="74"/>
      <c r="F403" s="74"/>
      <c r="G403" s="74"/>
      <c r="H403" s="74"/>
      <c r="I403" s="74"/>
    </row>
    <row r="404" spans="4:9" x14ac:dyDescent="0.45">
      <c r="D404" s="74"/>
      <c r="E404" s="74"/>
      <c r="F404" s="74"/>
      <c r="G404" s="74"/>
      <c r="H404" s="74"/>
      <c r="I404" s="74"/>
    </row>
    <row r="405" spans="4:9" x14ac:dyDescent="0.45">
      <c r="D405" s="74"/>
      <c r="E405" s="74"/>
      <c r="F405" s="74"/>
      <c r="G405" s="74"/>
      <c r="H405" s="74"/>
      <c r="I405" s="74"/>
    </row>
    <row r="406" spans="4:9" x14ac:dyDescent="0.45">
      <c r="D406" s="74"/>
      <c r="E406" s="74"/>
      <c r="F406" s="74"/>
      <c r="G406" s="74"/>
      <c r="H406" s="74"/>
      <c r="I406" s="74"/>
    </row>
    <row r="407" spans="4:9" x14ac:dyDescent="0.45">
      <c r="D407" s="74"/>
      <c r="E407" s="74"/>
      <c r="F407" s="74"/>
      <c r="G407" s="74"/>
      <c r="H407" s="74"/>
      <c r="I407" s="74"/>
    </row>
    <row r="408" spans="4:9" x14ac:dyDescent="0.45">
      <c r="D408" s="74"/>
      <c r="E408" s="74"/>
      <c r="F408" s="74"/>
      <c r="G408" s="74"/>
      <c r="H408" s="74"/>
      <c r="I408" s="74"/>
    </row>
    <row r="409" spans="4:9" x14ac:dyDescent="0.45">
      <c r="D409" s="74"/>
      <c r="E409" s="74"/>
      <c r="F409" s="74"/>
      <c r="G409" s="74"/>
      <c r="H409" s="74"/>
      <c r="I409" s="74"/>
    </row>
    <row r="410" spans="4:9" x14ac:dyDescent="0.45">
      <c r="D410" s="74"/>
      <c r="E410" s="74"/>
      <c r="F410" s="74"/>
      <c r="G410" s="74"/>
      <c r="H410" s="74"/>
      <c r="I410" s="74"/>
    </row>
    <row r="411" spans="4:9" x14ac:dyDescent="0.45">
      <c r="D411" s="74"/>
      <c r="E411" s="74"/>
      <c r="F411" s="74"/>
      <c r="G411" s="74"/>
      <c r="H411" s="74"/>
      <c r="I411" s="74"/>
    </row>
    <row r="412" spans="4:9" x14ac:dyDescent="0.45">
      <c r="D412" s="74"/>
      <c r="E412" s="74"/>
      <c r="F412" s="74"/>
      <c r="G412" s="74"/>
      <c r="H412" s="74"/>
      <c r="I412" s="74"/>
    </row>
    <row r="413" spans="4:9" x14ac:dyDescent="0.45">
      <c r="D413" s="74"/>
      <c r="E413" s="74"/>
      <c r="F413" s="74"/>
      <c r="G413" s="74"/>
      <c r="H413" s="74"/>
      <c r="I413" s="74"/>
    </row>
    <row r="414" spans="4:9" x14ac:dyDescent="0.45">
      <c r="D414" s="74"/>
      <c r="E414" s="74"/>
      <c r="F414" s="74"/>
      <c r="G414" s="74"/>
      <c r="H414" s="74"/>
      <c r="I414" s="74"/>
    </row>
    <row r="415" spans="4:9" x14ac:dyDescent="0.45">
      <c r="D415" s="74"/>
      <c r="E415" s="74"/>
      <c r="F415" s="74"/>
      <c r="G415" s="74"/>
      <c r="H415" s="74"/>
      <c r="I415" s="74"/>
    </row>
    <row r="416" spans="4:9" x14ac:dyDescent="0.45">
      <c r="D416" s="74"/>
      <c r="E416" s="74"/>
      <c r="F416" s="74"/>
      <c r="G416" s="74"/>
      <c r="H416" s="74"/>
      <c r="I416" s="74"/>
    </row>
    <row r="417" spans="4:9" x14ac:dyDescent="0.45">
      <c r="D417" s="74"/>
      <c r="E417" s="74"/>
      <c r="F417" s="74"/>
      <c r="G417" s="74"/>
      <c r="H417" s="74"/>
      <c r="I417" s="74"/>
    </row>
    <row r="418" spans="4:9" x14ac:dyDescent="0.45">
      <c r="D418" s="74"/>
      <c r="E418" s="74"/>
      <c r="F418" s="74"/>
      <c r="G418" s="74"/>
      <c r="H418" s="74"/>
      <c r="I418" s="74"/>
    </row>
    <row r="419" spans="4:9" x14ac:dyDescent="0.45">
      <c r="D419" s="74"/>
      <c r="E419" s="74"/>
      <c r="F419" s="74"/>
      <c r="G419" s="74"/>
      <c r="H419" s="74"/>
      <c r="I419" s="74"/>
    </row>
    <row r="420" spans="4:9" x14ac:dyDescent="0.45">
      <c r="D420" s="74"/>
      <c r="E420" s="74"/>
      <c r="F420" s="74"/>
      <c r="G420" s="74"/>
      <c r="H420" s="74"/>
      <c r="I420" s="74"/>
    </row>
    <row r="421" spans="4:9" x14ac:dyDescent="0.45">
      <c r="D421" s="74"/>
      <c r="E421" s="74"/>
      <c r="F421" s="74"/>
      <c r="G421" s="74"/>
      <c r="H421" s="74"/>
      <c r="I421" s="74"/>
    </row>
    <row r="422" spans="4:9" x14ac:dyDescent="0.45">
      <c r="D422" s="74"/>
      <c r="E422" s="74"/>
      <c r="F422" s="74"/>
      <c r="G422" s="74"/>
      <c r="H422" s="74"/>
      <c r="I422" s="74"/>
    </row>
    <row r="423" spans="4:9" x14ac:dyDescent="0.45">
      <c r="D423" s="74"/>
      <c r="E423" s="74"/>
      <c r="F423" s="74"/>
      <c r="G423" s="74"/>
      <c r="H423" s="74"/>
      <c r="I423" s="74"/>
    </row>
    <row r="424" spans="4:9" x14ac:dyDescent="0.45">
      <c r="D424" s="74"/>
      <c r="E424" s="74"/>
      <c r="F424" s="74"/>
      <c r="G424" s="74"/>
      <c r="H424" s="74"/>
      <c r="I424" s="74"/>
    </row>
    <row r="425" spans="4:9" x14ac:dyDescent="0.45">
      <c r="D425" s="74"/>
      <c r="E425" s="74"/>
      <c r="F425" s="74"/>
      <c r="G425" s="74"/>
      <c r="H425" s="74"/>
      <c r="I425" s="74"/>
    </row>
    <row r="426" spans="4:9" x14ac:dyDescent="0.45">
      <c r="D426" s="74"/>
      <c r="E426" s="74"/>
      <c r="F426" s="74"/>
      <c r="G426" s="74"/>
      <c r="H426" s="74"/>
      <c r="I426" s="74"/>
    </row>
    <row r="427" spans="4:9" x14ac:dyDescent="0.45">
      <c r="D427" s="74"/>
      <c r="E427" s="74"/>
      <c r="F427" s="74"/>
      <c r="G427" s="74"/>
      <c r="H427" s="74"/>
      <c r="I427" s="74"/>
    </row>
    <row r="428" spans="4:9" x14ac:dyDescent="0.45">
      <c r="D428" s="74"/>
      <c r="E428" s="74"/>
      <c r="F428" s="74"/>
      <c r="G428" s="74"/>
      <c r="H428" s="74"/>
      <c r="I428" s="74"/>
    </row>
    <row r="429" spans="4:9" x14ac:dyDescent="0.45">
      <c r="D429" s="74"/>
      <c r="E429" s="74"/>
      <c r="F429" s="74"/>
      <c r="G429" s="74"/>
      <c r="H429" s="74"/>
      <c r="I429" s="74"/>
    </row>
    <row r="430" spans="4:9" x14ac:dyDescent="0.45">
      <c r="D430" s="74"/>
      <c r="E430" s="74"/>
      <c r="F430" s="74"/>
      <c r="G430" s="74"/>
      <c r="H430" s="74"/>
      <c r="I430" s="74"/>
    </row>
    <row r="431" spans="4:9" x14ac:dyDescent="0.45">
      <c r="D431" s="74"/>
      <c r="E431" s="74"/>
      <c r="F431" s="74"/>
      <c r="G431" s="74"/>
      <c r="H431" s="74"/>
      <c r="I431" s="74"/>
    </row>
    <row r="432" spans="4:9" x14ac:dyDescent="0.45">
      <c r="D432" s="74"/>
      <c r="E432" s="74"/>
      <c r="F432" s="74"/>
      <c r="G432" s="74"/>
      <c r="H432" s="74"/>
      <c r="I432" s="74"/>
    </row>
    <row r="433" spans="4:9" x14ac:dyDescent="0.45">
      <c r="D433" s="74"/>
      <c r="E433" s="74"/>
      <c r="F433" s="74"/>
      <c r="G433" s="74"/>
      <c r="H433" s="74"/>
      <c r="I433" s="74"/>
    </row>
    <row r="434" spans="4:9" x14ac:dyDescent="0.45">
      <c r="D434" s="74"/>
      <c r="E434" s="74"/>
      <c r="F434" s="74"/>
      <c r="G434" s="74"/>
      <c r="H434" s="74"/>
      <c r="I434" s="74"/>
    </row>
    <row r="435" spans="4:9" x14ac:dyDescent="0.45">
      <c r="D435" s="74"/>
      <c r="E435" s="74"/>
      <c r="F435" s="74"/>
      <c r="G435" s="74"/>
      <c r="H435" s="74"/>
      <c r="I435" s="74"/>
    </row>
    <row r="436" spans="4:9" x14ac:dyDescent="0.45">
      <c r="D436" s="74"/>
      <c r="E436" s="74"/>
      <c r="F436" s="74"/>
      <c r="G436" s="74"/>
      <c r="H436" s="74"/>
      <c r="I436" s="74"/>
    </row>
    <row r="437" spans="4:9" x14ac:dyDescent="0.45">
      <c r="D437" s="74"/>
      <c r="E437" s="74"/>
      <c r="F437" s="74"/>
      <c r="G437" s="74"/>
      <c r="H437" s="74"/>
      <c r="I437" s="74"/>
    </row>
    <row r="438" spans="4:9" x14ac:dyDescent="0.45">
      <c r="D438" s="74"/>
      <c r="E438" s="74"/>
      <c r="F438" s="74"/>
      <c r="G438" s="74"/>
      <c r="H438" s="74"/>
      <c r="I438" s="74"/>
    </row>
    <row r="439" spans="4:9" x14ac:dyDescent="0.45">
      <c r="D439" s="74"/>
      <c r="E439" s="74"/>
      <c r="F439" s="74"/>
      <c r="G439" s="74"/>
      <c r="H439" s="74"/>
      <c r="I439" s="74"/>
    </row>
    <row r="440" spans="4:9" x14ac:dyDescent="0.45">
      <c r="D440" s="74"/>
      <c r="E440" s="74"/>
      <c r="F440" s="74"/>
      <c r="G440" s="74"/>
      <c r="H440" s="74"/>
      <c r="I440" s="74"/>
    </row>
    <row r="441" spans="4:9" x14ac:dyDescent="0.45">
      <c r="D441" s="74"/>
      <c r="E441" s="74"/>
      <c r="F441" s="74"/>
      <c r="G441" s="74"/>
      <c r="H441" s="74"/>
      <c r="I441" s="74"/>
    </row>
    <row r="442" spans="4:9" x14ac:dyDescent="0.45">
      <c r="D442" s="74"/>
      <c r="E442" s="74"/>
      <c r="F442" s="74"/>
      <c r="G442" s="74"/>
      <c r="H442" s="74"/>
      <c r="I442" s="74"/>
    </row>
    <row r="443" spans="4:9" x14ac:dyDescent="0.45">
      <c r="D443" s="74"/>
      <c r="E443" s="74"/>
      <c r="F443" s="74"/>
      <c r="G443" s="74"/>
      <c r="H443" s="74"/>
      <c r="I443" s="74"/>
    </row>
    <row r="444" spans="4:9" x14ac:dyDescent="0.45">
      <c r="D444" s="74"/>
      <c r="E444" s="74"/>
      <c r="F444" s="74"/>
      <c r="G444" s="74"/>
      <c r="H444" s="74"/>
      <c r="I444" s="74"/>
    </row>
    <row r="445" spans="4:9" x14ac:dyDescent="0.45">
      <c r="D445" s="74"/>
      <c r="E445" s="74"/>
      <c r="F445" s="74"/>
      <c r="G445" s="74"/>
      <c r="H445" s="74"/>
      <c r="I445" s="74"/>
    </row>
    <row r="446" spans="4:9" x14ac:dyDescent="0.45">
      <c r="D446" s="74"/>
      <c r="E446" s="74"/>
      <c r="F446" s="74"/>
      <c r="G446" s="74"/>
      <c r="H446" s="74"/>
      <c r="I446" s="74"/>
    </row>
    <row r="447" spans="4:9" x14ac:dyDescent="0.45">
      <c r="D447" s="74"/>
      <c r="E447" s="74"/>
      <c r="F447" s="74"/>
      <c r="G447" s="74"/>
      <c r="H447" s="74"/>
      <c r="I447" s="74"/>
    </row>
    <row r="448" spans="4:9" x14ac:dyDescent="0.45">
      <c r="D448" s="74"/>
      <c r="E448" s="74"/>
      <c r="F448" s="74"/>
      <c r="G448" s="74"/>
      <c r="H448" s="74"/>
      <c r="I448" s="74"/>
    </row>
    <row r="449" spans="4:9" x14ac:dyDescent="0.45">
      <c r="D449" s="74"/>
      <c r="E449" s="74"/>
      <c r="F449" s="74"/>
      <c r="G449" s="74"/>
      <c r="H449" s="74"/>
      <c r="I449" s="74"/>
    </row>
    <row r="450" spans="4:9" x14ac:dyDescent="0.45">
      <c r="D450" s="74"/>
      <c r="E450" s="74"/>
      <c r="F450" s="74"/>
      <c r="G450" s="74"/>
      <c r="H450" s="74"/>
      <c r="I450" s="74"/>
    </row>
    <row r="451" spans="4:9" x14ac:dyDescent="0.45">
      <c r="D451" s="74"/>
      <c r="E451" s="74"/>
      <c r="F451" s="74"/>
      <c r="G451" s="74"/>
      <c r="H451" s="74"/>
      <c r="I451" s="74"/>
    </row>
    <row r="452" spans="4:9" x14ac:dyDescent="0.45">
      <c r="D452" s="74"/>
      <c r="E452" s="74"/>
      <c r="F452" s="74"/>
      <c r="G452" s="74"/>
      <c r="H452" s="74"/>
      <c r="I452" s="74"/>
    </row>
    <row r="453" spans="4:9" x14ac:dyDescent="0.45">
      <c r="D453" s="74"/>
      <c r="E453" s="74"/>
      <c r="F453" s="74"/>
      <c r="G453" s="74"/>
      <c r="H453" s="74"/>
      <c r="I453" s="74"/>
    </row>
    <row r="454" spans="4:9" x14ac:dyDescent="0.45">
      <c r="D454" s="74"/>
      <c r="E454" s="74"/>
      <c r="F454" s="74"/>
      <c r="G454" s="74"/>
      <c r="H454" s="74"/>
      <c r="I454" s="74"/>
    </row>
    <row r="455" spans="4:9" x14ac:dyDescent="0.45">
      <c r="D455" s="74"/>
      <c r="E455" s="74"/>
      <c r="F455" s="74"/>
      <c r="G455" s="74"/>
      <c r="H455" s="74"/>
      <c r="I455" s="74"/>
    </row>
    <row r="456" spans="4:9" x14ac:dyDescent="0.45">
      <c r="D456" s="74"/>
      <c r="E456" s="74"/>
      <c r="F456" s="74"/>
      <c r="G456" s="74"/>
      <c r="H456" s="74"/>
      <c r="I456" s="74"/>
    </row>
    <row r="457" spans="4:9" x14ac:dyDescent="0.45">
      <c r="D457" s="74"/>
      <c r="E457" s="74"/>
      <c r="F457" s="74"/>
      <c r="G457" s="74"/>
      <c r="H457" s="74"/>
      <c r="I457" s="74"/>
    </row>
    <row r="458" spans="4:9" x14ac:dyDescent="0.45">
      <c r="D458" s="74"/>
      <c r="E458" s="74"/>
      <c r="F458" s="74"/>
      <c r="G458" s="74"/>
      <c r="H458" s="74"/>
      <c r="I458" s="74"/>
    </row>
    <row r="459" spans="4:9" x14ac:dyDescent="0.45">
      <c r="D459" s="74"/>
      <c r="E459" s="74"/>
      <c r="F459" s="74"/>
      <c r="G459" s="74"/>
      <c r="H459" s="74"/>
      <c r="I459" s="74"/>
    </row>
    <row r="460" spans="4:9" x14ac:dyDescent="0.45">
      <c r="D460" s="74"/>
      <c r="E460" s="74"/>
      <c r="F460" s="74"/>
      <c r="G460" s="74"/>
      <c r="H460" s="74"/>
      <c r="I460" s="74"/>
    </row>
    <row r="461" spans="4:9" x14ac:dyDescent="0.45">
      <c r="D461" s="74"/>
      <c r="E461" s="74"/>
      <c r="F461" s="74"/>
      <c r="G461" s="74"/>
      <c r="H461" s="74"/>
      <c r="I461" s="74"/>
    </row>
    <row r="462" spans="4:9" x14ac:dyDescent="0.45">
      <c r="D462" s="74"/>
      <c r="E462" s="74"/>
      <c r="F462" s="74"/>
      <c r="G462" s="74"/>
      <c r="H462" s="74"/>
      <c r="I462" s="74"/>
    </row>
    <row r="463" spans="4:9" x14ac:dyDescent="0.45">
      <c r="D463" s="74"/>
      <c r="E463" s="74"/>
      <c r="F463" s="74"/>
      <c r="G463" s="74"/>
      <c r="H463" s="74"/>
      <c r="I463" s="74"/>
    </row>
    <row r="464" spans="4:9" x14ac:dyDescent="0.45">
      <c r="D464" s="74"/>
      <c r="E464" s="74"/>
      <c r="F464" s="74"/>
      <c r="G464" s="74"/>
      <c r="H464" s="74"/>
      <c r="I464" s="74"/>
    </row>
    <row r="465" spans="4:9" x14ac:dyDescent="0.45">
      <c r="D465" s="74"/>
      <c r="E465" s="74"/>
      <c r="F465" s="74"/>
      <c r="G465" s="74"/>
      <c r="H465" s="74"/>
      <c r="I465" s="74"/>
    </row>
    <row r="466" spans="4:9" x14ac:dyDescent="0.45">
      <c r="D466" s="74"/>
      <c r="E466" s="74"/>
      <c r="F466" s="74"/>
      <c r="G466" s="74"/>
      <c r="H466" s="74"/>
      <c r="I466" s="74"/>
    </row>
    <row r="467" spans="4:9" x14ac:dyDescent="0.45">
      <c r="D467" s="74"/>
      <c r="E467" s="74"/>
      <c r="F467" s="74"/>
      <c r="G467" s="74"/>
      <c r="H467" s="74"/>
      <c r="I467" s="74"/>
    </row>
    <row r="468" spans="4:9" x14ac:dyDescent="0.45">
      <c r="D468" s="74"/>
      <c r="E468" s="74"/>
      <c r="F468" s="74"/>
      <c r="G468" s="74"/>
      <c r="H468" s="74"/>
      <c r="I468" s="74"/>
    </row>
    <row r="469" spans="4:9" x14ac:dyDescent="0.45">
      <c r="D469" s="74"/>
      <c r="E469" s="74"/>
      <c r="F469" s="74"/>
      <c r="G469" s="74"/>
      <c r="H469" s="74"/>
      <c r="I469" s="74"/>
    </row>
    <row r="470" spans="4:9" x14ac:dyDescent="0.45">
      <c r="D470" s="74"/>
      <c r="E470" s="74"/>
      <c r="F470" s="74"/>
      <c r="G470" s="74"/>
      <c r="H470" s="74"/>
      <c r="I470" s="74"/>
    </row>
    <row r="471" spans="4:9" x14ac:dyDescent="0.45">
      <c r="D471" s="74"/>
      <c r="E471" s="74"/>
      <c r="F471" s="74"/>
      <c r="G471" s="74"/>
      <c r="H471" s="74"/>
      <c r="I471" s="74"/>
    </row>
    <row r="472" spans="4:9" x14ac:dyDescent="0.45">
      <c r="D472" s="74"/>
      <c r="E472" s="74"/>
      <c r="F472" s="74"/>
      <c r="G472" s="74"/>
      <c r="H472" s="74"/>
      <c r="I472" s="74"/>
    </row>
    <row r="473" spans="4:9" x14ac:dyDescent="0.45">
      <c r="D473" s="74"/>
      <c r="E473" s="74"/>
      <c r="F473" s="74"/>
      <c r="G473" s="74"/>
      <c r="H473" s="74"/>
      <c r="I473" s="74"/>
    </row>
    <row r="474" spans="4:9" x14ac:dyDescent="0.45">
      <c r="D474" s="74"/>
      <c r="E474" s="74"/>
      <c r="F474" s="74"/>
      <c r="G474" s="74"/>
      <c r="H474" s="74"/>
      <c r="I474" s="74"/>
    </row>
    <row r="475" spans="4:9" x14ac:dyDescent="0.45">
      <c r="D475" s="74"/>
      <c r="E475" s="74"/>
      <c r="F475" s="74"/>
      <c r="G475" s="74"/>
      <c r="H475" s="74"/>
      <c r="I475" s="74"/>
    </row>
    <row r="476" spans="4:9" x14ac:dyDescent="0.45">
      <c r="D476" s="74"/>
      <c r="E476" s="74"/>
      <c r="F476" s="74"/>
      <c r="G476" s="74"/>
      <c r="H476" s="74"/>
      <c r="I476" s="74"/>
    </row>
    <row r="477" spans="4:9" x14ac:dyDescent="0.45">
      <c r="D477" s="74"/>
      <c r="E477" s="74"/>
      <c r="F477" s="74"/>
      <c r="G477" s="74"/>
      <c r="H477" s="74"/>
      <c r="I477" s="74"/>
    </row>
    <row r="478" spans="4:9" x14ac:dyDescent="0.45">
      <c r="D478" s="74"/>
      <c r="E478" s="74"/>
      <c r="F478" s="74"/>
      <c r="G478" s="74"/>
      <c r="H478" s="74"/>
      <c r="I478" s="74"/>
    </row>
    <row r="479" spans="4:9" x14ac:dyDescent="0.45">
      <c r="D479" s="74"/>
      <c r="E479" s="74"/>
      <c r="F479" s="74"/>
      <c r="G479" s="74"/>
      <c r="H479" s="74"/>
      <c r="I479" s="74"/>
    </row>
    <row r="480" spans="4:9" x14ac:dyDescent="0.45">
      <c r="D480" s="74"/>
      <c r="E480" s="74"/>
      <c r="F480" s="74"/>
      <c r="G480" s="74"/>
      <c r="H480" s="74"/>
      <c r="I480" s="74"/>
    </row>
    <row r="481" spans="4:9" x14ac:dyDescent="0.45">
      <c r="D481" s="74"/>
      <c r="E481" s="74"/>
      <c r="F481" s="74"/>
      <c r="G481" s="74"/>
      <c r="H481" s="74"/>
      <c r="I481" s="74"/>
    </row>
    <row r="482" spans="4:9" x14ac:dyDescent="0.45">
      <c r="D482" s="74"/>
      <c r="E482" s="74"/>
      <c r="F482" s="74"/>
      <c r="G482" s="74"/>
      <c r="H482" s="74"/>
      <c r="I482" s="74"/>
    </row>
    <row r="483" spans="4:9" x14ac:dyDescent="0.45">
      <c r="D483" s="74"/>
      <c r="E483" s="74"/>
      <c r="F483" s="74"/>
      <c r="G483" s="74"/>
      <c r="H483" s="74"/>
      <c r="I483" s="74"/>
    </row>
    <row r="484" spans="4:9" x14ac:dyDescent="0.45">
      <c r="D484" s="74"/>
      <c r="E484" s="74"/>
      <c r="F484" s="74"/>
      <c r="G484" s="74"/>
      <c r="H484" s="74"/>
      <c r="I484" s="74"/>
    </row>
    <row r="485" spans="4:9" x14ac:dyDescent="0.45">
      <c r="D485" s="74"/>
      <c r="E485" s="74"/>
      <c r="F485" s="74"/>
      <c r="G485" s="74"/>
      <c r="H485" s="74"/>
      <c r="I485" s="74"/>
    </row>
    <row r="486" spans="4:9" x14ac:dyDescent="0.45">
      <c r="D486" s="74"/>
      <c r="E486" s="74"/>
      <c r="F486" s="74"/>
      <c r="G486" s="74"/>
      <c r="H486" s="74"/>
      <c r="I486" s="74"/>
    </row>
    <row r="487" spans="4:9" x14ac:dyDescent="0.45">
      <c r="D487" s="74"/>
      <c r="E487" s="74"/>
      <c r="F487" s="74"/>
      <c r="G487" s="74"/>
      <c r="H487" s="74"/>
      <c r="I487" s="74"/>
    </row>
    <row r="488" spans="4:9" x14ac:dyDescent="0.45">
      <c r="D488" s="74"/>
      <c r="E488" s="74"/>
      <c r="F488" s="74"/>
      <c r="G488" s="74"/>
      <c r="H488" s="74"/>
      <c r="I488" s="74"/>
    </row>
    <row r="489" spans="4:9" x14ac:dyDescent="0.45">
      <c r="D489" s="74"/>
      <c r="E489" s="74"/>
      <c r="F489" s="74"/>
      <c r="G489" s="74"/>
      <c r="H489" s="74"/>
      <c r="I489" s="74"/>
    </row>
    <row r="490" spans="4:9" x14ac:dyDescent="0.45">
      <c r="D490" s="74"/>
      <c r="E490" s="74"/>
      <c r="F490" s="74"/>
      <c r="G490" s="74"/>
      <c r="H490" s="74"/>
      <c r="I490" s="74"/>
    </row>
    <row r="491" spans="4:9" x14ac:dyDescent="0.45">
      <c r="D491" s="74"/>
      <c r="E491" s="74"/>
      <c r="F491" s="74"/>
      <c r="G491" s="74"/>
      <c r="H491" s="74"/>
      <c r="I491" s="74"/>
    </row>
    <row r="492" spans="4:9" x14ac:dyDescent="0.45">
      <c r="D492" s="74"/>
      <c r="E492" s="74"/>
      <c r="F492" s="74"/>
      <c r="G492" s="74"/>
      <c r="H492" s="74"/>
      <c r="I492" s="74"/>
    </row>
    <row r="493" spans="4:9" x14ac:dyDescent="0.45">
      <c r="D493" s="74"/>
      <c r="E493" s="74"/>
      <c r="F493" s="74"/>
      <c r="G493" s="74"/>
      <c r="H493" s="74"/>
      <c r="I493" s="74"/>
    </row>
    <row r="494" spans="4:9" x14ac:dyDescent="0.45">
      <c r="D494" s="74"/>
      <c r="E494" s="74"/>
      <c r="F494" s="74"/>
      <c r="G494" s="74"/>
      <c r="H494" s="74"/>
      <c r="I494" s="74"/>
    </row>
    <row r="495" spans="4:9" x14ac:dyDescent="0.45">
      <c r="D495" s="74"/>
      <c r="E495" s="74"/>
      <c r="F495" s="74"/>
      <c r="G495" s="74"/>
      <c r="H495" s="74"/>
      <c r="I495" s="74"/>
    </row>
    <row r="496" spans="4:9" x14ac:dyDescent="0.45">
      <c r="D496" s="74"/>
      <c r="E496" s="74"/>
      <c r="F496" s="74"/>
      <c r="G496" s="74"/>
      <c r="H496" s="74"/>
      <c r="I496" s="74"/>
    </row>
    <row r="497" spans="4:9" x14ac:dyDescent="0.45">
      <c r="D497" s="74"/>
      <c r="E497" s="74"/>
      <c r="F497" s="74"/>
      <c r="G497" s="74"/>
      <c r="H497" s="74"/>
      <c r="I497" s="74"/>
    </row>
    <row r="498" spans="4:9" x14ac:dyDescent="0.45">
      <c r="D498" s="74"/>
      <c r="E498" s="74"/>
      <c r="F498" s="74"/>
      <c r="G498" s="74"/>
      <c r="H498" s="74"/>
      <c r="I498" s="74"/>
    </row>
    <row r="499" spans="4:9" x14ac:dyDescent="0.45">
      <c r="D499" s="74"/>
      <c r="E499" s="74"/>
      <c r="F499" s="74"/>
      <c r="G499" s="74"/>
      <c r="H499" s="74"/>
      <c r="I499" s="74"/>
    </row>
    <row r="500" spans="4:9" x14ac:dyDescent="0.45">
      <c r="D500" s="74"/>
      <c r="E500" s="74"/>
      <c r="F500" s="74"/>
      <c r="G500" s="74"/>
      <c r="H500" s="74"/>
      <c r="I500" s="74"/>
    </row>
    <row r="501" spans="4:9" x14ac:dyDescent="0.45">
      <c r="D501" s="74"/>
      <c r="E501" s="74"/>
      <c r="F501" s="74"/>
      <c r="G501" s="74"/>
      <c r="H501" s="74"/>
      <c r="I501" s="74"/>
    </row>
    <row r="502" spans="4:9" x14ac:dyDescent="0.45">
      <c r="D502" s="74"/>
      <c r="E502" s="74"/>
      <c r="F502" s="74"/>
      <c r="G502" s="74"/>
      <c r="H502" s="74"/>
      <c r="I502" s="74"/>
    </row>
    <row r="503" spans="4:9" x14ac:dyDescent="0.45">
      <c r="D503" s="74"/>
      <c r="E503" s="74"/>
      <c r="F503" s="74"/>
      <c r="G503" s="74"/>
      <c r="H503" s="74"/>
      <c r="I503" s="74"/>
    </row>
    <row r="504" spans="4:9" x14ac:dyDescent="0.45">
      <c r="D504" s="74"/>
      <c r="E504" s="74"/>
      <c r="F504" s="74"/>
      <c r="G504" s="74"/>
      <c r="H504" s="74"/>
      <c r="I504" s="74"/>
    </row>
    <row r="505" spans="4:9" x14ac:dyDescent="0.45">
      <c r="D505" s="74"/>
      <c r="E505" s="74"/>
      <c r="F505" s="74"/>
      <c r="G505" s="74"/>
      <c r="H505" s="74"/>
      <c r="I505" s="74"/>
    </row>
    <row r="506" spans="4:9" x14ac:dyDescent="0.45">
      <c r="D506" s="74"/>
      <c r="E506" s="74"/>
      <c r="F506" s="74"/>
      <c r="G506" s="74"/>
      <c r="H506" s="74"/>
      <c r="I506" s="74"/>
    </row>
    <row r="507" spans="4:9" x14ac:dyDescent="0.45">
      <c r="D507" s="74"/>
      <c r="E507" s="74"/>
      <c r="F507" s="74"/>
      <c r="G507" s="74"/>
      <c r="H507" s="74"/>
      <c r="I507" s="74"/>
    </row>
    <row r="508" spans="4:9" x14ac:dyDescent="0.45">
      <c r="D508" s="74"/>
      <c r="E508" s="74"/>
      <c r="F508" s="74"/>
      <c r="G508" s="74"/>
      <c r="H508" s="74"/>
      <c r="I508" s="74"/>
    </row>
    <row r="509" spans="4:9" x14ac:dyDescent="0.45">
      <c r="D509" s="74"/>
      <c r="E509" s="74"/>
      <c r="F509" s="74"/>
      <c r="G509" s="74"/>
      <c r="H509" s="74"/>
      <c r="I509" s="74"/>
    </row>
    <row r="510" spans="4:9" x14ac:dyDescent="0.45">
      <c r="D510" s="74"/>
      <c r="E510" s="74"/>
      <c r="F510" s="74"/>
      <c r="G510" s="74"/>
      <c r="H510" s="74"/>
      <c r="I510" s="74"/>
    </row>
    <row r="511" spans="4:9" x14ac:dyDescent="0.45">
      <c r="D511" s="74"/>
      <c r="E511" s="74"/>
      <c r="F511" s="74"/>
      <c r="G511" s="74"/>
      <c r="H511" s="74"/>
      <c r="I511" s="74"/>
    </row>
    <row r="512" spans="4:9" x14ac:dyDescent="0.45">
      <c r="D512" s="74"/>
      <c r="E512" s="74"/>
      <c r="F512" s="74"/>
      <c r="G512" s="74"/>
      <c r="H512" s="74"/>
      <c r="I512" s="74"/>
    </row>
    <row r="513" spans="4:9" x14ac:dyDescent="0.45">
      <c r="D513" s="74"/>
      <c r="E513" s="74"/>
      <c r="F513" s="74"/>
      <c r="G513" s="74"/>
      <c r="H513" s="74"/>
      <c r="I513" s="74"/>
    </row>
    <row r="514" spans="4:9" x14ac:dyDescent="0.45">
      <c r="D514" s="74"/>
      <c r="E514" s="74"/>
      <c r="F514" s="74"/>
      <c r="G514" s="74"/>
      <c r="H514" s="74"/>
      <c r="I514" s="74"/>
    </row>
    <row r="515" spans="4:9" x14ac:dyDescent="0.45">
      <c r="D515" s="74"/>
      <c r="E515" s="74"/>
      <c r="F515" s="74"/>
      <c r="G515" s="74"/>
      <c r="H515" s="74"/>
      <c r="I515" s="74"/>
    </row>
    <row r="516" spans="4:9" x14ac:dyDescent="0.45">
      <c r="D516" s="74"/>
      <c r="E516" s="74"/>
      <c r="F516" s="74"/>
      <c r="G516" s="74"/>
      <c r="H516" s="74"/>
      <c r="I516" s="74"/>
    </row>
    <row r="517" spans="4:9" x14ac:dyDescent="0.45">
      <c r="D517" s="74"/>
      <c r="E517" s="74"/>
      <c r="F517" s="74"/>
      <c r="G517" s="74"/>
      <c r="H517" s="74"/>
      <c r="I517" s="74"/>
    </row>
    <row r="518" spans="4:9" x14ac:dyDescent="0.45">
      <c r="D518" s="74"/>
      <c r="E518" s="74"/>
      <c r="F518" s="74"/>
      <c r="G518" s="74"/>
      <c r="H518" s="74"/>
      <c r="I518" s="74"/>
    </row>
    <row r="519" spans="4:9" x14ac:dyDescent="0.45">
      <c r="D519" s="74"/>
      <c r="E519" s="74"/>
      <c r="F519" s="74"/>
      <c r="G519" s="74"/>
      <c r="H519" s="74"/>
      <c r="I519" s="74"/>
    </row>
    <row r="520" spans="4:9" x14ac:dyDescent="0.45">
      <c r="D520" s="74"/>
      <c r="E520" s="74"/>
      <c r="F520" s="74"/>
      <c r="G520" s="74"/>
      <c r="H520" s="74"/>
      <c r="I520" s="74"/>
    </row>
    <row r="521" spans="4:9" x14ac:dyDescent="0.45">
      <c r="D521" s="74"/>
      <c r="E521" s="74"/>
      <c r="F521" s="74"/>
      <c r="G521" s="74"/>
      <c r="H521" s="74"/>
      <c r="I521" s="74"/>
    </row>
    <row r="522" spans="4:9" x14ac:dyDescent="0.45">
      <c r="D522" s="74"/>
      <c r="E522" s="74"/>
      <c r="F522" s="74"/>
      <c r="G522" s="74"/>
      <c r="H522" s="74"/>
      <c r="I522" s="74"/>
    </row>
    <row r="523" spans="4:9" x14ac:dyDescent="0.45">
      <c r="D523" s="74"/>
      <c r="E523" s="74"/>
      <c r="F523" s="74"/>
      <c r="G523" s="74"/>
      <c r="H523" s="74"/>
      <c r="I523" s="74"/>
    </row>
    <row r="524" spans="4:9" x14ac:dyDescent="0.45">
      <c r="D524" s="74"/>
      <c r="E524" s="74"/>
      <c r="F524" s="74"/>
      <c r="G524" s="74"/>
      <c r="H524" s="74"/>
      <c r="I524" s="74"/>
    </row>
    <row r="525" spans="4:9" x14ac:dyDescent="0.45">
      <c r="D525" s="74"/>
      <c r="E525" s="74"/>
      <c r="F525" s="74"/>
      <c r="G525" s="74"/>
      <c r="H525" s="74"/>
      <c r="I525" s="74"/>
    </row>
    <row r="526" spans="4:9" x14ac:dyDescent="0.45">
      <c r="D526" s="74"/>
      <c r="E526" s="74"/>
      <c r="F526" s="74"/>
      <c r="G526" s="74"/>
      <c r="H526" s="74"/>
      <c r="I526" s="74"/>
    </row>
    <row r="527" spans="4:9" x14ac:dyDescent="0.45">
      <c r="D527" s="74"/>
      <c r="E527" s="74"/>
      <c r="F527" s="74"/>
      <c r="G527" s="74"/>
      <c r="H527" s="74"/>
      <c r="I527" s="74"/>
    </row>
    <row r="528" spans="4:9" x14ac:dyDescent="0.45">
      <c r="D528" s="74"/>
      <c r="E528" s="74"/>
      <c r="F528" s="74"/>
      <c r="G528" s="74"/>
      <c r="H528" s="74"/>
      <c r="I528" s="74"/>
    </row>
    <row r="529" spans="4:9" x14ac:dyDescent="0.45">
      <c r="D529" s="74"/>
      <c r="E529" s="74"/>
      <c r="F529" s="74"/>
      <c r="G529" s="74"/>
      <c r="H529" s="74"/>
      <c r="I529" s="74"/>
    </row>
    <row r="530" spans="4:9" x14ac:dyDescent="0.45">
      <c r="D530" s="74"/>
      <c r="E530" s="74"/>
      <c r="F530" s="74"/>
      <c r="G530" s="74"/>
      <c r="H530" s="74"/>
      <c r="I530" s="74"/>
    </row>
    <row r="531" spans="4:9" x14ac:dyDescent="0.45">
      <c r="D531" s="74"/>
      <c r="E531" s="74"/>
      <c r="F531" s="74"/>
      <c r="G531" s="74"/>
      <c r="H531" s="74"/>
      <c r="I531" s="74"/>
    </row>
    <row r="532" spans="4:9" x14ac:dyDescent="0.45">
      <c r="D532" s="74"/>
      <c r="E532" s="74"/>
      <c r="F532" s="74"/>
      <c r="G532" s="74"/>
      <c r="H532" s="74"/>
      <c r="I532" s="74"/>
    </row>
    <row r="533" spans="4:9" x14ac:dyDescent="0.45">
      <c r="D533" s="74"/>
      <c r="E533" s="74"/>
      <c r="F533" s="74"/>
      <c r="G533" s="74"/>
      <c r="H533" s="74"/>
      <c r="I533" s="74"/>
    </row>
    <row r="534" spans="4:9" x14ac:dyDescent="0.45">
      <c r="D534" s="74"/>
      <c r="E534" s="74"/>
      <c r="F534" s="74"/>
      <c r="G534" s="74"/>
      <c r="H534" s="74"/>
      <c r="I534" s="74"/>
    </row>
    <row r="535" spans="4:9" x14ac:dyDescent="0.45">
      <c r="D535" s="74"/>
      <c r="E535" s="74"/>
      <c r="F535" s="74"/>
      <c r="G535" s="74"/>
      <c r="H535" s="74"/>
      <c r="I535" s="74"/>
    </row>
    <row r="536" spans="4:9" x14ac:dyDescent="0.45">
      <c r="D536" s="74"/>
      <c r="E536" s="74"/>
      <c r="F536" s="74"/>
      <c r="G536" s="74"/>
      <c r="H536" s="74"/>
      <c r="I536" s="74"/>
    </row>
    <row r="537" spans="4:9" x14ac:dyDescent="0.45">
      <c r="D537" s="74"/>
      <c r="E537" s="74"/>
      <c r="F537" s="74"/>
      <c r="G537" s="74"/>
      <c r="H537" s="74"/>
      <c r="I537" s="74"/>
    </row>
    <row r="538" spans="4:9" x14ac:dyDescent="0.45">
      <c r="D538" s="74"/>
      <c r="E538" s="74"/>
      <c r="F538" s="74"/>
      <c r="G538" s="74"/>
      <c r="H538" s="74"/>
      <c r="I538" s="74"/>
    </row>
    <row r="539" spans="4:9" x14ac:dyDescent="0.45">
      <c r="D539" s="74"/>
      <c r="E539" s="74"/>
      <c r="F539" s="74"/>
      <c r="G539" s="74"/>
      <c r="H539" s="74"/>
      <c r="I539" s="74"/>
    </row>
    <row r="540" spans="4:9" x14ac:dyDescent="0.45">
      <c r="D540" s="74"/>
      <c r="E540" s="74"/>
      <c r="F540" s="74"/>
      <c r="G540" s="74"/>
      <c r="H540" s="74"/>
      <c r="I540" s="74"/>
    </row>
    <row r="541" spans="4:9" x14ac:dyDescent="0.45">
      <c r="D541" s="74"/>
      <c r="E541" s="74"/>
      <c r="F541" s="74"/>
      <c r="G541" s="74"/>
      <c r="H541" s="74"/>
      <c r="I541" s="74"/>
    </row>
    <row r="542" spans="4:9" x14ac:dyDescent="0.45">
      <c r="D542" s="74"/>
      <c r="E542" s="74"/>
      <c r="F542" s="74"/>
      <c r="G542" s="74"/>
      <c r="H542" s="74"/>
      <c r="I542" s="74"/>
    </row>
    <row r="543" spans="4:9" x14ac:dyDescent="0.45">
      <c r="D543" s="74"/>
      <c r="E543" s="74"/>
      <c r="F543" s="74"/>
      <c r="G543" s="74"/>
      <c r="H543" s="74"/>
      <c r="I543" s="74"/>
    </row>
    <row r="544" spans="4:9" x14ac:dyDescent="0.45">
      <c r="D544" s="74"/>
      <c r="E544" s="74"/>
      <c r="F544" s="74"/>
      <c r="G544" s="74"/>
      <c r="H544" s="74"/>
      <c r="I544" s="74"/>
    </row>
    <row r="545" spans="4:9" x14ac:dyDescent="0.45">
      <c r="D545" s="74"/>
      <c r="E545" s="74"/>
      <c r="F545" s="74"/>
      <c r="G545" s="74"/>
      <c r="H545" s="74"/>
      <c r="I545" s="74"/>
    </row>
    <row r="546" spans="4:9" x14ac:dyDescent="0.45">
      <c r="D546" s="74"/>
      <c r="E546" s="74"/>
      <c r="F546" s="74"/>
      <c r="G546" s="74"/>
      <c r="H546" s="74"/>
      <c r="I546" s="74"/>
    </row>
    <row r="547" spans="4:9" x14ac:dyDescent="0.45">
      <c r="D547" s="74"/>
      <c r="E547" s="74"/>
      <c r="F547" s="74"/>
      <c r="G547" s="74"/>
      <c r="H547" s="74"/>
      <c r="I547" s="74"/>
    </row>
    <row r="548" spans="4:9" x14ac:dyDescent="0.45">
      <c r="D548" s="74"/>
      <c r="E548" s="74"/>
      <c r="F548" s="74"/>
      <c r="G548" s="74"/>
      <c r="H548" s="74"/>
      <c r="I548" s="74"/>
    </row>
    <row r="549" spans="4:9" x14ac:dyDescent="0.45">
      <c r="D549" s="74"/>
      <c r="E549" s="74"/>
      <c r="F549" s="74"/>
      <c r="G549" s="74"/>
      <c r="H549" s="74"/>
      <c r="I549" s="74"/>
    </row>
    <row r="550" spans="4:9" x14ac:dyDescent="0.45">
      <c r="D550" s="74"/>
      <c r="E550" s="74"/>
      <c r="F550" s="74"/>
      <c r="G550" s="74"/>
      <c r="H550" s="74"/>
      <c r="I550" s="74"/>
    </row>
    <row r="551" spans="4:9" x14ac:dyDescent="0.45">
      <c r="D551" s="74"/>
      <c r="E551" s="74"/>
      <c r="F551" s="74"/>
      <c r="G551" s="74"/>
      <c r="H551" s="74"/>
      <c r="I551" s="74"/>
    </row>
    <row r="552" spans="4:9" x14ac:dyDescent="0.45">
      <c r="D552" s="74"/>
      <c r="E552" s="74"/>
      <c r="F552" s="74"/>
      <c r="G552" s="74"/>
      <c r="H552" s="74"/>
      <c r="I552" s="74"/>
    </row>
    <row r="553" spans="4:9" x14ac:dyDescent="0.45">
      <c r="D553" s="74"/>
      <c r="E553" s="74"/>
      <c r="F553" s="74"/>
      <c r="G553" s="74"/>
      <c r="H553" s="74"/>
      <c r="I553" s="74"/>
    </row>
    <row r="554" spans="4:9" x14ac:dyDescent="0.45">
      <c r="D554" s="74"/>
      <c r="E554" s="74"/>
      <c r="F554" s="74"/>
      <c r="G554" s="74"/>
      <c r="H554" s="74"/>
      <c r="I554" s="74"/>
    </row>
    <row r="555" spans="4:9" x14ac:dyDescent="0.45">
      <c r="D555" s="74"/>
      <c r="E555" s="74"/>
      <c r="F555" s="74"/>
      <c r="G555" s="74"/>
      <c r="H555" s="74"/>
      <c r="I555" s="74"/>
    </row>
    <row r="556" spans="4:9" x14ac:dyDescent="0.45">
      <c r="D556" s="74"/>
      <c r="E556" s="74"/>
      <c r="F556" s="74"/>
      <c r="G556" s="74"/>
      <c r="H556" s="74"/>
      <c r="I556" s="74"/>
    </row>
    <row r="557" spans="4:9" x14ac:dyDescent="0.45">
      <c r="D557" s="74"/>
      <c r="E557" s="74"/>
      <c r="F557" s="74"/>
      <c r="G557" s="74"/>
      <c r="H557" s="74"/>
      <c r="I557" s="74"/>
    </row>
    <row r="558" spans="4:9" x14ac:dyDescent="0.45">
      <c r="D558" s="74"/>
      <c r="E558" s="74"/>
      <c r="F558" s="74"/>
      <c r="G558" s="74"/>
      <c r="H558" s="74"/>
      <c r="I558" s="74"/>
    </row>
    <row r="559" spans="4:9" x14ac:dyDescent="0.45">
      <c r="D559" s="74"/>
      <c r="E559" s="74"/>
      <c r="F559" s="74"/>
      <c r="G559" s="74"/>
      <c r="H559" s="74"/>
      <c r="I559" s="74"/>
    </row>
    <row r="560" spans="4:9" x14ac:dyDescent="0.45">
      <c r="D560" s="74"/>
      <c r="E560" s="74"/>
      <c r="F560" s="74"/>
      <c r="G560" s="74"/>
      <c r="H560" s="74"/>
      <c r="I560" s="74"/>
    </row>
    <row r="561" spans="4:9" x14ac:dyDescent="0.45">
      <c r="D561" s="74"/>
      <c r="E561" s="74"/>
      <c r="F561" s="74"/>
      <c r="G561" s="74"/>
      <c r="H561" s="74"/>
      <c r="I561" s="74"/>
    </row>
    <row r="562" spans="4:9" x14ac:dyDescent="0.45">
      <c r="D562" s="74"/>
      <c r="E562" s="74"/>
      <c r="F562" s="74"/>
      <c r="G562" s="74"/>
      <c r="H562" s="74"/>
      <c r="I562" s="74"/>
    </row>
    <row r="563" spans="4:9" x14ac:dyDescent="0.45">
      <c r="D563" s="74"/>
      <c r="E563" s="74"/>
      <c r="F563" s="74"/>
      <c r="G563" s="74"/>
      <c r="H563" s="74"/>
      <c r="I563" s="74"/>
    </row>
    <row r="564" spans="4:9" x14ac:dyDescent="0.45">
      <c r="D564" s="74"/>
      <c r="E564" s="74"/>
      <c r="F564" s="74"/>
      <c r="G564" s="74"/>
      <c r="H564" s="74"/>
      <c r="I564" s="74"/>
    </row>
    <row r="565" spans="4:9" x14ac:dyDescent="0.45">
      <c r="D565" s="74"/>
      <c r="E565" s="74"/>
      <c r="F565" s="74"/>
      <c r="G565" s="74"/>
      <c r="H565" s="74"/>
      <c r="I565" s="74"/>
    </row>
    <row r="566" spans="4:9" x14ac:dyDescent="0.45">
      <c r="D566" s="74"/>
      <c r="E566" s="74"/>
      <c r="F566" s="74"/>
      <c r="G566" s="74"/>
      <c r="H566" s="74"/>
      <c r="I566" s="74"/>
    </row>
    <row r="567" spans="4:9" x14ac:dyDescent="0.45">
      <c r="D567" s="74"/>
      <c r="E567" s="74"/>
      <c r="F567" s="74"/>
      <c r="G567" s="74"/>
      <c r="H567" s="74"/>
      <c r="I567" s="74"/>
    </row>
    <row r="568" spans="4:9" x14ac:dyDescent="0.45">
      <c r="D568" s="74"/>
      <c r="E568" s="74"/>
      <c r="F568" s="74"/>
      <c r="G568" s="74"/>
      <c r="H568" s="74"/>
      <c r="I568" s="74"/>
    </row>
    <row r="569" spans="4:9" x14ac:dyDescent="0.45">
      <c r="D569" s="74"/>
      <c r="E569" s="74"/>
      <c r="F569" s="74"/>
      <c r="G569" s="74"/>
      <c r="H569" s="74"/>
      <c r="I569" s="74"/>
    </row>
    <row r="570" spans="4:9" x14ac:dyDescent="0.45">
      <c r="D570" s="74"/>
      <c r="E570" s="74"/>
      <c r="F570" s="74"/>
      <c r="G570" s="74"/>
      <c r="H570" s="74"/>
      <c r="I570" s="74"/>
    </row>
    <row r="571" spans="4:9" x14ac:dyDescent="0.45">
      <c r="D571" s="74"/>
      <c r="E571" s="74"/>
      <c r="F571" s="74"/>
      <c r="G571" s="74"/>
      <c r="H571" s="74"/>
      <c r="I571" s="74"/>
    </row>
    <row r="572" spans="4:9" x14ac:dyDescent="0.45">
      <c r="D572" s="74"/>
      <c r="E572" s="74"/>
      <c r="F572" s="74"/>
      <c r="G572" s="74"/>
      <c r="H572" s="74"/>
      <c r="I572" s="74"/>
    </row>
    <row r="573" spans="4:9" x14ac:dyDescent="0.45">
      <c r="D573" s="74"/>
      <c r="E573" s="74"/>
      <c r="F573" s="74"/>
      <c r="G573" s="74"/>
      <c r="H573" s="74"/>
      <c r="I573" s="74"/>
    </row>
    <row r="574" spans="4:9" x14ac:dyDescent="0.45">
      <c r="D574" s="74"/>
      <c r="E574" s="74"/>
      <c r="F574" s="74"/>
      <c r="G574" s="74"/>
      <c r="H574" s="74"/>
      <c r="I574" s="74"/>
    </row>
    <row r="575" spans="4:9" x14ac:dyDescent="0.45">
      <c r="D575" s="74"/>
      <c r="E575" s="74"/>
      <c r="F575" s="74"/>
      <c r="G575" s="74"/>
      <c r="H575" s="74"/>
      <c r="I575" s="74"/>
    </row>
    <row r="576" spans="4:9" x14ac:dyDescent="0.45">
      <c r="D576" s="74"/>
      <c r="E576" s="74"/>
      <c r="F576" s="74"/>
      <c r="G576" s="74"/>
      <c r="H576" s="74"/>
      <c r="I576" s="74"/>
    </row>
    <row r="577" spans="4:9" x14ac:dyDescent="0.45">
      <c r="D577" s="74"/>
      <c r="E577" s="74"/>
      <c r="F577" s="74"/>
      <c r="G577" s="74"/>
      <c r="H577" s="74"/>
      <c r="I577" s="74"/>
    </row>
    <row r="578" spans="4:9" x14ac:dyDescent="0.45">
      <c r="D578" s="74"/>
      <c r="E578" s="74"/>
      <c r="F578" s="74"/>
      <c r="G578" s="74"/>
      <c r="H578" s="74"/>
      <c r="I578" s="74"/>
    </row>
    <row r="579" spans="4:9" x14ac:dyDescent="0.45">
      <c r="D579" s="74"/>
      <c r="E579" s="74"/>
      <c r="F579" s="74"/>
      <c r="G579" s="74"/>
      <c r="H579" s="74"/>
      <c r="I579" s="74"/>
    </row>
    <row r="580" spans="4:9" x14ac:dyDescent="0.45">
      <c r="D580" s="74"/>
      <c r="E580" s="74"/>
      <c r="F580" s="74"/>
      <c r="G580" s="74"/>
      <c r="H580" s="74"/>
      <c r="I580" s="74"/>
    </row>
    <row r="581" spans="4:9" x14ac:dyDescent="0.45">
      <c r="D581" s="74"/>
      <c r="E581" s="74"/>
      <c r="F581" s="74"/>
      <c r="G581" s="74"/>
      <c r="H581" s="74"/>
      <c r="I581" s="74"/>
    </row>
    <row r="582" spans="4:9" x14ac:dyDescent="0.45">
      <c r="D582" s="74"/>
      <c r="E582" s="74"/>
      <c r="F582" s="74"/>
      <c r="G582" s="74"/>
      <c r="H582" s="74"/>
      <c r="I582" s="74"/>
    </row>
    <row r="583" spans="4:9" x14ac:dyDescent="0.45">
      <c r="D583" s="74"/>
      <c r="E583" s="74"/>
      <c r="F583" s="74"/>
      <c r="G583" s="74"/>
      <c r="H583" s="74"/>
      <c r="I583" s="74"/>
    </row>
    <row r="584" spans="4:9" x14ac:dyDescent="0.45">
      <c r="D584" s="74"/>
      <c r="E584" s="74"/>
      <c r="F584" s="74"/>
      <c r="G584" s="74"/>
      <c r="H584" s="74"/>
      <c r="I584" s="74"/>
    </row>
    <row r="585" spans="4:9" x14ac:dyDescent="0.45">
      <c r="D585" s="74"/>
      <c r="E585" s="74"/>
      <c r="F585" s="74"/>
      <c r="G585" s="74"/>
      <c r="H585" s="74"/>
      <c r="I585" s="74"/>
    </row>
    <row r="586" spans="4:9" x14ac:dyDescent="0.45">
      <c r="D586" s="74"/>
      <c r="E586" s="74"/>
      <c r="F586" s="74"/>
      <c r="G586" s="74"/>
      <c r="H586" s="74"/>
      <c r="I586" s="74"/>
    </row>
    <row r="587" spans="4:9" x14ac:dyDescent="0.45">
      <c r="D587" s="74"/>
      <c r="E587" s="74"/>
      <c r="F587" s="74"/>
      <c r="G587" s="74"/>
      <c r="H587" s="74"/>
      <c r="I587" s="74"/>
    </row>
    <row r="588" spans="4:9" x14ac:dyDescent="0.45">
      <c r="D588" s="74"/>
      <c r="E588" s="74"/>
      <c r="F588" s="74"/>
      <c r="G588" s="74"/>
      <c r="H588" s="74"/>
      <c r="I588" s="74"/>
    </row>
    <row r="589" spans="4:9" x14ac:dyDescent="0.45">
      <c r="D589" s="74"/>
      <c r="E589" s="74"/>
      <c r="F589" s="74"/>
      <c r="G589" s="74"/>
      <c r="H589" s="74"/>
      <c r="I589" s="74"/>
    </row>
    <row r="590" spans="4:9" x14ac:dyDescent="0.45">
      <c r="D590" s="74"/>
      <c r="E590" s="74"/>
      <c r="F590" s="74"/>
      <c r="G590" s="74"/>
      <c r="H590" s="74"/>
      <c r="I590" s="74"/>
    </row>
    <row r="591" spans="4:9" x14ac:dyDescent="0.45">
      <c r="D591" s="74"/>
      <c r="E591" s="74"/>
      <c r="F591" s="74"/>
      <c r="G591" s="74"/>
      <c r="H591" s="74"/>
      <c r="I591" s="74"/>
    </row>
    <row r="592" spans="4:9" x14ac:dyDescent="0.45">
      <c r="D592" s="74"/>
      <c r="E592" s="74"/>
      <c r="F592" s="74"/>
      <c r="G592" s="74"/>
      <c r="H592" s="74"/>
      <c r="I592" s="74"/>
    </row>
    <row r="593" spans="4:9" x14ac:dyDescent="0.45">
      <c r="D593" s="74"/>
      <c r="E593" s="74"/>
      <c r="F593" s="74"/>
      <c r="G593" s="74"/>
      <c r="H593" s="74"/>
      <c r="I593" s="74"/>
    </row>
    <row r="594" spans="4:9" x14ac:dyDescent="0.45">
      <c r="D594" s="74"/>
      <c r="E594" s="74"/>
      <c r="F594" s="74"/>
      <c r="G594" s="74"/>
      <c r="H594" s="74"/>
      <c r="I594" s="74"/>
    </row>
    <row r="595" spans="4:9" x14ac:dyDescent="0.45">
      <c r="D595" s="74"/>
      <c r="E595" s="74"/>
      <c r="F595" s="74"/>
      <c r="G595" s="74"/>
      <c r="H595" s="74"/>
      <c r="I595" s="74"/>
    </row>
    <row r="596" spans="4:9" x14ac:dyDescent="0.45">
      <c r="D596" s="74"/>
      <c r="E596" s="74"/>
      <c r="F596" s="74"/>
      <c r="G596" s="74"/>
      <c r="H596" s="74"/>
      <c r="I596" s="74"/>
    </row>
    <row r="597" spans="4:9" x14ac:dyDescent="0.45">
      <c r="D597" s="74"/>
      <c r="E597" s="74"/>
      <c r="F597" s="74"/>
      <c r="G597" s="74"/>
      <c r="H597" s="74"/>
      <c r="I597" s="74"/>
    </row>
    <row r="598" spans="4:9" x14ac:dyDescent="0.45">
      <c r="D598" s="74"/>
      <c r="E598" s="74"/>
      <c r="F598" s="74"/>
      <c r="G598" s="74"/>
      <c r="H598" s="74"/>
      <c r="I598" s="74"/>
    </row>
    <row r="599" spans="4:9" x14ac:dyDescent="0.45">
      <c r="D599" s="74"/>
      <c r="E599" s="74"/>
      <c r="F599" s="74"/>
      <c r="G599" s="74"/>
      <c r="H599" s="74"/>
      <c r="I599" s="74"/>
    </row>
    <row r="600" spans="4:9" x14ac:dyDescent="0.45">
      <c r="D600" s="74"/>
      <c r="E600" s="74"/>
      <c r="F600" s="74"/>
      <c r="G600" s="74"/>
      <c r="H600" s="74"/>
      <c r="I600" s="74"/>
    </row>
    <row r="601" spans="4:9" x14ac:dyDescent="0.45">
      <c r="D601" s="74"/>
      <c r="E601" s="74"/>
      <c r="F601" s="74"/>
      <c r="G601" s="74"/>
      <c r="H601" s="74"/>
      <c r="I601" s="74"/>
    </row>
    <row r="602" spans="4:9" x14ac:dyDescent="0.45">
      <c r="D602" s="74"/>
      <c r="E602" s="74"/>
      <c r="F602" s="74"/>
      <c r="G602" s="74"/>
      <c r="H602" s="74"/>
      <c r="I602" s="74"/>
    </row>
    <row r="603" spans="4:9" x14ac:dyDescent="0.45">
      <c r="D603" s="74"/>
      <c r="E603" s="74"/>
      <c r="F603" s="74"/>
      <c r="G603" s="74"/>
      <c r="H603" s="74"/>
      <c r="I603" s="74"/>
    </row>
    <row r="604" spans="4:9" x14ac:dyDescent="0.45">
      <c r="D604" s="74"/>
      <c r="E604" s="74"/>
      <c r="F604" s="74"/>
      <c r="G604" s="74"/>
      <c r="H604" s="74"/>
      <c r="I604" s="74"/>
    </row>
    <row r="605" spans="4:9" x14ac:dyDescent="0.45">
      <c r="D605" s="74"/>
      <c r="E605" s="74"/>
      <c r="F605" s="74"/>
      <c r="G605" s="74"/>
      <c r="H605" s="74"/>
      <c r="I605" s="74"/>
    </row>
    <row r="606" spans="4:9" x14ac:dyDescent="0.45">
      <c r="D606" s="74"/>
      <c r="E606" s="74"/>
      <c r="F606" s="74"/>
      <c r="G606" s="74"/>
      <c r="H606" s="74"/>
      <c r="I606" s="74"/>
    </row>
    <row r="607" spans="4:9" x14ac:dyDescent="0.45">
      <c r="D607" s="74"/>
      <c r="E607" s="74"/>
      <c r="F607" s="74"/>
      <c r="G607" s="74"/>
      <c r="H607" s="74"/>
      <c r="I607" s="74"/>
    </row>
    <row r="608" spans="4:9" x14ac:dyDescent="0.45">
      <c r="D608" s="74"/>
      <c r="E608" s="74"/>
      <c r="F608" s="74"/>
      <c r="G608" s="74"/>
      <c r="H608" s="74"/>
      <c r="I608" s="74"/>
    </row>
    <row r="609" spans="4:9" x14ac:dyDescent="0.45">
      <c r="D609" s="74"/>
      <c r="E609" s="74"/>
      <c r="F609" s="74"/>
      <c r="G609" s="74"/>
      <c r="H609" s="74"/>
      <c r="I609" s="74"/>
    </row>
    <row r="610" spans="4:9" x14ac:dyDescent="0.45">
      <c r="D610" s="74"/>
      <c r="E610" s="74"/>
      <c r="F610" s="74"/>
      <c r="G610" s="74"/>
      <c r="H610" s="74"/>
      <c r="I610" s="74"/>
    </row>
    <row r="611" spans="4:9" x14ac:dyDescent="0.45">
      <c r="D611" s="74"/>
      <c r="E611" s="74"/>
      <c r="F611" s="74"/>
      <c r="G611" s="74"/>
      <c r="H611" s="74"/>
      <c r="I611" s="74"/>
    </row>
    <row r="612" spans="4:9" x14ac:dyDescent="0.45">
      <c r="D612" s="74"/>
      <c r="E612" s="74"/>
      <c r="F612" s="74"/>
      <c r="G612" s="74"/>
      <c r="H612" s="74"/>
      <c r="I612" s="74"/>
    </row>
    <row r="613" spans="4:9" x14ac:dyDescent="0.45">
      <c r="D613" s="74"/>
      <c r="E613" s="74"/>
      <c r="F613" s="74"/>
      <c r="G613" s="74"/>
      <c r="H613" s="74"/>
      <c r="I613" s="74"/>
    </row>
    <row r="614" spans="4:9" x14ac:dyDescent="0.45">
      <c r="D614" s="74"/>
      <c r="E614" s="74"/>
      <c r="F614" s="74"/>
      <c r="G614" s="74"/>
      <c r="H614" s="74"/>
      <c r="I614" s="74"/>
    </row>
    <row r="615" spans="4:9" x14ac:dyDescent="0.45">
      <c r="D615" s="74"/>
      <c r="E615" s="74"/>
      <c r="F615" s="74"/>
      <c r="G615" s="74"/>
      <c r="H615" s="74"/>
      <c r="I615" s="74"/>
    </row>
    <row r="616" spans="4:9" x14ac:dyDescent="0.45">
      <c r="D616" s="74"/>
      <c r="E616" s="74"/>
      <c r="F616" s="74"/>
      <c r="G616" s="74"/>
      <c r="H616" s="74"/>
      <c r="I616" s="74"/>
    </row>
    <row r="617" spans="4:9" x14ac:dyDescent="0.45">
      <c r="D617" s="74"/>
      <c r="E617" s="74"/>
      <c r="F617" s="74"/>
      <c r="G617" s="74"/>
      <c r="H617" s="74"/>
      <c r="I617" s="74"/>
    </row>
    <row r="618" spans="4:9" x14ac:dyDescent="0.45">
      <c r="D618" s="74"/>
      <c r="E618" s="74"/>
      <c r="F618" s="74"/>
      <c r="G618" s="74"/>
      <c r="H618" s="74"/>
      <c r="I618" s="74"/>
    </row>
    <row r="619" spans="4:9" x14ac:dyDescent="0.45">
      <c r="D619" s="74"/>
      <c r="E619" s="74"/>
      <c r="F619" s="74"/>
      <c r="G619" s="74"/>
      <c r="H619" s="74"/>
      <c r="I619" s="74"/>
    </row>
    <row r="620" spans="4:9" x14ac:dyDescent="0.45">
      <c r="D620" s="74"/>
      <c r="E620" s="74"/>
      <c r="F620" s="74"/>
      <c r="G620" s="74"/>
      <c r="H620" s="74"/>
      <c r="I620" s="74"/>
    </row>
    <row r="621" spans="4:9" x14ac:dyDescent="0.45">
      <c r="D621" s="74"/>
      <c r="E621" s="74"/>
      <c r="F621" s="74"/>
      <c r="G621" s="74"/>
      <c r="H621" s="74"/>
      <c r="I621" s="74"/>
    </row>
    <row r="622" spans="4:9" x14ac:dyDescent="0.45">
      <c r="D622" s="74"/>
      <c r="E622" s="74"/>
      <c r="F622" s="74"/>
      <c r="G622" s="74"/>
      <c r="H622" s="74"/>
      <c r="I622" s="74"/>
    </row>
    <row r="623" spans="4:9" x14ac:dyDescent="0.45">
      <c r="D623" s="74"/>
      <c r="E623" s="74"/>
      <c r="F623" s="74"/>
      <c r="G623" s="74"/>
      <c r="H623" s="74"/>
      <c r="I623" s="74"/>
    </row>
    <row r="624" spans="4:9" x14ac:dyDescent="0.45">
      <c r="D624" s="74"/>
      <c r="E624" s="74"/>
      <c r="F624" s="74"/>
      <c r="G624" s="74"/>
      <c r="H624" s="74"/>
      <c r="I624" s="74"/>
    </row>
    <row r="625" spans="4:9" x14ac:dyDescent="0.45">
      <c r="D625" s="74"/>
      <c r="E625" s="74"/>
      <c r="F625" s="74"/>
      <c r="G625" s="74"/>
      <c r="H625" s="74"/>
      <c r="I625" s="74"/>
    </row>
    <row r="626" spans="4:9" x14ac:dyDescent="0.45">
      <c r="D626" s="74"/>
      <c r="E626" s="74"/>
      <c r="F626" s="74"/>
      <c r="G626" s="74"/>
      <c r="H626" s="74"/>
      <c r="I626" s="74"/>
    </row>
    <row r="627" spans="4:9" x14ac:dyDescent="0.45">
      <c r="D627" s="74"/>
      <c r="E627" s="74"/>
      <c r="F627" s="74"/>
      <c r="G627" s="74"/>
      <c r="H627" s="74"/>
      <c r="I627" s="74"/>
    </row>
    <row r="628" spans="4:9" x14ac:dyDescent="0.45">
      <c r="D628" s="74"/>
      <c r="E628" s="74"/>
      <c r="F628" s="74"/>
      <c r="G628" s="74"/>
      <c r="H628" s="74"/>
      <c r="I628" s="74"/>
    </row>
    <row r="629" spans="4:9" x14ac:dyDescent="0.45">
      <c r="D629" s="74"/>
      <c r="E629" s="74"/>
      <c r="F629" s="74"/>
      <c r="G629" s="74"/>
      <c r="H629" s="74"/>
      <c r="I629" s="74"/>
    </row>
    <row r="630" spans="4:9" x14ac:dyDescent="0.45">
      <c r="D630" s="74"/>
      <c r="E630" s="74"/>
      <c r="F630" s="74"/>
      <c r="G630" s="74"/>
      <c r="H630" s="74"/>
      <c r="I630" s="74"/>
    </row>
    <row r="631" spans="4:9" x14ac:dyDescent="0.45">
      <c r="D631" s="74"/>
      <c r="E631" s="74"/>
      <c r="F631" s="74"/>
      <c r="G631" s="74"/>
      <c r="H631" s="74"/>
      <c r="I631" s="74"/>
    </row>
    <row r="632" spans="4:9" x14ac:dyDescent="0.45">
      <c r="D632" s="74"/>
      <c r="E632" s="74"/>
      <c r="F632" s="74"/>
      <c r="G632" s="74"/>
      <c r="H632" s="74"/>
      <c r="I632" s="74"/>
    </row>
    <row r="633" spans="4:9" x14ac:dyDescent="0.45">
      <c r="D633" s="74"/>
      <c r="E633" s="74"/>
      <c r="F633" s="74"/>
      <c r="G633" s="74"/>
      <c r="H633" s="74"/>
      <c r="I633" s="74"/>
    </row>
    <row r="634" spans="4:9" x14ac:dyDescent="0.45">
      <c r="D634" s="74"/>
      <c r="E634" s="74"/>
      <c r="F634" s="74"/>
      <c r="G634" s="74"/>
      <c r="H634" s="74"/>
      <c r="I634" s="74"/>
    </row>
    <row r="635" spans="4:9" x14ac:dyDescent="0.45">
      <c r="D635" s="74"/>
      <c r="E635" s="74"/>
      <c r="F635" s="74"/>
      <c r="G635" s="74"/>
      <c r="H635" s="74"/>
      <c r="I635" s="74"/>
    </row>
    <row r="636" spans="4:9" x14ac:dyDescent="0.45">
      <c r="D636" s="74"/>
      <c r="E636" s="74"/>
      <c r="F636" s="74"/>
      <c r="G636" s="74"/>
      <c r="H636" s="74"/>
      <c r="I636" s="74"/>
    </row>
    <row r="637" spans="4:9" x14ac:dyDescent="0.45">
      <c r="D637" s="74"/>
      <c r="E637" s="74"/>
      <c r="F637" s="74"/>
      <c r="G637" s="74"/>
      <c r="H637" s="74"/>
      <c r="I637" s="74"/>
    </row>
    <row r="638" spans="4:9" x14ac:dyDescent="0.45">
      <c r="D638" s="74"/>
      <c r="E638" s="74"/>
      <c r="F638" s="74"/>
      <c r="G638" s="74"/>
      <c r="H638" s="74"/>
      <c r="I638" s="74"/>
    </row>
    <row r="639" spans="4:9" x14ac:dyDescent="0.45">
      <c r="D639" s="74"/>
      <c r="E639" s="74"/>
      <c r="F639" s="74"/>
      <c r="G639" s="74"/>
      <c r="H639" s="74"/>
      <c r="I639" s="74"/>
    </row>
    <row r="640" spans="4:9" x14ac:dyDescent="0.45">
      <c r="D640" s="74"/>
      <c r="E640" s="74"/>
      <c r="F640" s="74"/>
      <c r="G640" s="74"/>
      <c r="H640" s="74"/>
      <c r="I640" s="74"/>
    </row>
    <row r="641" spans="4:9" x14ac:dyDescent="0.45">
      <c r="D641" s="74"/>
      <c r="E641" s="74"/>
      <c r="F641" s="74"/>
      <c r="G641" s="74"/>
      <c r="H641" s="74"/>
      <c r="I641" s="74"/>
    </row>
    <row r="642" spans="4:9" x14ac:dyDescent="0.45">
      <c r="D642" s="74"/>
      <c r="E642" s="74"/>
      <c r="F642" s="74"/>
      <c r="G642" s="74"/>
      <c r="H642" s="74"/>
      <c r="I642" s="74"/>
    </row>
    <row r="643" spans="4:9" x14ac:dyDescent="0.45">
      <c r="D643" s="74"/>
      <c r="E643" s="74"/>
      <c r="F643" s="74"/>
      <c r="G643" s="74"/>
      <c r="H643" s="74"/>
      <c r="I643" s="74"/>
    </row>
    <row r="644" spans="4:9" x14ac:dyDescent="0.45">
      <c r="D644" s="74"/>
      <c r="E644" s="74"/>
      <c r="F644" s="74"/>
      <c r="G644" s="74"/>
      <c r="H644" s="74"/>
      <c r="I644" s="74"/>
    </row>
    <row r="645" spans="4:9" x14ac:dyDescent="0.45">
      <c r="D645" s="74"/>
      <c r="E645" s="74"/>
      <c r="F645" s="74"/>
      <c r="G645" s="74"/>
      <c r="H645" s="74"/>
      <c r="I645" s="74"/>
    </row>
    <row r="646" spans="4:9" x14ac:dyDescent="0.45">
      <c r="D646" s="74"/>
      <c r="E646" s="74"/>
      <c r="F646" s="74"/>
      <c r="G646" s="74"/>
      <c r="H646" s="74"/>
      <c r="I646" s="74"/>
    </row>
    <row r="647" spans="4:9" x14ac:dyDescent="0.45">
      <c r="D647" s="74"/>
      <c r="E647" s="74"/>
      <c r="F647" s="74"/>
      <c r="G647" s="74"/>
      <c r="H647" s="74"/>
      <c r="I647" s="74"/>
    </row>
    <row r="648" spans="4:9" x14ac:dyDescent="0.45">
      <c r="D648" s="74"/>
      <c r="E648" s="74"/>
      <c r="F648" s="74"/>
      <c r="G648" s="74"/>
      <c r="H648" s="74"/>
      <c r="I648" s="74"/>
    </row>
    <row r="649" spans="4:9" x14ac:dyDescent="0.45">
      <c r="D649" s="74"/>
      <c r="E649" s="74"/>
      <c r="F649" s="74"/>
      <c r="G649" s="74"/>
      <c r="H649" s="74"/>
      <c r="I649" s="74"/>
    </row>
    <row r="650" spans="4:9" x14ac:dyDescent="0.45">
      <c r="D650" s="74"/>
      <c r="E650" s="74"/>
      <c r="F650" s="74"/>
      <c r="G650" s="74"/>
      <c r="H650" s="74"/>
      <c r="I650" s="74"/>
    </row>
    <row r="651" spans="4:9" x14ac:dyDescent="0.45">
      <c r="D651" s="74"/>
      <c r="E651" s="74"/>
      <c r="F651" s="74"/>
      <c r="G651" s="74"/>
      <c r="H651" s="74"/>
      <c r="I651" s="74"/>
    </row>
    <row r="652" spans="4:9" x14ac:dyDescent="0.45">
      <c r="D652" s="74"/>
      <c r="E652" s="74"/>
      <c r="F652" s="74"/>
      <c r="G652" s="74"/>
      <c r="H652" s="74"/>
      <c r="I652" s="74"/>
    </row>
    <row r="653" spans="4:9" x14ac:dyDescent="0.45">
      <c r="D653" s="74"/>
      <c r="E653" s="74"/>
      <c r="F653" s="74"/>
      <c r="G653" s="74"/>
      <c r="H653" s="74"/>
      <c r="I653" s="74"/>
    </row>
    <row r="654" spans="4:9" x14ac:dyDescent="0.45">
      <c r="D654" s="74"/>
      <c r="E654" s="74"/>
      <c r="F654" s="74"/>
      <c r="G654" s="74"/>
      <c r="H654" s="74"/>
      <c r="I654" s="74"/>
    </row>
    <row r="655" spans="4:9" x14ac:dyDescent="0.45">
      <c r="D655" s="74"/>
      <c r="E655" s="74"/>
      <c r="F655" s="74"/>
      <c r="G655" s="74"/>
      <c r="H655" s="74"/>
      <c r="I655" s="74"/>
    </row>
    <row r="656" spans="4:9" x14ac:dyDescent="0.45">
      <c r="D656" s="74"/>
      <c r="E656" s="74"/>
      <c r="F656" s="74"/>
      <c r="G656" s="74"/>
      <c r="H656" s="74"/>
      <c r="I656" s="74"/>
    </row>
    <row r="657" spans="4:9" x14ac:dyDescent="0.45">
      <c r="D657" s="74"/>
      <c r="E657" s="74"/>
      <c r="F657" s="74"/>
      <c r="G657" s="74"/>
      <c r="H657" s="74"/>
      <c r="I657" s="74"/>
    </row>
    <row r="658" spans="4:9" x14ac:dyDescent="0.45">
      <c r="D658" s="74"/>
      <c r="E658" s="74"/>
      <c r="F658" s="74"/>
      <c r="G658" s="74"/>
      <c r="H658" s="74"/>
      <c r="I658" s="74"/>
    </row>
    <row r="659" spans="4:9" x14ac:dyDescent="0.45">
      <c r="D659" s="74"/>
      <c r="E659" s="74"/>
      <c r="F659" s="74"/>
      <c r="G659" s="74"/>
      <c r="H659" s="74"/>
      <c r="I659" s="74"/>
    </row>
    <row r="660" spans="4:9" x14ac:dyDescent="0.45">
      <c r="D660" s="74"/>
      <c r="E660" s="74"/>
      <c r="F660" s="74"/>
      <c r="G660" s="74"/>
      <c r="H660" s="74"/>
      <c r="I660" s="74"/>
    </row>
    <row r="661" spans="4:9" x14ac:dyDescent="0.45">
      <c r="D661" s="74"/>
      <c r="E661" s="74"/>
      <c r="F661" s="74"/>
      <c r="G661" s="74"/>
      <c r="H661" s="74"/>
      <c r="I661" s="74"/>
    </row>
    <row r="662" spans="4:9" x14ac:dyDescent="0.45">
      <c r="D662" s="74"/>
      <c r="E662" s="74"/>
      <c r="F662" s="74"/>
      <c r="G662" s="74"/>
      <c r="H662" s="74"/>
      <c r="I662" s="74"/>
    </row>
    <row r="663" spans="4:9" x14ac:dyDescent="0.45">
      <c r="D663" s="74"/>
      <c r="E663" s="74"/>
      <c r="F663" s="74"/>
      <c r="G663" s="74"/>
      <c r="H663" s="74"/>
      <c r="I663" s="74"/>
    </row>
    <row r="664" spans="4:9" x14ac:dyDescent="0.45">
      <c r="D664" s="74"/>
      <c r="E664" s="74"/>
      <c r="F664" s="74"/>
      <c r="G664" s="74"/>
      <c r="H664" s="74"/>
      <c r="I664" s="74"/>
    </row>
    <row r="665" spans="4:9" x14ac:dyDescent="0.45">
      <c r="D665" s="74"/>
      <c r="E665" s="74"/>
      <c r="F665" s="74"/>
      <c r="G665" s="74"/>
      <c r="H665" s="74"/>
      <c r="I665" s="74"/>
    </row>
    <row r="666" spans="4:9" x14ac:dyDescent="0.45">
      <c r="D666" s="74"/>
      <c r="E666" s="74"/>
      <c r="F666" s="74"/>
      <c r="G666" s="74"/>
      <c r="H666" s="74"/>
      <c r="I666" s="74"/>
    </row>
    <row r="667" spans="4:9" x14ac:dyDescent="0.45">
      <c r="D667" s="74"/>
      <c r="E667" s="74"/>
      <c r="F667" s="74"/>
      <c r="G667" s="74"/>
      <c r="H667" s="74"/>
      <c r="I667" s="74"/>
    </row>
    <row r="668" spans="4:9" x14ac:dyDescent="0.45">
      <c r="D668" s="74"/>
      <c r="E668" s="74"/>
      <c r="F668" s="74"/>
      <c r="G668" s="74"/>
      <c r="H668" s="74"/>
      <c r="I668" s="74"/>
    </row>
    <row r="669" spans="4:9" x14ac:dyDescent="0.45">
      <c r="D669" s="74"/>
      <c r="E669" s="74"/>
      <c r="F669" s="74"/>
      <c r="G669" s="74"/>
      <c r="H669" s="74"/>
      <c r="I669" s="74"/>
    </row>
    <row r="670" spans="4:9" x14ac:dyDescent="0.45">
      <c r="D670" s="74"/>
      <c r="E670" s="74"/>
      <c r="F670" s="74"/>
      <c r="G670" s="74"/>
      <c r="H670" s="74"/>
      <c r="I670" s="74"/>
    </row>
    <row r="671" spans="4:9" x14ac:dyDescent="0.45">
      <c r="D671" s="74"/>
      <c r="E671" s="74"/>
      <c r="F671" s="74"/>
      <c r="G671" s="74"/>
      <c r="H671" s="74"/>
      <c r="I671" s="74"/>
    </row>
  </sheetData>
  <sheetProtection algorithmName="SHA-512" hashValue="rfqiASwdkFUkBdmiYwbqW4JU8nTFS4WZaqtZvwsDSr/HHTuZciS7YNVaZfj1ldM+ySrUcfLu4rRcBxZIEqR3Cw==" saltValue="2JhBYKtQLjpi3CZ8c2sy0A==" spinCount="100000" sheet="1" objects="1" scenarios="1" formatCells="0" formatColumns="0" formatRows="0" insertColumns="0" insertRows="0"/>
  <mergeCells count="18">
    <mergeCell ref="A128:B128"/>
    <mergeCell ref="E128:H128"/>
    <mergeCell ref="D129:I129"/>
    <mergeCell ref="A126:B126"/>
    <mergeCell ref="F123:I123"/>
    <mergeCell ref="F126:G126"/>
    <mergeCell ref="N5:O5"/>
    <mergeCell ref="Q5:Q6"/>
    <mergeCell ref="A2:K2"/>
    <mergeCell ref="A1:J1"/>
    <mergeCell ref="A3:K3"/>
    <mergeCell ref="A4:J4"/>
    <mergeCell ref="A5:A7"/>
    <mergeCell ref="B5:B7"/>
    <mergeCell ref="D5:D6"/>
    <mergeCell ref="L5:L6"/>
    <mergeCell ref="E5:E6"/>
    <mergeCell ref="K5:K7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435C-C256-4484-B818-7274A0A56301}">
  <dimension ref="A1:I358"/>
  <sheetViews>
    <sheetView topLeftCell="A343" workbookViewId="0">
      <selection activeCell="K354" sqref="K354"/>
    </sheetView>
  </sheetViews>
  <sheetFormatPr defaultRowHeight="21.75" x14ac:dyDescent="0.5"/>
  <cols>
    <col min="1" max="1" width="6.25" style="12" customWidth="1"/>
    <col min="2" max="2" width="38.125" style="17" customWidth="1"/>
    <col min="3" max="3" width="13.875" style="20" customWidth="1"/>
    <col min="4" max="4" width="11.25" style="12" customWidth="1"/>
    <col min="5" max="5" width="7" style="5" customWidth="1"/>
    <col min="6" max="6" width="7.125" style="5" customWidth="1"/>
    <col min="7" max="7" width="10.875" style="5" customWidth="1"/>
    <col min="8" max="8" width="11" style="5" customWidth="1"/>
    <col min="9" max="9" width="16.25" style="94" customWidth="1"/>
  </cols>
  <sheetData>
    <row r="1" spans="1:9" x14ac:dyDescent="0.5">
      <c r="A1" s="1143" t="s">
        <v>163</v>
      </c>
      <c r="B1" s="1143"/>
      <c r="C1" s="1143"/>
      <c r="D1" s="1143"/>
      <c r="E1" s="1143"/>
      <c r="F1" s="1143"/>
      <c r="G1" s="1143"/>
      <c r="H1" s="1143"/>
      <c r="I1" s="1143"/>
    </row>
    <row r="2" spans="1:9" x14ac:dyDescent="0.5">
      <c r="A2" s="1143" t="s">
        <v>0</v>
      </c>
      <c r="B2" s="1143"/>
      <c r="C2" s="1143"/>
      <c r="D2" s="1143"/>
      <c r="E2" s="1143"/>
      <c r="F2" s="1143"/>
      <c r="G2" s="1143"/>
      <c r="H2" s="1143"/>
      <c r="I2" s="1143"/>
    </row>
    <row r="3" spans="1:9" x14ac:dyDescent="0.5">
      <c r="B3" s="1189" t="str">
        <f>+[7]งบประจำและงบกลยุทธ์!A4</f>
        <v xml:space="preserve">     ประจำเดือน กันยายน 2566</v>
      </c>
      <c r="C3" s="1189"/>
      <c r="D3" s="1189"/>
      <c r="E3" s="1189"/>
      <c r="F3" s="1189"/>
      <c r="G3" s="1189"/>
      <c r="H3" s="1189"/>
      <c r="I3" s="1107" t="s">
        <v>94</v>
      </c>
    </row>
    <row r="4" spans="1:9" s="96" customFormat="1" ht="43.5" x14ac:dyDescent="0.2">
      <c r="A4" s="95" t="s">
        <v>26</v>
      </c>
      <c r="B4" s="98" t="s">
        <v>27</v>
      </c>
      <c r="C4" s="97" t="s">
        <v>41</v>
      </c>
      <c r="D4" s="95" t="s">
        <v>25</v>
      </c>
      <c r="E4" s="99" t="s">
        <v>4</v>
      </c>
      <c r="F4" s="1035" t="s">
        <v>42</v>
      </c>
      <c r="G4" s="99" t="s">
        <v>28</v>
      </c>
      <c r="H4" s="99" t="s">
        <v>6</v>
      </c>
      <c r="I4" s="100" t="s">
        <v>7</v>
      </c>
    </row>
    <row r="5" spans="1:9" ht="18.75" x14ac:dyDescent="0.2">
      <c r="A5" s="101" t="str">
        <f>+[7]ระบบการควบคุมฯ!A8</f>
        <v>ก</v>
      </c>
      <c r="B5" s="102" t="str">
        <f>+[7]ระบบการควบคุมฯ!B8</f>
        <v xml:space="preserve">แผนงานบุคลากรภาครัฐ </v>
      </c>
      <c r="C5" s="333">
        <f>+[3]ระบบการควบคุมฯ!C25</f>
        <v>0</v>
      </c>
      <c r="D5" s="103">
        <f>+D6</f>
        <v>9662500</v>
      </c>
      <c r="E5" s="103">
        <f t="shared" ref="E5:H6" si="0">+E6</f>
        <v>0</v>
      </c>
      <c r="F5" s="103">
        <f t="shared" si="0"/>
        <v>0</v>
      </c>
      <c r="G5" s="103">
        <f t="shared" si="0"/>
        <v>9332432.7199999988</v>
      </c>
      <c r="H5" s="103">
        <f t="shared" si="0"/>
        <v>330067.28000000049</v>
      </c>
      <c r="I5" s="104"/>
    </row>
    <row r="6" spans="1:9" ht="37.5" x14ac:dyDescent="0.2">
      <c r="A6" s="334">
        <f>+[7]ระบบการควบคุมฯ!A9</f>
        <v>1</v>
      </c>
      <c r="B6" s="335" t="str">
        <f>+[7]ระบบการควบคุมฯ!B9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6" s="335" t="str">
        <f>+[7]ระบบการควบคุมฯ!C10</f>
        <v>20004 14000800</v>
      </c>
      <c r="D6" s="337">
        <f>+D7</f>
        <v>9662500</v>
      </c>
      <c r="E6" s="337">
        <f t="shared" si="0"/>
        <v>0</v>
      </c>
      <c r="F6" s="337">
        <f t="shared" si="0"/>
        <v>0</v>
      </c>
      <c r="G6" s="337">
        <f t="shared" si="0"/>
        <v>9332432.7199999988</v>
      </c>
      <c r="H6" s="337">
        <f t="shared" si="0"/>
        <v>330067.28000000049</v>
      </c>
      <c r="I6" s="338"/>
    </row>
    <row r="7" spans="1:9" ht="37.5" x14ac:dyDescent="0.2">
      <c r="A7" s="339">
        <f>+[7]ระบบการควบคุมฯ!A11</f>
        <v>1.1000000000000001</v>
      </c>
      <c r="B7" s="446" t="str">
        <f>+[7]ระบบการควบคุมฯ!B11</f>
        <v>กิจกรรมค่าใช้จ่ายบุคลากรภาครัฐของสำนักงานคณะกรรมการการศึกษาขั้นพื้นฐาน</v>
      </c>
      <c r="C7" s="105" t="str">
        <f>+[7]ระบบการควบคุมฯ!C11</f>
        <v>20004 66 79456 00000</v>
      </c>
      <c r="D7" s="340">
        <f>+D8+D12</f>
        <v>9662500</v>
      </c>
      <c r="E7" s="340">
        <f t="shared" ref="E7:H7" si="1">+E8+E12</f>
        <v>0</v>
      </c>
      <c r="F7" s="340">
        <f t="shared" si="1"/>
        <v>0</v>
      </c>
      <c r="G7" s="340">
        <f t="shared" si="1"/>
        <v>9332432.7199999988</v>
      </c>
      <c r="H7" s="340">
        <f t="shared" si="1"/>
        <v>330067.28000000049</v>
      </c>
      <c r="I7" s="533"/>
    </row>
    <row r="8" spans="1:9" ht="18.75" x14ac:dyDescent="0.2">
      <c r="A8" s="341"/>
      <c r="B8" s="342" t="str">
        <f>+[7]ระบบการควบคุมฯ!B12</f>
        <v xml:space="preserve"> งบบุคลากร 6611150</v>
      </c>
      <c r="C8" s="447" t="str">
        <f>+[7]ระบบการควบคุมฯ!C12</f>
        <v>20004 14000800 1000000</v>
      </c>
      <c r="D8" s="344">
        <f>+D9</f>
        <v>7278000</v>
      </c>
      <c r="E8" s="344">
        <f t="shared" ref="E8:H8" si="2">+E9</f>
        <v>0</v>
      </c>
      <c r="F8" s="344">
        <f t="shared" si="2"/>
        <v>0</v>
      </c>
      <c r="G8" s="344">
        <f t="shared" si="2"/>
        <v>7156750.3099999996</v>
      </c>
      <c r="H8" s="344">
        <f t="shared" si="2"/>
        <v>121249.69000000041</v>
      </c>
      <c r="I8" s="345"/>
    </row>
    <row r="9" spans="1:9" ht="37.5" x14ac:dyDescent="0.2">
      <c r="A9" s="848" t="str">
        <f>+[7]ระบบการควบคุมฯ!A13</f>
        <v>1.1.1</v>
      </c>
      <c r="B9" s="849" t="str">
        <f>+[7]ระบบการควบคุมฯ!B13</f>
        <v>ค่าตอบแทนพนักงานราชการ29 อัตรา (ต.ค.65 - ก.พ.66) 3,040,000 บาท</v>
      </c>
      <c r="C9" s="850" t="str">
        <f>+[7]ระบบการควบคุมฯ!C13</f>
        <v>ศธ 04002/ว4811 ลว.25 ต.ค.65 โอนครั้งที่ 7</v>
      </c>
      <c r="D9" s="851">
        <f>+[7]ระบบการควบคุมฯ!D13</f>
        <v>7278000</v>
      </c>
      <c r="E9" s="851">
        <f>+'[7]1408บุคลากรภาครัฐ'!I41+'[7]1408บุคลากรภาครัฐ'!J41</f>
        <v>0</v>
      </c>
      <c r="F9" s="851">
        <f>+'[7]1408บุคลากรภาครัฐ'!K41+'[7]1408บุคลากรภาครัฐ'!L41</f>
        <v>0</v>
      </c>
      <c r="G9" s="851">
        <f>+'[7]1408บุคลากรภาครัฐ'!M41+'[7]1408บุคลากรภาครัฐ'!N41</f>
        <v>7156750.3099999996</v>
      </c>
      <c r="H9" s="852">
        <f>+D9-E9-F9-G9</f>
        <v>121249.69000000041</v>
      </c>
      <c r="I9" s="853" t="s">
        <v>15</v>
      </c>
    </row>
    <row r="10" spans="1:9" ht="37.15" hidden="1" customHeight="1" x14ac:dyDescent="0.2">
      <c r="A10" s="1036" t="str">
        <f>+[7]ระบบการควบคุมฯ!A14</f>
        <v>1.1.1.1</v>
      </c>
      <c r="B10" s="1037" t="str">
        <f>+[7]ระบบการควบคุมฯ!B14</f>
        <v>ค่าตอบแทนพนักงานราชการ 28 อัตรา (มี.ค.-พค66) 1,870,000 บาท ค่าตอบแทน 1,870,000 เลื่อนขั้น 106,000</v>
      </c>
      <c r="C10" s="1038" t="str">
        <f>+[7]ระบบการควบคุมฯ!C14</f>
        <v>ศธ 04002/ว700 ลว.22 ก.พ.66 โอนครั้งที่ 332</v>
      </c>
      <c r="D10" s="1039"/>
      <c r="E10" s="1039"/>
      <c r="F10" s="1039"/>
      <c r="G10" s="1039"/>
      <c r="H10" s="1040"/>
      <c r="I10" s="1041"/>
    </row>
    <row r="11" spans="1:9" ht="55.9" hidden="1" customHeight="1" x14ac:dyDescent="0.2">
      <c r="A11" s="1042" t="str">
        <f>+[7]ระบบการควบคุมฯ!A15</f>
        <v>1.1.1.2</v>
      </c>
      <c r="B11" s="1043" t="str">
        <f>+[7]ระบบการควบคุมฯ!B15</f>
        <v xml:space="preserve">ค่าตอบแทนพนักงานราชการ 28 อัตรา (มิย - สค 66) 1,841,000 บาท </v>
      </c>
      <c r="C11" s="1044" t="str">
        <f>+[7]ระบบการควบคุมฯ!C15</f>
        <v>ศธ 04002/ว2030 ลว.23 พค 66 โอนครั้งที่ 549</v>
      </c>
      <c r="D11" s="1045"/>
      <c r="E11" s="1045"/>
      <c r="F11" s="1045"/>
      <c r="G11" s="1045"/>
      <c r="H11" s="1046"/>
      <c r="I11" s="1047"/>
    </row>
    <row r="12" spans="1:9" ht="55.9" hidden="1" customHeight="1" x14ac:dyDescent="0.2">
      <c r="A12" s="341">
        <f>+[7]ระบบการควบคุมฯ!A21</f>
        <v>0</v>
      </c>
      <c r="B12" s="342" t="str">
        <f>+[7]ระบบการควบคุมฯ!B21</f>
        <v xml:space="preserve"> งบดำเนินงาน 66112xx</v>
      </c>
      <c r="C12" s="447" t="str">
        <f>+[7]ระบบการควบคุมฯ!C21</f>
        <v>20004 14000800 2000000</v>
      </c>
      <c r="D12" s="344">
        <f>SUM(D13:D17)</f>
        <v>2384500</v>
      </c>
      <c r="E12" s="344">
        <f t="shared" ref="E12:H12" si="3">SUM(E13:E17)</f>
        <v>0</v>
      </c>
      <c r="F12" s="344">
        <f t="shared" si="3"/>
        <v>0</v>
      </c>
      <c r="G12" s="344">
        <f t="shared" si="3"/>
        <v>2175682.41</v>
      </c>
      <c r="H12" s="344">
        <f t="shared" si="3"/>
        <v>208817.59000000008</v>
      </c>
      <c r="I12" s="345"/>
    </row>
    <row r="13" spans="1:9" ht="74.45" hidden="1" customHeight="1" x14ac:dyDescent="0.2">
      <c r="A13" s="848" t="str">
        <f>+[7]ระบบการควบคุมฯ!A22</f>
        <v>1.1.2</v>
      </c>
      <c r="B13" s="849" t="str">
        <f>+[7]ระบบการควบคุมฯ!B22</f>
        <v>เงินสมทบกองทุนประกันสังคมพนักงานราชการ 29 อัตรา (ต.ค.65 - ก.พ.66)102,000 บาท/สมทบกองทุนทดแทน 12 เดือน จำนวนเงิน 15,000 บาท</v>
      </c>
      <c r="C13" s="850" t="str">
        <f>+[7]ระบบการควบคุมฯ!C22</f>
        <v>ศธ 04002/ว4811 ลว.25 ต.ค.65 โอนครั้งที่ 7</v>
      </c>
      <c r="D13" s="851">
        <f>+[7]ระบบการควบคุมฯ!D22</f>
        <v>255000</v>
      </c>
      <c r="E13" s="851">
        <f>+'[7]1408บุคลากรภาครัฐ'!I67+'[7]1408บุคลากรภาครัฐ'!J67</f>
        <v>0</v>
      </c>
      <c r="F13" s="851">
        <f>+'[7]1408บุคลากรภาครัฐ'!K67+'[7]1408บุคลากรภาครัฐ'!L67</f>
        <v>0</v>
      </c>
      <c r="G13" s="851">
        <f>+'[7]1408บุคลากรภาครัฐ'!M67+'[7]1408บุคลากรภาครัฐ'!N67</f>
        <v>220418</v>
      </c>
      <c r="H13" s="852">
        <f>+D13-E13-F13-G13</f>
        <v>34582</v>
      </c>
      <c r="I13" s="853" t="s">
        <v>15</v>
      </c>
    </row>
    <row r="14" spans="1:9" ht="55.9" hidden="1" customHeight="1" x14ac:dyDescent="0.2">
      <c r="A14" s="349" t="str">
        <f>+[7]ระบบการควบคุมฯ!A23</f>
        <v>1.1.2.1</v>
      </c>
      <c r="B14" s="854" t="str">
        <f>+[7]ระบบการควบคุมฯ!B23</f>
        <v>เงินสมทบกองทุนประกันสังคม 28 อัตรา (มี.ค.-พค66) 66000 บาท</v>
      </c>
      <c r="C14" s="855" t="str">
        <f>+[7]ระบบการควบคุมฯ!C23</f>
        <v>ศธ 04002/ว700 ลว.22 ก.พ.66 โอนครั้งที่ 332</v>
      </c>
      <c r="D14" s="350"/>
      <c r="E14" s="350"/>
      <c r="F14" s="350"/>
      <c r="G14" s="350"/>
      <c r="H14" s="856"/>
      <c r="I14" s="857"/>
    </row>
    <row r="15" spans="1:9" ht="31.15" hidden="1" customHeight="1" x14ac:dyDescent="0.2">
      <c r="A15" s="349" t="str">
        <f>+[7]ระบบการควบคุมฯ!A24</f>
        <v>1.1.2.2</v>
      </c>
      <c r="B15" s="854" t="str">
        <f>+[7]ระบบการควบคุมฯ!B24</f>
        <v>เงินสมทบกองทุนประกันสังคม 28 อัตรา (มิย-สค66) 63000 บาท</v>
      </c>
      <c r="C15" s="855" t="str">
        <f>+[7]ระบบการควบคุมฯ!C24</f>
        <v>ศธ 04002/ว2030 ลว.23 พค 66 โอนครั้งที่ 549</v>
      </c>
      <c r="D15" s="350"/>
      <c r="E15" s="350"/>
      <c r="F15" s="350"/>
      <c r="G15" s="350"/>
      <c r="H15" s="856"/>
      <c r="I15" s="857"/>
    </row>
    <row r="16" spans="1:9" ht="18.75" hidden="1" customHeight="1" x14ac:dyDescent="0.2">
      <c r="A16" s="848" t="str">
        <f>+[7]ระบบการควบคุมฯ!A30</f>
        <v>1.1.3</v>
      </c>
      <c r="B16" s="849" t="str">
        <f>+[7]ระบบการควบคุมฯ!B30</f>
        <v xml:space="preserve">ค่าเช่าบ้าน  ครั้งที่ 1 768,000 บาท </v>
      </c>
      <c r="C16" s="850" t="str">
        <f>+[7]ระบบการควบคุมฯ!C30</f>
        <v>ศธ 04002/ว5197 ลว.14/11/2022 โอนครั้งที่ 67</v>
      </c>
      <c r="D16" s="851">
        <f>+[7]ระบบการควบคุมฯ!D30</f>
        <v>2129500</v>
      </c>
      <c r="E16" s="851">
        <f>+'[7]1408บุคลากรภาครัฐ'!I133+'[7]1408บุคลากรภาครัฐ'!J133</f>
        <v>0</v>
      </c>
      <c r="F16" s="851">
        <f>+'[7]1408บุคลากรภาครัฐ'!K140+'[7]1408บุคลากรภาครัฐ'!L140</f>
        <v>0</v>
      </c>
      <c r="G16" s="851">
        <f>+'[7]1408บุคลากรภาครัฐ'!M133+'[7]1408บุคลากรภาครัฐ'!N133</f>
        <v>1955264.41</v>
      </c>
      <c r="H16" s="852">
        <f>+D16-E16-F16-G16</f>
        <v>174235.59000000008</v>
      </c>
      <c r="I16" s="853" t="s">
        <v>15</v>
      </c>
    </row>
    <row r="17" spans="1:9" ht="18.75" hidden="1" customHeight="1" x14ac:dyDescent="0.2">
      <c r="A17" s="1036" t="str">
        <f>+[7]ระบบการควบคุมฯ!A31</f>
        <v>1.1.3.1</v>
      </c>
      <c r="B17" s="1037" t="str">
        <f>+[7]ระบบการควบคุมฯ!B31</f>
        <v>ค่าเช่าบ้านครั้งที่ 2 421,500</v>
      </c>
      <c r="C17" s="1038" t="str">
        <f>+[7]ระบบการควบคุมฯ!C31</f>
        <v>ศธ 04002/ว709 ลว. 23 ก.พ.66</v>
      </c>
      <c r="D17" s="1039"/>
      <c r="E17" s="1039"/>
      <c r="F17" s="1039"/>
      <c r="G17" s="1039"/>
      <c r="H17" s="1040"/>
      <c r="I17" s="1041"/>
    </row>
    <row r="18" spans="1:9" ht="18.75" hidden="1" customHeight="1" x14ac:dyDescent="0.2">
      <c r="A18" s="1042" t="str">
        <f>+[7]ระบบการควบคุมฯ!A32</f>
        <v>1.1.3.2</v>
      </c>
      <c r="B18" s="1043" t="str">
        <f>+[7]ระบบการควบคุมฯ!B32</f>
        <v>ค่าเช่าบ้านครั้งที่ 3 635,000 บาท มิย - สค 66</v>
      </c>
      <c r="C18" s="1044" t="str">
        <f>+[7]ระบบการควบคุมฯ!C32</f>
        <v>ศธ 04002/ว2424 ลว. 16 มิย 66</v>
      </c>
      <c r="D18" s="1045"/>
      <c r="E18" s="1045"/>
      <c r="F18" s="1045"/>
      <c r="G18" s="1045"/>
      <c r="H18" s="1046"/>
      <c r="I18" s="1047"/>
    </row>
    <row r="19" spans="1:9" ht="18.75" hidden="1" customHeight="1" x14ac:dyDescent="0.2">
      <c r="A19" s="101" t="str">
        <f>+[3]ระบบการควบคุมฯ!A30</f>
        <v>ข</v>
      </c>
      <c r="B19" s="102" t="str">
        <f>+[3]ระบบการควบคุมฯ!B30</f>
        <v xml:space="preserve">แผนงานยุทธศาสตร์พัฒนาคุณภาพการศึกษาและการเรียนรู้ </v>
      </c>
      <c r="C19" s="333">
        <f>+[3]ระบบการควบคุมฯ!C30</f>
        <v>0</v>
      </c>
      <c r="D19" s="103">
        <f>+D20+D37+D54+D68+D155+D165</f>
        <v>20147412.870000001</v>
      </c>
      <c r="E19" s="103">
        <f t="shared" ref="E19:H19" si="4">+E20+E37+E54+E68+E155+E165</f>
        <v>0</v>
      </c>
      <c r="F19" s="103">
        <f t="shared" si="4"/>
        <v>0</v>
      </c>
      <c r="G19" s="103">
        <f t="shared" si="4"/>
        <v>20124468.210000001</v>
      </c>
      <c r="H19" s="103">
        <f t="shared" si="4"/>
        <v>22944.660000000022</v>
      </c>
      <c r="I19" s="104"/>
    </row>
    <row r="20" spans="1:9" ht="18.75" hidden="1" customHeight="1" x14ac:dyDescent="0.2">
      <c r="A20" s="334">
        <f>+[3]ระบบการควบคุมฯ!A31</f>
        <v>1</v>
      </c>
      <c r="B20" s="335" t="str">
        <f>+[3]ระบบการควบคุมฯ!B31</f>
        <v>โครงการพัฒนาหลักสูตรกระบวนการเรียนการสอน การวัดและประเมินผล</v>
      </c>
      <c r="C20" s="335" t="str">
        <f>+[7]ระบบการควบคุมฯ!C41</f>
        <v>20004 31003100</v>
      </c>
      <c r="D20" s="337">
        <f>+D21+D25+D33+D41+D48+D51</f>
        <v>54820</v>
      </c>
      <c r="E20" s="337">
        <f t="shared" ref="E20:H20" si="5">+E21+E25+E33+E41+E48+E51</f>
        <v>0</v>
      </c>
      <c r="F20" s="337">
        <f t="shared" si="5"/>
        <v>0</v>
      </c>
      <c r="G20" s="337">
        <f t="shared" si="5"/>
        <v>52950</v>
      </c>
      <c r="H20" s="337">
        <f t="shared" si="5"/>
        <v>1870</v>
      </c>
      <c r="I20" s="338"/>
    </row>
    <row r="21" spans="1:9" ht="18.75" hidden="1" customHeight="1" x14ac:dyDescent="0.2">
      <c r="A21" s="339">
        <f>+[7]ระบบการควบคุมฯ!A43</f>
        <v>1.1000000000000001</v>
      </c>
      <c r="B21" s="813" t="str">
        <f>+[7]ระบบการควบคุมฯ!B43</f>
        <v xml:space="preserve">กิจกรรมพัฒนาคลังเครื่องมือมาตรฐานเพื่อยกระดับคุณภาพผู้เรียนในศตวรรษที่ 21  </v>
      </c>
      <c r="C21" s="105" t="str">
        <f>+[7]ระบบการควบคุมฯ!C43</f>
        <v>20004 66 00039 00000</v>
      </c>
      <c r="D21" s="340">
        <f>+D22</f>
        <v>2520</v>
      </c>
      <c r="E21" s="340">
        <f t="shared" ref="E21:H21" si="6">+E22</f>
        <v>0</v>
      </c>
      <c r="F21" s="340">
        <f t="shared" si="6"/>
        <v>0</v>
      </c>
      <c r="G21" s="340">
        <f t="shared" si="6"/>
        <v>1320</v>
      </c>
      <c r="H21" s="340">
        <f t="shared" si="6"/>
        <v>1200</v>
      </c>
      <c r="I21" s="533"/>
    </row>
    <row r="22" spans="1:9" ht="18.75" hidden="1" customHeight="1" x14ac:dyDescent="0.2">
      <c r="A22" s="933"/>
      <c r="B22" s="934" t="str">
        <f>+[7]ระบบการควบคุมฯ!B44</f>
        <v>งบรายจ่ายอื่น   6611500</v>
      </c>
      <c r="C22" s="935" t="str">
        <f>+[7]ระบบการควบคุมฯ!C44</f>
        <v>20004 31003100 5000003</v>
      </c>
      <c r="D22" s="936">
        <f>SUM(D23:D24)</f>
        <v>2520</v>
      </c>
      <c r="E22" s="936">
        <f t="shared" ref="E22:H22" si="7">SUM(E23:E24)</f>
        <v>0</v>
      </c>
      <c r="F22" s="936">
        <f t="shared" si="7"/>
        <v>0</v>
      </c>
      <c r="G22" s="936">
        <f t="shared" si="7"/>
        <v>1320</v>
      </c>
      <c r="H22" s="936">
        <f t="shared" si="7"/>
        <v>1200</v>
      </c>
      <c r="I22" s="937"/>
    </row>
    <row r="23" spans="1:9" ht="55.9" hidden="1" customHeight="1" x14ac:dyDescent="0.2">
      <c r="A23" s="346" t="str">
        <f>+[7]ระบบการควบคุมฯ!A45</f>
        <v>1.1.1</v>
      </c>
      <c r="B23" s="188" t="str">
        <f>+[7]ระบบการควบคุมฯ!B45</f>
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</c>
      <c r="C23" s="860" t="str">
        <f>+[7]ระบบการควบคุมฯ!C45</f>
        <v>ศธ 04002/ว1463  ลว. 11 เมย 66 โอนครั้งที่ 466</v>
      </c>
      <c r="D23" s="476">
        <f>+[7]ระบบการควบคุมฯ!F45</f>
        <v>1320</v>
      </c>
      <c r="E23" s="476">
        <f>+[7]ระบบการควบคุมฯ!G45+[7]ระบบการควบคุมฯ!H45</f>
        <v>0</v>
      </c>
      <c r="F23" s="476">
        <f>+[7]ระบบการควบคุมฯ!I45+[7]ระบบการควบคุมฯ!J45</f>
        <v>0</v>
      </c>
      <c r="G23" s="476">
        <f>+[7]ระบบการควบคุมฯ!K45+[7]ระบบการควบคุมฯ!L45</f>
        <v>1320</v>
      </c>
      <c r="H23" s="477">
        <f>+D23-E23-F23-G23</f>
        <v>0</v>
      </c>
      <c r="I23" s="938" t="s">
        <v>95</v>
      </c>
    </row>
    <row r="24" spans="1:9" ht="55.9" hidden="1" customHeight="1" x14ac:dyDescent="0.2">
      <c r="A24" s="346" t="s">
        <v>189</v>
      </c>
      <c r="B24" s="188" t="str">
        <f>+[7]ระบบการควบคุมฯ!B46</f>
        <v xml:space="preserve">เข้าร่วมประชุมเชิงปฏิบัติการปรับปรุงและพัฒนาเครื่องมือ   วัดผลสัมฤทธิ์ทางการเรียน 5 กลุ่มสาระการเรียนรู้ และรายวิชาพื้นฐานประวัติศาสตร์  เพื่อการบริการ ระยะที่ 1 ระหว่างวันที่ 5 – 9 สิงหาคม 2566  ณ โรงแรมแกรนด์ราชพฤกษ์ ตำบลบางพลับ อำเภอปากเกร็ด จังหวัดนนทบุรี  </v>
      </c>
      <c r="C24" s="860" t="str">
        <f>+[7]ระบบการควบคุมฯ!C46</f>
        <v>ศธ 04002/ว3117  ลว. 3 สิงหาคม 66 โอนครั้งที่ 723</v>
      </c>
      <c r="D24" s="476">
        <f>+[7]ระบบการควบคุมฯ!F46</f>
        <v>1200</v>
      </c>
      <c r="E24" s="476">
        <f>+[7]ระบบการควบคุมฯ!G46+[7]ระบบการควบคุมฯ!H46</f>
        <v>0</v>
      </c>
      <c r="F24" s="476">
        <f>+[7]ระบบการควบคุมฯ!I46+[7]ระบบการควบคุมฯ!J46</f>
        <v>0</v>
      </c>
      <c r="G24" s="476">
        <f>+[7]ระบบการควบคุมฯ!K46+[7]ระบบการควบคุมฯ!L46</f>
        <v>0</v>
      </c>
      <c r="H24" s="477">
        <f>+D24-E24-F24-G24</f>
        <v>1200</v>
      </c>
      <c r="I24" s="1250" t="s">
        <v>225</v>
      </c>
    </row>
    <row r="25" spans="1:9" ht="37.15" hidden="1" customHeight="1" x14ac:dyDescent="0.2">
      <c r="A25" s="339">
        <f>+[7]ระบบการควบคุมฯ!A49</f>
        <v>1.2</v>
      </c>
      <c r="B25" s="446" t="str">
        <f>+[7]ระบบการควบคุมฯ!B49</f>
        <v>กิจกรรมการยกระดับผลการทดสอบทางการศึกษาระดับชาติที่สอดคล้องกับบริบทพื้นที่</v>
      </c>
      <c r="C25" s="813" t="str">
        <f>+[7]ระบบการควบคุมฯ!C49</f>
        <v>20004 66 00040 00000</v>
      </c>
      <c r="D25" s="340">
        <f>+D26</f>
        <v>22300</v>
      </c>
      <c r="E25" s="340">
        <f t="shared" ref="E25:H25" si="8">+E26</f>
        <v>0</v>
      </c>
      <c r="F25" s="340">
        <f t="shared" si="8"/>
        <v>0</v>
      </c>
      <c r="G25" s="340">
        <f t="shared" si="8"/>
        <v>22160</v>
      </c>
      <c r="H25" s="340">
        <f t="shared" si="8"/>
        <v>140</v>
      </c>
      <c r="I25" s="533"/>
    </row>
    <row r="26" spans="1:9" ht="37.15" hidden="1" customHeight="1" x14ac:dyDescent="0.2">
      <c r="A26" s="341"/>
      <c r="B26" s="342" t="str">
        <f>+[7]ระบบการควบคุมฯ!B50</f>
        <v>งบรายจ่ายอื่น   6611500</v>
      </c>
      <c r="C26" s="447" t="str">
        <f>+[7]ระบบการควบคุมฯ!C50</f>
        <v>20004 31003100 5000004</v>
      </c>
      <c r="D26" s="344">
        <f>SUM(D27:D32)</f>
        <v>22300</v>
      </c>
      <c r="E26" s="344">
        <f t="shared" ref="E26:H26" si="9">SUM(E27:E32)</f>
        <v>0</v>
      </c>
      <c r="F26" s="344">
        <f t="shared" si="9"/>
        <v>0</v>
      </c>
      <c r="G26" s="344">
        <f t="shared" si="9"/>
        <v>22160</v>
      </c>
      <c r="H26" s="344">
        <f t="shared" si="9"/>
        <v>140</v>
      </c>
      <c r="I26" s="345"/>
    </row>
    <row r="27" spans="1:9" ht="55.9" hidden="1" customHeight="1" x14ac:dyDescent="0.2">
      <c r="A27" s="346" t="str">
        <f>+[7]ระบบการควบคุมฯ!A51</f>
        <v>1.2.1</v>
      </c>
      <c r="B27" s="188" t="str">
        <f>+[7]ระบบการควบคุมฯ!B51</f>
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2565 และการขับเคลื่อนการนำผลการประเมิน RT, NT และ   O-NET ไปใช้ในการพัฒนาคุณภาพการศึกษา รุ่นที่ 1 ระหว่างวันที่ 7 – 9 พฤศจิกายน 2565 ณ โรงแรมริเวอร์ไซด์ กรุงเทพมหานคร </v>
      </c>
      <c r="C27" s="188" t="str">
        <f>+[7]ระบบการควบคุมฯ!C51</f>
        <v>ศธ 04002/ว5005  ลว. 3 พ.ย. 65 โอนครั้งที่ 42</v>
      </c>
      <c r="D27" s="347">
        <f>+[7]ระบบการควบคุมฯ!F51</f>
        <v>800</v>
      </c>
      <c r="E27" s="347">
        <f>+[7]ระบบการควบคุมฯ!G51+[7]ระบบการควบคุมฯ!H51</f>
        <v>0</v>
      </c>
      <c r="F27" s="347">
        <f>+[7]ระบบการควบคุมฯ!I51+[7]ระบบการควบคุมฯ!J51</f>
        <v>0</v>
      </c>
      <c r="G27" s="347">
        <f>+[7]ระบบการควบคุมฯ!K51+[7]ระบบการควบคุมฯ!L51</f>
        <v>800</v>
      </c>
      <c r="H27" s="348">
        <f>+D27-E27-F27-G27</f>
        <v>0</v>
      </c>
      <c r="I27" s="107" t="s">
        <v>95</v>
      </c>
    </row>
    <row r="28" spans="1:9" ht="37.15" hidden="1" customHeight="1" x14ac:dyDescent="0.2">
      <c r="A28" s="346" t="str">
        <f>+[7]ระบบการควบคุมฯ!A52</f>
        <v>1.2.2</v>
      </c>
      <c r="B28" s="188" t="str">
        <f>+[7]ระบบการควบคุมฯ!B52</f>
        <v xml:space="preserve">ค่าใช้จ่ายในการดำเนินงานโครงการประเมินความสามารถด้านการอ่านของผู้เรียน (RT) ชั้นประถมศึกษาปีที่ 1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</v>
      </c>
      <c r="C28" s="188" t="str">
        <f>+[7]ระบบการควบคุมฯ!C52</f>
        <v>ศธ 04002/ว259 ลว. 25 มค 66 โอนครั้งที่ 225</v>
      </c>
      <c r="D28" s="347">
        <f>+[7]ระบบการควบคุมฯ!F52</f>
        <v>9900</v>
      </c>
      <c r="E28" s="347">
        <f>+[7]ระบบการควบคุมฯ!G52+[7]ระบบการควบคุมฯ!H52</f>
        <v>0</v>
      </c>
      <c r="F28" s="347">
        <f>+[7]ระบบการควบคุมฯ!I52+[7]ระบบการควบคุมฯ!J52</f>
        <v>0</v>
      </c>
      <c r="G28" s="347">
        <f>+[7]ระบบการควบคุมฯ!K52+[7]ระบบการควบคุมฯ!L52</f>
        <v>9900</v>
      </c>
      <c r="H28" s="348">
        <f>+D28-E28-F28-G28</f>
        <v>0</v>
      </c>
      <c r="I28" s="107" t="s">
        <v>95</v>
      </c>
    </row>
    <row r="29" spans="1:9" ht="18.600000000000001" hidden="1" customHeight="1" x14ac:dyDescent="0.2">
      <c r="A29" s="346" t="str">
        <f>+[7]ระบบการควบคุมฯ!A53</f>
        <v>1.1.3</v>
      </c>
      <c r="B29" s="188" t="str">
        <f>+[7]ระบบการควบคุมฯ!B53</f>
        <v xml:space="preserve">ค่าใช้จ่ายในการเดินทางเข้าร่วมประชุมเชิงปฏิบัติการพัฒนาศักยภาพศึกษานิเทศก์และครูแกนนำระดับเขตพื้นที่การศึกษาด้านการวัดและประเมินผลในชั้นเรียนเพื่อพัฒนาการเรียนรู้ของผู้เรียน (Assessment for Learning) ตามหลักสูตรแกนกลางการศึกษาขั้นพื้นฐานพุทธศักราช 2551 รุ่นที่ 1 ระหว่างวันที่ 10 – 12 พฤษภาคม 2566 ณ โรงแรมริเวอร์ไซด์ กรุงเทพ เขตบางพลัด </v>
      </c>
      <c r="C29" s="188" t="str">
        <f>+[7]ระบบการควบคุมฯ!C53</f>
        <v>ศธ 04002/ว2075  ลว. 25 พ.ค. 66 โอนครั้งที่ 554</v>
      </c>
      <c r="D29" s="347">
        <f>+[7]ระบบการควบคุมฯ!F53</f>
        <v>1600</v>
      </c>
      <c r="E29" s="347">
        <f>+[7]ระบบการควบคุมฯ!G53+[7]ระบบการควบคุมฯ!H53</f>
        <v>0</v>
      </c>
      <c r="F29" s="347">
        <f>+[7]ระบบการควบคุมฯ!I53+[7]ระบบการควบคุมฯ!J53</f>
        <v>0</v>
      </c>
      <c r="G29" s="347">
        <f>+[7]ระบบการควบคุมฯ!K53+[7]ระบบการควบคุมฯ!L53</f>
        <v>1600</v>
      </c>
      <c r="H29" s="348">
        <f>+D29-E29-F29-G29</f>
        <v>0</v>
      </c>
      <c r="I29" s="107" t="s">
        <v>184</v>
      </c>
    </row>
    <row r="30" spans="1:9" ht="18.600000000000001" hidden="1" customHeight="1" x14ac:dyDescent="0.2">
      <c r="A30" s="346" t="str">
        <f>+[7]ระบบการควบคุมฯ!A54</f>
        <v>1.2.3</v>
      </c>
      <c r="B30" s="188" t="str">
        <f>+[7]ระบบการควบคุมฯ!B54</f>
        <v>ค่าใช้จ่ายในการดำเนินโครงการขับเคลื่อนการพัฒนาศักยภาพด้านการวัดและประเมินผลในชั้นเรียน    เพื่อพัฒนาการเรียนรู้ของผู้เรียน (Assessment for Learning) ตามหลักสูตรแกนกลางการศึกษาขั้นพื้นฐาน พุทธศักราช 2541</v>
      </c>
      <c r="C30" s="188" t="str">
        <f>+[7]ระบบการควบคุมฯ!C54</f>
        <v>ศธ 04002/ว2988  ลว. 20 ก.ค. 66 โอนครั้งที่ 688 งบ 10800 บาท</v>
      </c>
      <c r="D30" s="347">
        <f>+[7]ระบบการควบคุมฯ!F54</f>
        <v>10000</v>
      </c>
      <c r="E30" s="347">
        <f>+[7]ระบบการควบคุมฯ!G54</f>
        <v>0</v>
      </c>
      <c r="F30" s="347">
        <f>+[7]ระบบการควบคุมฯ!I54+[7]ระบบการควบคุมฯ!J54</f>
        <v>0</v>
      </c>
      <c r="G30" s="347">
        <f>+[7]ระบบการควบคุมฯ!K54+[7]ระบบการควบคุมฯ!L54</f>
        <v>9860</v>
      </c>
      <c r="H30" s="348">
        <f>+D30-E30-F30-G30</f>
        <v>140</v>
      </c>
      <c r="I30" s="107" t="s">
        <v>95</v>
      </c>
    </row>
    <row r="31" spans="1:9" ht="55.9" hidden="1" customHeight="1" x14ac:dyDescent="0.2">
      <c r="A31" s="349" t="str">
        <f>+[1]ระบบการควบคุมฯ!A45</f>
        <v>1.1.4</v>
      </c>
      <c r="B31" s="188" t="str">
        <f>+[1]ระบบการควบคุมฯ!B45</f>
        <v>ค่าใช้จ่ายในการเดินทางเข้าร่วมประชุมเชิงปฏิบัติการพัฒนาศึกษานิเทศก์แกนนำในการขับเคลื่อนการนำผลการประเมินไปใช้วางแผนพัฒนาคุณภาพการศึกษาและการวัดและประเมินผลในชั้นเรียนเพื่อพัฒนาการเรียนรู้ของผู้เรียน(Assessment for Learning)</v>
      </c>
      <c r="C31" s="106" t="str">
        <f>+[1]ระบบการควบคุมฯ!C45</f>
        <v>ศธ 04002/ว13135 ลว.15 ส.ค.65 โอนครั้งที่ 754</v>
      </c>
      <c r="D31" s="350">
        <f>+[1]ระบบการควบคุมฯ!D45</f>
        <v>0</v>
      </c>
      <c r="E31" s="350"/>
      <c r="F31" s="350"/>
      <c r="G31" s="347">
        <f>+[1]ระบบการควบคุมฯ!K45+[1]ระบบการควบคุมฯ!L45</f>
        <v>0</v>
      </c>
      <c r="H31" s="348">
        <f t="shared" ref="H31:H32" si="10">+D31-E31-F31-G31</f>
        <v>0</v>
      </c>
      <c r="I31" s="107" t="s">
        <v>95</v>
      </c>
    </row>
    <row r="32" spans="1:9" ht="18.600000000000001" hidden="1" customHeight="1" x14ac:dyDescent="0.2">
      <c r="A32" s="349" t="str">
        <f>+[1]ระบบการควบคุมฯ!A46</f>
        <v>1.1.5</v>
      </c>
      <c r="B32" s="188" t="str">
        <f>+[1]ระบบการควบคุมฯ!B46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 และการติดตามพัฒนาคุณภาพการศึกษา</v>
      </c>
      <c r="C32" s="106" t="str">
        <f>+[1]ระบบการควบคุมฯ!C46</f>
        <v>ศธ 04002/ว13135 ลว.30 ก.ย.65 โอนครั้งที่ 754</v>
      </c>
      <c r="D32" s="350">
        <f>+[1]ระบบการควบคุมฯ!D46</f>
        <v>0</v>
      </c>
      <c r="E32" s="350"/>
      <c r="F32" s="350"/>
      <c r="G32" s="347">
        <f>+[1]ระบบการควบคุมฯ!K46+[1]ระบบการควบคุมฯ!L46</f>
        <v>0</v>
      </c>
      <c r="H32" s="348">
        <f t="shared" si="10"/>
        <v>0</v>
      </c>
      <c r="I32" s="107" t="s">
        <v>15</v>
      </c>
    </row>
    <row r="33" spans="1:9" ht="37.15" hidden="1" customHeight="1" x14ac:dyDescent="0.2">
      <c r="A33" s="339">
        <f>+[7]ระบบการควบคุมฯ!A56</f>
        <v>1.3</v>
      </c>
      <c r="B33" s="446" t="str">
        <f>+[7]ระบบการควบคุมฯ!B56</f>
        <v>กิจกรรมการขับเคลื่อนการจัดการเรียนรู้วิทยาการคำนวณและการออกแบบเทคโนโลยี</v>
      </c>
      <c r="C33" s="813" t="str">
        <f>+[7]ระบบการควบคุมฯ!C56</f>
        <v>20004 66 00075 00000</v>
      </c>
      <c r="D33" s="340">
        <f>+D34</f>
        <v>17000</v>
      </c>
      <c r="E33" s="340">
        <f t="shared" ref="E33:H33" si="11">+E34</f>
        <v>0</v>
      </c>
      <c r="F33" s="340">
        <f t="shared" si="11"/>
        <v>0</v>
      </c>
      <c r="G33" s="340">
        <f t="shared" si="11"/>
        <v>16930</v>
      </c>
      <c r="H33" s="340">
        <f t="shared" si="11"/>
        <v>70</v>
      </c>
      <c r="I33" s="533"/>
    </row>
    <row r="34" spans="1:9" ht="37.15" hidden="1" customHeight="1" x14ac:dyDescent="0.2">
      <c r="A34" s="341"/>
      <c r="B34" s="342" t="str">
        <f>+[1]ระบบการควบคุมฯ!B48</f>
        <v>งบรายจ่ายอื่น   6611500</v>
      </c>
      <c r="C34" s="343" t="str">
        <f>+[1]ระบบการควบคุมฯ!C48</f>
        <v>20004 32003100 5000005</v>
      </c>
      <c r="D34" s="344">
        <f>SUM(D35:D36)</f>
        <v>17000</v>
      </c>
      <c r="E34" s="344">
        <f t="shared" ref="E34:H34" si="12">SUM(E35:E36)</f>
        <v>0</v>
      </c>
      <c r="F34" s="344">
        <f t="shared" si="12"/>
        <v>0</v>
      </c>
      <c r="G34" s="344">
        <f t="shared" si="12"/>
        <v>16930</v>
      </c>
      <c r="H34" s="344">
        <f t="shared" si="12"/>
        <v>70</v>
      </c>
      <c r="I34" s="345"/>
    </row>
    <row r="35" spans="1:9" ht="18.600000000000001" hidden="1" customHeight="1" x14ac:dyDescent="0.2">
      <c r="A35" s="346" t="str">
        <f>+[7]ระบบการควบคุมฯ!A58</f>
        <v>1.3.1</v>
      </c>
      <c r="B35" s="188" t="str">
        <f>+[7]ระบบการควบคุมฯ!B58</f>
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</c>
      <c r="C35" s="106" t="str">
        <f>+[7]ระบบการควบคุมฯ!C58</f>
        <v>ศธ 04002/ว897 ลว.7 มี.ค.66 โอนครั้งที่ 366</v>
      </c>
      <c r="D35" s="347">
        <f>+[7]ระบบการควบคุมฯ!F58</f>
        <v>12000</v>
      </c>
      <c r="E35" s="347">
        <f>+[7]ระบบการควบคุมฯ!G58+[7]ระบบการควบคุมฯ!H58</f>
        <v>0</v>
      </c>
      <c r="F35" s="347">
        <f>+[7]ระบบการควบคุมฯ!I58+[7]ระบบการควบคุมฯ!J58</f>
        <v>0</v>
      </c>
      <c r="G35" s="347">
        <f>+[7]ระบบการควบคุมฯ!K58+[7]ระบบการควบคุมฯ!L58</f>
        <v>12000</v>
      </c>
      <c r="H35" s="348">
        <f t="shared" ref="H35:H37" si="13">+D35-E35-F35-G35</f>
        <v>0</v>
      </c>
      <c r="I35" s="107" t="s">
        <v>175</v>
      </c>
    </row>
    <row r="36" spans="1:9" ht="37.15" hidden="1" customHeight="1" x14ac:dyDescent="0.2">
      <c r="A36" s="346" t="str">
        <f>+[7]ระบบการควบคุมฯ!A59</f>
        <v>1.3.2</v>
      </c>
      <c r="B36" s="188" t="str">
        <f>+[7]ระบบการควบคุมฯ!B59</f>
        <v>ค่าใช้จ่ายในการนิเทศ กำกับ ติดตามการจัดการเรียนรู้วิทยาการคำนวณและการออกแบบเทคโนโลยี (CODING)</v>
      </c>
      <c r="C36" s="106" t="str">
        <f>+[7]ระบบการควบคุมฯ!C59</f>
        <v>ศธ 04002/ว2543 ลว.28 มิ.ย.66 โอนครั้งที่ 616</v>
      </c>
      <c r="D36" s="347">
        <f>+[7]ระบบการควบคุมฯ!F59</f>
        <v>5000</v>
      </c>
      <c r="E36" s="347">
        <f>+[7]ระบบการควบคุมฯ!G59+[7]ระบบการควบคุมฯ!H59</f>
        <v>0</v>
      </c>
      <c r="F36" s="347">
        <f>+[7]ระบบการควบคุมฯ!I59+[7]ระบบการควบคุมฯ!J59</f>
        <v>0</v>
      </c>
      <c r="G36" s="347">
        <f>+[7]ระบบการควบคุมฯ!K59+[7]ระบบการควบคุมฯ!L59</f>
        <v>4930</v>
      </c>
      <c r="H36" s="348">
        <f t="shared" si="13"/>
        <v>70</v>
      </c>
      <c r="I36" s="107" t="s">
        <v>226</v>
      </c>
    </row>
    <row r="37" spans="1:9" ht="18.600000000000001" hidden="1" customHeight="1" x14ac:dyDescent="0.2">
      <c r="A37" s="354">
        <f>+[7]ระบบการควบคุมฯ!A60</f>
        <v>1.4</v>
      </c>
      <c r="B37" s="463" t="str">
        <f>+[7]ระบบการควบคุมฯ!B60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</c>
      <c r="C37" s="464" t="str">
        <f>+[7]ระบบการควบคุมฯ!C60</f>
        <v>20004 66 00101 00000</v>
      </c>
      <c r="D37" s="340">
        <f>+D38</f>
        <v>5800</v>
      </c>
      <c r="E37" s="340"/>
      <c r="F37" s="340"/>
      <c r="G37" s="465">
        <f>+[1]ระบบการควบคุมฯ!K48+[1]ระบบการควบคุมฯ!L48</f>
        <v>0</v>
      </c>
      <c r="H37" s="466">
        <f t="shared" si="13"/>
        <v>5800</v>
      </c>
      <c r="I37" s="467" t="s">
        <v>95</v>
      </c>
    </row>
    <row r="38" spans="1:9" ht="37.15" hidden="1" customHeight="1" x14ac:dyDescent="0.2">
      <c r="A38" s="341"/>
      <c r="B38" s="351" t="str">
        <f>+[7]ระบบการควบคุมฯ!B61</f>
        <v>งบรายจ่ายอื่น   6611500</v>
      </c>
      <c r="C38" s="343" t="str">
        <f>+[7]ระบบการควบคุมฯ!C61</f>
        <v>20004 31003100 5000007</v>
      </c>
      <c r="D38" s="344">
        <f>SUM(D39:D40)</f>
        <v>5800</v>
      </c>
      <c r="E38" s="344">
        <f t="shared" ref="E38:H38" si="14">SUM(E39:E40)</f>
        <v>0</v>
      </c>
      <c r="F38" s="344">
        <f t="shared" si="14"/>
        <v>0</v>
      </c>
      <c r="G38" s="344">
        <f t="shared" si="14"/>
        <v>5800</v>
      </c>
      <c r="H38" s="344">
        <f t="shared" si="14"/>
        <v>0</v>
      </c>
      <c r="I38" s="344"/>
    </row>
    <row r="39" spans="1:9" ht="93" hidden="1" customHeight="1" x14ac:dyDescent="0.2">
      <c r="A39" s="346" t="str">
        <f>+[7]ระบบการควบคุมฯ!A62</f>
        <v>1.4.1</v>
      </c>
      <c r="B39" s="188" t="str">
        <f>+[7]ระบบการควบคุมฯ!B62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39" s="106" t="str">
        <f>+[7]ระบบการควบคุมฯ!C62</f>
        <v>ศธ 04002/ว2988  ลว. 20 ก.ค. 66 โอนครั้งที่ 688 งบ 10800 บาท</v>
      </c>
      <c r="D39" s="347">
        <f>+[7]ระบบการควบคุมฯ!F62</f>
        <v>800</v>
      </c>
      <c r="E39" s="347">
        <f>+[7]ระบบการควบคุมฯ!G62+[7]ระบบการควบคุมฯ!H62</f>
        <v>0</v>
      </c>
      <c r="F39" s="347">
        <f>+[7]ระบบการควบคุมฯ!I62+[7]ระบบการควบคุมฯ!J62</f>
        <v>0</v>
      </c>
      <c r="G39" s="348">
        <f>+[7]ระบบการควบคุมฯ!K62+[7]ระบบการควบคุมฯ!L62</f>
        <v>800</v>
      </c>
      <c r="H39" s="348">
        <f>+D39-E39-F39-G39</f>
        <v>0</v>
      </c>
      <c r="I39" s="448" t="s">
        <v>227</v>
      </c>
    </row>
    <row r="40" spans="1:9" ht="56.25" x14ac:dyDescent="0.2">
      <c r="A40" s="346" t="str">
        <f>+[7]ระบบการควบคุมฯ!A63</f>
        <v>1.4.2</v>
      </c>
      <c r="B40" s="188" t="str">
        <f>+[7]ระบบการควบคุมฯ!B63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40" s="106" t="str">
        <f>+[7]ระบบการควบคุมฯ!C63</f>
        <v xml:space="preserve">ศธ 04002/ว3528  ลว. 22 ส.ค. 66 โอนครั้งที่ 797 </v>
      </c>
      <c r="D40" s="347">
        <f>+[7]ระบบการควบคุมฯ!F63</f>
        <v>5000</v>
      </c>
      <c r="E40" s="347">
        <f>+[7]ระบบการควบคุมฯ!G63+[7]ระบบการควบคุมฯ!H63</f>
        <v>0</v>
      </c>
      <c r="F40" s="347">
        <f>+[7]ระบบการควบคุมฯ!I63+[7]ระบบการควบคุมฯ!J63</f>
        <v>0</v>
      </c>
      <c r="G40" s="348">
        <f>+[7]ระบบการควบคุมฯ!K63+[7]ระบบการควบคุมฯ!L63</f>
        <v>5000</v>
      </c>
      <c r="H40" s="348">
        <f>+D40-E40-F40-G40</f>
        <v>0</v>
      </c>
      <c r="I40" s="448" t="s">
        <v>227</v>
      </c>
    </row>
    <row r="41" spans="1:9" ht="37.5" x14ac:dyDescent="0.2">
      <c r="A41" s="354">
        <f>+[7]ระบบการควบคุมฯ!A65</f>
        <v>1.5</v>
      </c>
      <c r="B41" s="463" t="str">
        <f>+[7]ระบบการควบคุมฯ!B65</f>
        <v>กิจกรรมการพัฒนาเด็กปฐมวัยอย่างมีคุณภาพ</v>
      </c>
      <c r="C41" s="464" t="str">
        <f>+[1]ระบบการควบคุมฯ!C51</f>
        <v>20004 6686176 00000</v>
      </c>
      <c r="D41" s="340">
        <f>+D42</f>
        <v>12200</v>
      </c>
      <c r="E41" s="340">
        <f t="shared" ref="E41:H41" si="15">+E42</f>
        <v>0</v>
      </c>
      <c r="F41" s="340">
        <f t="shared" si="15"/>
        <v>0</v>
      </c>
      <c r="G41" s="340">
        <f t="shared" si="15"/>
        <v>11740</v>
      </c>
      <c r="H41" s="340">
        <f t="shared" si="15"/>
        <v>460</v>
      </c>
      <c r="I41" s="467" t="s">
        <v>95</v>
      </c>
    </row>
    <row r="42" spans="1:9" ht="37.5" x14ac:dyDescent="0.2">
      <c r="A42" s="341"/>
      <c r="B42" s="351" t="str">
        <f>+[3]ระบบการควบคุมฯ!B36</f>
        <v>งบรายจ่ายอื่น   6511500</v>
      </c>
      <c r="C42" s="343" t="str">
        <f>+[1]ระบบการควบคุมฯ!C52</f>
        <v>20004 31003100 5000009</v>
      </c>
      <c r="D42" s="344">
        <f>SUM(D43:D47)</f>
        <v>12200</v>
      </c>
      <c r="E42" s="344">
        <f t="shared" ref="E42:H42" si="16">SUM(E43:E47)</f>
        <v>0</v>
      </c>
      <c r="F42" s="344">
        <f t="shared" si="16"/>
        <v>0</v>
      </c>
      <c r="G42" s="344">
        <f t="shared" si="16"/>
        <v>11740</v>
      </c>
      <c r="H42" s="344">
        <f t="shared" si="16"/>
        <v>460</v>
      </c>
      <c r="I42" s="344"/>
    </row>
    <row r="43" spans="1:9" ht="37.15" hidden="1" customHeight="1" x14ac:dyDescent="0.2">
      <c r="A43" s="346" t="str">
        <f>+[7]ระบบการควบคุมฯ!A67</f>
        <v>1.5.1</v>
      </c>
      <c r="B43" s="188" t="str">
        <f>+[7]ระบบการควบคุมฯ!B67</f>
        <v>ค่าใช้จ่ายในการเดินทางเข้าร่วมประชุมปฏิบัติการการจัดทำเครื่องมือการประเมินพัฒนาการนักเรียนปฐมวัย ปีการศึกษา 2565  ระหว่างวันที่ 16 - 20 มกราคม 2566 ณ โรงแรมรอยัลริเวอร์ กรุงเทพมหานคร</v>
      </c>
      <c r="C43" s="106" t="str">
        <f>+[7]ระบบการควบคุมฯ!C67</f>
        <v>ศธ 04002/ว5574 ลว.9 ธ.ค.65 โอนครั้งที่ 118</v>
      </c>
      <c r="D43" s="347">
        <f>+[7]ระบบการควบคุมฯ!F67</f>
        <v>800</v>
      </c>
      <c r="E43" s="347">
        <f>+[7]ระบบการควบคุมฯ!G67+[7]ระบบการควบคุมฯ!H67</f>
        <v>0</v>
      </c>
      <c r="F43" s="347">
        <f>+[7]ระบบการควบคุมฯ!I67+[7]ระบบการควบคุมฯ!J67</f>
        <v>0</v>
      </c>
      <c r="G43" s="348">
        <f>+[7]ระบบการควบคุมฯ!K67+[7]ระบบการควบคุมฯ!L67</f>
        <v>800</v>
      </c>
      <c r="H43" s="348">
        <f>+D43-E43-F43-G43</f>
        <v>0</v>
      </c>
      <c r="I43" s="448" t="s">
        <v>95</v>
      </c>
    </row>
    <row r="44" spans="1:9" ht="37.15" hidden="1" customHeight="1" x14ac:dyDescent="0.2">
      <c r="A44" s="346" t="str">
        <f>+[7]ระบบการควบคุมฯ!A68</f>
        <v>1.5.1.1</v>
      </c>
      <c r="B44" s="188" t="str">
        <f>+[7]ระบบการควบคุมฯ!B68</f>
        <v xml:space="preserve">ประชุมปฏิบัติการบรรณาธิการกิจเครื่องมือการประเมินพัฒนาการนักเรียนปฐมวัย ระหว่าง วันที่ 20 – 24  กุมภาพันธ์ 2566 ณ โรงแรมรอยัลริเวอร์ กรุงเทพมหานคร  </v>
      </c>
      <c r="C44" s="106" t="str">
        <f>+[7]ระบบการควบคุมฯ!C68</f>
        <v>ศธ 04002/ว332 ลว 1 กพ 66 ครั้งที่ 257</v>
      </c>
      <c r="D44" s="347">
        <f>+[7]ระบบการควบคุมฯ!F68</f>
        <v>800</v>
      </c>
      <c r="E44" s="347">
        <f>+[7]ระบบการควบคุมฯ!G68+[7]ระบบการควบคุมฯ!H68</f>
        <v>0</v>
      </c>
      <c r="F44" s="347">
        <f>+[7]ระบบการควบคุมฯ!I68+[7]ระบบการควบคุมฯ!J68</f>
        <v>0</v>
      </c>
      <c r="G44" s="348">
        <f>+[7]ระบบการควบคุมฯ!K68+[7]ระบบการควบคุมฯ!L68</f>
        <v>800</v>
      </c>
      <c r="H44" s="348">
        <f>+D44-E44-F44-G44</f>
        <v>0</v>
      </c>
      <c r="I44" s="448" t="s">
        <v>95</v>
      </c>
    </row>
    <row r="45" spans="1:9" ht="55.9" hidden="1" customHeight="1" x14ac:dyDescent="0.2">
      <c r="A45" s="346" t="str">
        <f>+[7]ระบบการควบคุมฯ!A69</f>
        <v>1.5.1.2</v>
      </c>
      <c r="B45" s="188" t="str">
        <f>+[7]ระบบการควบคุมฯ!B69</f>
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พุทธศักราช ปีการศึกษา 2565  </v>
      </c>
      <c r="C45" s="106" t="str">
        <f>+[7]ระบบการควบคุมฯ!C69</f>
        <v>ศธ 04002/ว197 ลว.19 ม.ค.66 โอนครั้งที่ 214</v>
      </c>
      <c r="D45" s="347">
        <f>+[7]ระบบการควบคุมฯ!F69</f>
        <v>3600</v>
      </c>
      <c r="E45" s="347">
        <f>+[7]ระบบการควบคุมฯ!G69+[7]ระบบการควบคุมฯ!H69</f>
        <v>0</v>
      </c>
      <c r="F45" s="347">
        <f>+[7]ระบบการควบคุมฯ!I69+[7]ระบบการควบคุมฯ!J69</f>
        <v>0</v>
      </c>
      <c r="G45" s="348">
        <f>+[7]ระบบการควบคุมฯ!K69+[7]ระบบการควบคุมฯ!L69</f>
        <v>3600</v>
      </c>
      <c r="H45" s="348">
        <f>+D45-E45-F45-G45</f>
        <v>0</v>
      </c>
      <c r="I45" s="448" t="s">
        <v>95</v>
      </c>
    </row>
    <row r="46" spans="1:9" ht="18.600000000000001" hidden="1" customHeight="1" x14ac:dyDescent="0.2">
      <c r="A46" s="346" t="str">
        <f>+[7]ระบบการควบคุมฯ!A70</f>
        <v>1.5.1.3</v>
      </c>
      <c r="B46" s="188" t="str">
        <f>+[7]ระบบการควบคุมฯ!B70</f>
        <v>ค่าใช้จ่ายในการเดินทางเข้าร่วมประชุมเชิงปฏิบัติการประมวลผลและจัดทำรายงานผลการประเมินคุณภาพผู้เรียนระดับชาติ ปีการศึกษา 2565 ระหว่างวันที่ 2 – 7 กรกฎาคม 2566 ณ โรงแรมซีบรีซ จอมเทียน รีสอร์ท จังหวัดชลบุรี</v>
      </c>
      <c r="C46" s="106" t="str">
        <f>+[7]ระบบการควบคุมฯ!C70</f>
        <v>ศธ 04002/ว2533  ลว. 27 มิ.ย. 66 โอนครั้งที่ 609</v>
      </c>
      <c r="D46" s="347">
        <f>+[7]ระบบการควบคุมฯ!D70</f>
        <v>7000</v>
      </c>
      <c r="E46" s="347">
        <f>+[7]ระบบการควบคุมฯ!G70+[7]ระบบการควบคุมฯ!H70</f>
        <v>0</v>
      </c>
      <c r="F46" s="347">
        <f>+[7]ระบบการควบคุมฯ!I70+[7]ระบบการควบคุมฯ!J70</f>
        <v>0</v>
      </c>
      <c r="G46" s="347">
        <f>+[7]ระบบการควบคุมฯ!K70+[7]ระบบการควบคุมฯ!L70</f>
        <v>6540</v>
      </c>
      <c r="H46" s="348">
        <f t="shared" ref="H46:H47" si="17">+D46-E46-F46-G46</f>
        <v>460</v>
      </c>
      <c r="I46" s="1251" t="s">
        <v>95</v>
      </c>
    </row>
    <row r="47" spans="1:9" ht="37.15" hidden="1" customHeight="1" x14ac:dyDescent="0.2">
      <c r="A47" s="346"/>
      <c r="B47" s="188"/>
      <c r="C47" s="106"/>
      <c r="D47" s="347">
        <f>+[1]ระบบการควบคุมฯ!F56</f>
        <v>0</v>
      </c>
      <c r="E47" s="347">
        <f>+[1]ระบบการควบคุมฯ!G56+[1]ระบบการควบคุมฯ!H56</f>
        <v>0</v>
      </c>
      <c r="F47" s="347">
        <f>+[1]ระบบการควบคุมฯ!I56+[1]ระบบการควบคุมฯ!J56</f>
        <v>0</v>
      </c>
      <c r="G47" s="348">
        <f>+[1]ระบบการควบคุมฯ!K56+[1]ระบบการควบคุมฯ!L56</f>
        <v>0</v>
      </c>
      <c r="H47" s="348">
        <f t="shared" si="17"/>
        <v>0</v>
      </c>
      <c r="I47" s="110"/>
    </row>
    <row r="48" spans="1:9" ht="37.15" hidden="1" customHeight="1" x14ac:dyDescent="0.2">
      <c r="A48" s="468">
        <f>+[7]ระบบการควบคุมฯ!A71</f>
        <v>0</v>
      </c>
      <c r="B48" s="468">
        <f>+[7]ระบบการควบคุมฯ!B71</f>
        <v>0</v>
      </c>
      <c r="C48" s="468">
        <f>+[7]ระบบการควบคุมฯ!C71</f>
        <v>0</v>
      </c>
      <c r="D48" s="465">
        <f>+D49</f>
        <v>0</v>
      </c>
      <c r="E48" s="465">
        <f t="shared" ref="E48:H52" si="18">+E49</f>
        <v>0</v>
      </c>
      <c r="F48" s="465">
        <f t="shared" si="18"/>
        <v>0</v>
      </c>
      <c r="G48" s="465">
        <f t="shared" si="18"/>
        <v>0</v>
      </c>
      <c r="H48" s="465">
        <f t="shared" si="18"/>
        <v>0</v>
      </c>
      <c r="I48" s="469"/>
    </row>
    <row r="49" spans="1:9" ht="18.600000000000001" hidden="1" customHeight="1" x14ac:dyDescent="0.2">
      <c r="A49" s="470">
        <f>+[1]ระบบการควบคุมฯ!A58</f>
        <v>0</v>
      </c>
      <c r="B49" s="471" t="str">
        <f>+[1]ระบบการควบคุมฯ!B58</f>
        <v>งบรายจ่ายอื่น   6611500</v>
      </c>
      <c r="C49" s="472" t="str">
        <f>+[1]ระบบการควบคุมฯ!C58</f>
        <v>20004 31003100 5000003</v>
      </c>
      <c r="D49" s="473">
        <f>+D50</f>
        <v>0</v>
      </c>
      <c r="E49" s="473">
        <f t="shared" si="18"/>
        <v>0</v>
      </c>
      <c r="F49" s="473">
        <f t="shared" si="18"/>
        <v>0</v>
      </c>
      <c r="G49" s="473">
        <f t="shared" si="18"/>
        <v>0</v>
      </c>
      <c r="H49" s="473">
        <f t="shared" si="18"/>
        <v>0</v>
      </c>
      <c r="I49" s="474"/>
    </row>
    <row r="50" spans="1:9" ht="37.15" hidden="1" customHeight="1" x14ac:dyDescent="0.2">
      <c r="A50" s="346"/>
      <c r="B50" s="410"/>
      <c r="C50" s="475"/>
      <c r="D50" s="476"/>
      <c r="E50" s="476"/>
      <c r="F50" s="476"/>
      <c r="G50" s="477"/>
      <c r="H50" s="477"/>
      <c r="I50" s="478"/>
    </row>
    <row r="51" spans="1:9" ht="37.15" hidden="1" customHeight="1" x14ac:dyDescent="0.2">
      <c r="A51" s="468">
        <f>+[7]ระบบการควบคุมฯ!A74</f>
        <v>1.6</v>
      </c>
      <c r="B51" s="830" t="str">
        <f>+[7]ระบบการควบคุมฯ!B74</f>
        <v>กิจกรรมการพัฒนามาตรฐานระบบการประเมินมาตรฐานและการประกันคุณภาพการศึกษา</v>
      </c>
      <c r="C51" s="464" t="str">
        <f>+[7]ระบบการควบคุมฯ!C74</f>
        <v>20004 66 86181 00000</v>
      </c>
      <c r="D51" s="465">
        <f>+D52</f>
        <v>800</v>
      </c>
      <c r="E51" s="465">
        <f t="shared" si="18"/>
        <v>0</v>
      </c>
      <c r="F51" s="465">
        <f t="shared" si="18"/>
        <v>0</v>
      </c>
      <c r="G51" s="465">
        <f t="shared" si="18"/>
        <v>800</v>
      </c>
      <c r="H51" s="465">
        <f t="shared" si="18"/>
        <v>0</v>
      </c>
      <c r="I51" s="469"/>
    </row>
    <row r="52" spans="1:9" ht="37.15" hidden="1" customHeight="1" x14ac:dyDescent="0.2">
      <c r="A52" s="470"/>
      <c r="B52" s="471" t="str">
        <f>+[7]ระบบการควบคุมฯ!B75</f>
        <v>งบรายจ่ายอื่น   6611500</v>
      </c>
      <c r="C52" s="472" t="str">
        <f>+[7]ระบบการควบคุมฯ!C75</f>
        <v>20004 31003100 5000012</v>
      </c>
      <c r="D52" s="473">
        <f>+D53</f>
        <v>800</v>
      </c>
      <c r="E52" s="473">
        <f t="shared" si="18"/>
        <v>0</v>
      </c>
      <c r="F52" s="473">
        <f t="shared" si="18"/>
        <v>0</v>
      </c>
      <c r="G52" s="473">
        <f t="shared" si="18"/>
        <v>800</v>
      </c>
      <c r="H52" s="473">
        <f t="shared" si="18"/>
        <v>0</v>
      </c>
      <c r="I52" s="474"/>
    </row>
    <row r="53" spans="1:9" ht="37.15" hidden="1" customHeight="1" x14ac:dyDescent="0.2">
      <c r="A53" s="346" t="str">
        <f>+[7]ระบบการควบคุมฯ!A76</f>
        <v>1.6.1</v>
      </c>
      <c r="B53" s="410" t="str">
        <f>+[7]ระบบการควบคุมฯ!B76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53" s="475" t="str">
        <f>+[7]ระบบการควบคุมฯ!C76</f>
        <v>ศธ 04002/ว5470 ลว.1 ธ.ค.65 โอนครั้งที่ 102</v>
      </c>
      <c r="D53" s="476">
        <f>+[7]ระบบการควบคุมฯ!F76</f>
        <v>800</v>
      </c>
      <c r="E53" s="476">
        <f>+[7]ระบบการควบคุมฯ!G76+[7]ระบบการควบคุมฯ!H76</f>
        <v>0</v>
      </c>
      <c r="F53" s="476">
        <f>+[7]ระบบการควบคุมฯ!I76+[7]ระบบการควบคุมฯ!J76</f>
        <v>0</v>
      </c>
      <c r="G53" s="477">
        <f>+[7]ระบบการควบคุมฯ!K76+[7]ระบบการควบคุมฯ!L76</f>
        <v>800</v>
      </c>
      <c r="H53" s="477">
        <f t="shared" ref="H53" si="19">+D53-E53-F53-G53</f>
        <v>0</v>
      </c>
      <c r="I53" s="478" t="s">
        <v>95</v>
      </c>
    </row>
    <row r="54" spans="1:9" ht="37.15" hidden="1" customHeight="1" x14ac:dyDescent="0.2">
      <c r="A54" s="352">
        <f>+[3]ระบบการควบคุมฯ!A39</f>
        <v>2</v>
      </c>
      <c r="B54" s="353" t="s">
        <v>96</v>
      </c>
      <c r="C54" s="336" t="str">
        <f>+[1]ระบบการควบคุมฯ!C60</f>
        <v>20004 31004500 2000000</v>
      </c>
      <c r="D54" s="337">
        <f>+D55+D58+D61+D64</f>
        <v>40800</v>
      </c>
      <c r="E54" s="337">
        <f t="shared" ref="E54:H54" si="20">+E55+E58+E61+E64</f>
        <v>0</v>
      </c>
      <c r="F54" s="337">
        <f t="shared" si="20"/>
        <v>0</v>
      </c>
      <c r="G54" s="337">
        <f t="shared" si="20"/>
        <v>40652</v>
      </c>
      <c r="H54" s="337">
        <f t="shared" si="20"/>
        <v>148</v>
      </c>
      <c r="I54" s="337">
        <f t="shared" ref="E54:I55" si="21">+I55</f>
        <v>0</v>
      </c>
    </row>
    <row r="55" spans="1:9" ht="37.15" hidden="1" customHeight="1" x14ac:dyDescent="0.2">
      <c r="A55" s="354">
        <f>+[3]ระบบการควบคุมฯ!A40</f>
        <v>2.1</v>
      </c>
      <c r="B55" s="108" t="str">
        <f>+[7]ระบบการควบคุมฯ!B80</f>
        <v xml:space="preserve">กิจกรรมพัฒนาการจัดการเรียนการสอนภาษาอังกฤษ </v>
      </c>
      <c r="C55" s="109" t="str">
        <f>+[1]ระบบการควบคุมฯ!C62</f>
        <v>20004 66000 7300000</v>
      </c>
      <c r="D55" s="340">
        <f>+D56</f>
        <v>0</v>
      </c>
      <c r="E55" s="340">
        <f t="shared" si="21"/>
        <v>0</v>
      </c>
      <c r="F55" s="340">
        <f t="shared" si="21"/>
        <v>0</v>
      </c>
      <c r="G55" s="340">
        <f t="shared" si="21"/>
        <v>0</v>
      </c>
      <c r="H55" s="340">
        <f t="shared" si="21"/>
        <v>0</v>
      </c>
      <c r="I55" s="340">
        <f t="shared" si="21"/>
        <v>0</v>
      </c>
    </row>
    <row r="56" spans="1:9" ht="37.15" hidden="1" customHeight="1" x14ac:dyDescent="0.2">
      <c r="A56" s="341"/>
      <c r="B56" s="351" t="str">
        <f>+[7]ระบบการควบคุมฯ!B72</f>
        <v>งบรายจ่ายอื่น   6611500</v>
      </c>
      <c r="C56" s="111"/>
      <c r="D56" s="344">
        <f>SUM(D57)</f>
        <v>0</v>
      </c>
      <c r="E56" s="344">
        <f t="shared" ref="E56:I56" si="22">SUM(E57)</f>
        <v>0</v>
      </c>
      <c r="F56" s="344">
        <f t="shared" si="22"/>
        <v>0</v>
      </c>
      <c r="G56" s="344">
        <f t="shared" si="22"/>
        <v>0</v>
      </c>
      <c r="H56" s="344">
        <f t="shared" si="22"/>
        <v>0</v>
      </c>
      <c r="I56" s="344">
        <f t="shared" si="22"/>
        <v>0</v>
      </c>
    </row>
    <row r="57" spans="1:9" ht="55.9" hidden="1" customHeight="1" x14ac:dyDescent="0.2">
      <c r="A57" s="346" t="s">
        <v>34</v>
      </c>
      <c r="B57" s="188" t="str">
        <f>+[1]ระบบการควบคุมฯ!B64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57" s="188" t="str">
        <f>+[1]ระบบการควบคุมฯ!C64</f>
        <v>ศธ 04002/ว402 ลว.2 ก.พ.65 โอนครั้งที่ 181</v>
      </c>
      <c r="D57" s="347">
        <f>+[1]ระบบการควบคุมฯ!F64</f>
        <v>0</v>
      </c>
      <c r="E57" s="347"/>
      <c r="F57" s="347">
        <f>+[3]ระบบการควบคุมฯ!I42+[3]ระบบการควบคุมฯ!J42</f>
        <v>0</v>
      </c>
      <c r="G57" s="110">
        <f>+[1]ระบบการควบคุมฯ!K64+[1]ระบบการควบคุมฯ!L64</f>
        <v>0</v>
      </c>
      <c r="H57" s="110">
        <f>+D57-E57-F57-G57</f>
        <v>0</v>
      </c>
      <c r="I57" s="110" t="s">
        <v>53</v>
      </c>
    </row>
    <row r="58" spans="1:9" ht="37.15" hidden="1" customHeight="1" x14ac:dyDescent="0.2">
      <c r="A58" s="468">
        <f>+[1]ระบบการควบคุมฯ!A65</f>
        <v>2.2000000000000002</v>
      </c>
      <c r="B58" s="463" t="str">
        <f>+[1]ระบบการควบคุมฯ!B65</f>
        <v xml:space="preserve">กิจกรรมการพัฒนาครูและบุคลากรทางการศึกษา           </v>
      </c>
      <c r="C58" s="463" t="str">
        <f>+[1]ระบบการควบคุมฯ!C65</f>
        <v>20004 66 00091 00000</v>
      </c>
      <c r="D58" s="465">
        <f>+D59</f>
        <v>0</v>
      </c>
      <c r="E58" s="465">
        <f t="shared" ref="E58:H65" si="23">+E59</f>
        <v>0</v>
      </c>
      <c r="F58" s="465">
        <f t="shared" si="23"/>
        <v>0</v>
      </c>
      <c r="G58" s="465">
        <f t="shared" si="23"/>
        <v>0</v>
      </c>
      <c r="H58" s="465">
        <f t="shared" si="23"/>
        <v>0</v>
      </c>
      <c r="I58" s="469"/>
    </row>
    <row r="59" spans="1:9" ht="37.15" hidden="1" customHeight="1" x14ac:dyDescent="0.2">
      <c r="A59" s="479" t="s">
        <v>60</v>
      </c>
      <c r="B59" s="480" t="str">
        <f>+[1]ระบบการควบคุมฯ!B66</f>
        <v>งบดำเนินงาน   66112xx</v>
      </c>
      <c r="C59" s="480" t="str">
        <f>+[1]ระบบการควบคุมฯ!C66</f>
        <v>20004 32004500 2000000</v>
      </c>
      <c r="D59" s="481">
        <f>+D60</f>
        <v>0</v>
      </c>
      <c r="E59" s="481">
        <f t="shared" si="23"/>
        <v>0</v>
      </c>
      <c r="F59" s="481">
        <f t="shared" si="23"/>
        <v>0</v>
      </c>
      <c r="G59" s="481">
        <f t="shared" si="23"/>
        <v>0</v>
      </c>
      <c r="H59" s="482">
        <f>+D59-E59-F59-G59</f>
        <v>0</v>
      </c>
      <c r="I59" s="482"/>
    </row>
    <row r="60" spans="1:9" ht="55.9" hidden="1" customHeight="1" x14ac:dyDescent="0.2">
      <c r="A60" s="346" t="s">
        <v>60</v>
      </c>
      <c r="B60" s="188" t="str">
        <f>+[1]ระบบการควบคุมฯ!B67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60" s="188" t="str">
        <f>+[1]ระบบการควบคุมฯ!C67</f>
        <v>ศธ 04002/ว2595 ลว.7 ก.ค.65 โอนครั้งที่ 604</v>
      </c>
      <c r="D60" s="347">
        <f>+[1]ระบบการควบคุมฯ!F67</f>
        <v>0</v>
      </c>
      <c r="E60" s="347">
        <f>+[1]ระบบการควบคุมฯ!G67+[1]ระบบการควบคุมฯ!H67</f>
        <v>0</v>
      </c>
      <c r="F60" s="347">
        <f>+[1]ระบบการควบคุมฯ!I67+[1]ระบบการควบคุมฯ!J67</f>
        <v>0</v>
      </c>
      <c r="G60" s="110">
        <f>+[1]ระบบการควบคุมฯ!K67+[1]ระบบการควบคุมฯ!L67</f>
        <v>0</v>
      </c>
      <c r="H60" s="110">
        <f>+D60-E60-F60-G60</f>
        <v>0</v>
      </c>
      <c r="I60" s="448" t="s">
        <v>95</v>
      </c>
    </row>
    <row r="61" spans="1:9" ht="37.5" x14ac:dyDescent="0.2">
      <c r="A61" s="468">
        <f>+[7]ระบบการควบคุมฯ!A86</f>
        <v>2.2999999999999998</v>
      </c>
      <c r="B61" s="463" t="str">
        <f>+[7]ระบบการควบคุมฯ!B86</f>
        <v xml:space="preserve">กิจกรรมพัฒนาศูนย์ HCEC </v>
      </c>
      <c r="C61" s="463" t="str">
        <f>+[7]ระบบการควบคุมฯ!C86</f>
        <v>20004 66 00103 00000</v>
      </c>
      <c r="D61" s="465">
        <f>+D62</f>
        <v>800</v>
      </c>
      <c r="E61" s="465">
        <f t="shared" si="23"/>
        <v>0</v>
      </c>
      <c r="F61" s="465">
        <f t="shared" si="23"/>
        <v>0</v>
      </c>
      <c r="G61" s="465">
        <f t="shared" si="23"/>
        <v>800</v>
      </c>
      <c r="H61" s="465">
        <f t="shared" si="23"/>
        <v>0</v>
      </c>
      <c r="I61" s="469"/>
    </row>
    <row r="62" spans="1:9" ht="37.5" x14ac:dyDescent="0.2">
      <c r="A62" s="479"/>
      <c r="B62" s="858" t="str">
        <f>+[7]ระบบการควบคุมฯ!B87</f>
        <v>งบดำเนินงาน   66112xx</v>
      </c>
      <c r="C62" s="859" t="str">
        <f>+[7]ระบบการควบคุมฯ!C87</f>
        <v>20004 31004500 2000000</v>
      </c>
      <c r="D62" s="481">
        <f>+D63</f>
        <v>800</v>
      </c>
      <c r="E62" s="481">
        <f t="shared" si="23"/>
        <v>0</v>
      </c>
      <c r="F62" s="481">
        <f t="shared" si="23"/>
        <v>0</v>
      </c>
      <c r="G62" s="481">
        <f t="shared" si="23"/>
        <v>800</v>
      </c>
      <c r="H62" s="482">
        <f>+D62-E62-F62-G62</f>
        <v>0</v>
      </c>
      <c r="I62" s="482"/>
    </row>
    <row r="63" spans="1:9" ht="112.5" x14ac:dyDescent="0.2">
      <c r="A63" s="346" t="str">
        <f>+[7]ระบบการควบคุมฯ!A88</f>
        <v>2.3.1</v>
      </c>
      <c r="B63" s="188" t="str">
        <f>+[7]ระบบการควบคุมฯ!B88</f>
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</c>
      <c r="C63" s="860" t="str">
        <f>+[7]ระบบการควบคุมฯ!C88</f>
        <v>ศธ 04002/ว512 ลว. 10 กพ 66 โอนครั้งที่ 296</v>
      </c>
      <c r="D63" s="347">
        <f>+[7]ระบบการควบคุมฯ!F88</f>
        <v>800</v>
      </c>
      <c r="E63" s="347">
        <f>+[7]ระบบการควบคุมฯ!G88+[7]ระบบการควบคุมฯ!H88</f>
        <v>0</v>
      </c>
      <c r="F63" s="347">
        <f>+[7]ระบบการควบคุมฯ!I88+[7]ระบบการควบคุมฯ!J88</f>
        <v>0</v>
      </c>
      <c r="G63" s="110">
        <f>+[7]ระบบการควบคุมฯ!K88+[7]ระบบการควบคุมฯ!L88</f>
        <v>800</v>
      </c>
      <c r="H63" s="110">
        <f>+D63-E63-F63-G63</f>
        <v>0</v>
      </c>
      <c r="I63" s="448" t="s">
        <v>18</v>
      </c>
    </row>
    <row r="64" spans="1:9" ht="37.15" hidden="1" customHeight="1" x14ac:dyDescent="0.2">
      <c r="A64" s="468">
        <f>+[7]ระบบการควบคุมฯ!A90</f>
        <v>2.4</v>
      </c>
      <c r="B64" s="463" t="str">
        <f>+[7]ระบบการควบคุมฯ!B90</f>
        <v xml:space="preserve">กิจกรรมพัฒนาครูเพื่อการจัดการเรียนรู้สู่ฐานสมรรถนะ  </v>
      </c>
      <c r="C64" s="463" t="str">
        <f>+[7]ระบบการควบคุมฯ!C90</f>
        <v>20004 66 00104 00000</v>
      </c>
      <c r="D64" s="465">
        <f>+D65</f>
        <v>40000</v>
      </c>
      <c r="E64" s="465">
        <f t="shared" si="23"/>
        <v>0</v>
      </c>
      <c r="F64" s="465">
        <f t="shared" si="23"/>
        <v>0</v>
      </c>
      <c r="G64" s="465">
        <f t="shared" si="23"/>
        <v>39852</v>
      </c>
      <c r="H64" s="465">
        <f t="shared" si="23"/>
        <v>148</v>
      </c>
      <c r="I64" s="469"/>
    </row>
    <row r="65" spans="1:9" ht="37.15" hidden="1" customHeight="1" x14ac:dyDescent="0.2">
      <c r="A65" s="479">
        <f>+[7]ระบบการควบคุมฯ!A91</f>
        <v>0</v>
      </c>
      <c r="B65" s="480" t="str">
        <f>+[7]ระบบการควบคุมฯ!B91</f>
        <v>งบดำเนินงาน   66112xx</v>
      </c>
      <c r="C65" s="480" t="str">
        <f>+[7]ระบบการควบคุมฯ!C91</f>
        <v>20004 31004500 2000000</v>
      </c>
      <c r="D65" s="481">
        <f>+D66</f>
        <v>40000</v>
      </c>
      <c r="E65" s="481">
        <f t="shared" si="23"/>
        <v>0</v>
      </c>
      <c r="F65" s="481">
        <f t="shared" si="23"/>
        <v>0</v>
      </c>
      <c r="G65" s="481">
        <f t="shared" si="23"/>
        <v>39852</v>
      </c>
      <c r="H65" s="482">
        <f>+D65-E65-F65-G65</f>
        <v>148</v>
      </c>
      <c r="I65" s="482"/>
    </row>
    <row r="66" spans="1:9" ht="18.600000000000001" hidden="1" customHeight="1" x14ac:dyDescent="0.2">
      <c r="A66" s="346" t="str">
        <f>+[7]ระบบการควบคุมฯ!A92</f>
        <v>2.4.1</v>
      </c>
      <c r="B66" s="814" t="str">
        <f>+[7]ระบบการควบคุมฯ!B92</f>
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</c>
      <c r="C66" s="814" t="str">
        <f>+[7]ระบบการควบคุมฯ!C92</f>
        <v>ศธ 04002/ว150 ลว. 16 ม.ค.66 โอนครั้งที่ 195</v>
      </c>
      <c r="D66" s="346">
        <f>+[7]ระบบการควบคุมฯ!D92</f>
        <v>40000</v>
      </c>
      <c r="E66" s="347">
        <f>+[7]ระบบการควบคุมฯ!G92+[7]ระบบการควบคุมฯ!H92</f>
        <v>0</v>
      </c>
      <c r="F66" s="347">
        <f>+[7]ระบบการควบคุมฯ!I92+[7]ระบบการควบคุมฯ!J92</f>
        <v>0</v>
      </c>
      <c r="G66" s="110">
        <f>+[7]ระบบการควบคุมฯ!K92+[7]ระบบการควบคุมฯ!L92</f>
        <v>39852</v>
      </c>
      <c r="H66" s="1252">
        <f>+D66-E66-F66-G66</f>
        <v>148</v>
      </c>
      <c r="I66" s="448" t="s">
        <v>95</v>
      </c>
    </row>
    <row r="67" spans="1:9" ht="74.45" hidden="1" customHeight="1" x14ac:dyDescent="0.2">
      <c r="A67" s="346"/>
      <c r="B67" s="188"/>
      <c r="C67" s="112"/>
      <c r="D67" s="347"/>
      <c r="E67" s="347"/>
      <c r="F67" s="347"/>
      <c r="G67" s="110"/>
      <c r="H67" s="110"/>
      <c r="I67" s="110"/>
    </row>
    <row r="68" spans="1:9" ht="74.45" hidden="1" customHeight="1" x14ac:dyDescent="0.2">
      <c r="A68" s="352">
        <f>+[7]ระบบการควบคุมฯ!A96</f>
        <v>3</v>
      </c>
      <c r="B68" s="335" t="str">
        <f>+[1]ระบบการควบคุมฯ!B71</f>
        <v>โครงการขับเคลื่อนการพัฒนาการศึกษาที่ยั่งยืน</v>
      </c>
      <c r="C68" s="336" t="str">
        <f>+[1]ระบบการควบคุมฯ!C71</f>
        <v>20004 31006100 5000017</v>
      </c>
      <c r="D68" s="337">
        <f>+D69+D73+D76+D84+D87+D98+D101+D105+D108+D114+D121+D139+D152</f>
        <v>19997611</v>
      </c>
      <c r="E68" s="337">
        <f t="shared" ref="E68:H68" si="24">+E69+E73+E76+E84+E87+E98+E101+E105+E108+E114+E121+E139+E152</f>
        <v>0</v>
      </c>
      <c r="F68" s="337">
        <f t="shared" si="24"/>
        <v>0</v>
      </c>
      <c r="G68" s="337">
        <f t="shared" si="24"/>
        <v>19983586.210000001</v>
      </c>
      <c r="H68" s="337">
        <f t="shared" si="24"/>
        <v>14024.790000000023</v>
      </c>
      <c r="I68" s="337">
        <f>+I98</f>
        <v>0</v>
      </c>
    </row>
    <row r="69" spans="1:9" ht="37.15" hidden="1" customHeight="1" x14ac:dyDescent="0.2">
      <c r="A69" s="354">
        <f>+[7]ระบบการควบคุมฯ!A100</f>
        <v>3.1</v>
      </c>
      <c r="B69" s="446" t="str">
        <f>+[7]ระบบการควบคุมฯ!B100</f>
        <v xml:space="preserve">กิจกรรมสานความร่วมมือภาคีเครือข่ายด้านการจัดการศึกษา </v>
      </c>
      <c r="C69" s="105" t="str">
        <f>+[7]ระบบการควบคุมฯ!C100</f>
        <v>20004 66 00078 00000</v>
      </c>
      <c r="D69" s="340">
        <f>+D70</f>
        <v>3200</v>
      </c>
      <c r="E69" s="340">
        <f t="shared" ref="E69:I69" si="25">+E70</f>
        <v>0</v>
      </c>
      <c r="F69" s="340">
        <f t="shared" si="25"/>
        <v>0</v>
      </c>
      <c r="G69" s="340">
        <f t="shared" si="25"/>
        <v>3200</v>
      </c>
      <c r="H69" s="340">
        <f t="shared" si="25"/>
        <v>0</v>
      </c>
      <c r="I69" s="340">
        <f t="shared" si="25"/>
        <v>0</v>
      </c>
    </row>
    <row r="70" spans="1:9" ht="37.15" hidden="1" customHeight="1" x14ac:dyDescent="0.2">
      <c r="A70" s="341" t="str">
        <f>+[7]ระบบการควบคุมฯ!A101</f>
        <v>3.1.1</v>
      </c>
      <c r="B70" s="516" t="str">
        <f>+[1]ระบบการควบคุมฯ!B84</f>
        <v>งบรายจ่ายอื่น   6611500</v>
      </c>
      <c r="C70" s="343" t="str">
        <f>+[7]ระบบการควบคุมฯ!C101</f>
        <v>20004 31006100 5000004</v>
      </c>
      <c r="D70" s="344">
        <f>SUM(D71:D72)</f>
        <v>3200</v>
      </c>
      <c r="E70" s="344">
        <f t="shared" ref="E70:H70" si="26">SUM(E71:E72)</f>
        <v>0</v>
      </c>
      <c r="F70" s="344">
        <f t="shared" si="26"/>
        <v>0</v>
      </c>
      <c r="G70" s="344">
        <f t="shared" si="26"/>
        <v>3200</v>
      </c>
      <c r="H70" s="344">
        <f t="shared" si="26"/>
        <v>0</v>
      </c>
      <c r="I70" s="344">
        <f t="shared" ref="I70" si="27">SUM(I71)</f>
        <v>0</v>
      </c>
    </row>
    <row r="71" spans="1:9" ht="55.9" hidden="1" customHeight="1" x14ac:dyDescent="0.2">
      <c r="A71" s="346" t="str">
        <f>+[7]ระบบการควบคุมฯ!A102</f>
        <v>3.1.1.1</v>
      </c>
      <c r="B71" s="188" t="str">
        <f>+[7]ระบบการควบคุมฯ!B102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71" s="106" t="str">
        <f>+[7]ระบบการควบคุมฯ!C102</f>
        <v>ศธ 04002/ว1915 ลว.  11 พค 66 โอนครั้งที่ 515</v>
      </c>
      <c r="D71" s="347">
        <f>+[7]ระบบการควบคุมฯ!F102</f>
        <v>2400</v>
      </c>
      <c r="E71" s="347">
        <f>+[7]ระบบการควบคุมฯ!G102+[7]ระบบการควบคุมฯ!H102</f>
        <v>0</v>
      </c>
      <c r="F71" s="347">
        <f>+[7]ระบบการควบคุมฯ!I102+[7]ระบบการควบคุมฯ!J102</f>
        <v>0</v>
      </c>
      <c r="G71" s="110">
        <f>+[7]ระบบการควบคุมฯ!K102+[7]ระบบการควบคุมฯ!L102</f>
        <v>2400</v>
      </c>
      <c r="H71" s="110">
        <f>+D71-E71-F71-G71</f>
        <v>0</v>
      </c>
      <c r="I71" s="448" t="s">
        <v>185</v>
      </c>
    </row>
    <row r="72" spans="1:9" ht="111.6" hidden="1" customHeight="1" x14ac:dyDescent="0.2">
      <c r="A72" s="346" t="str">
        <f>+[7]ระบบการควบคุมฯ!A103</f>
        <v>3.1.1.2</v>
      </c>
      <c r="B72" s="188" t="str">
        <f>+[7]ระบบการควบคุมฯ!B103</f>
        <v>ค่าใช้จ่ายดำเนินงานโครงการคอนเน็กซ์อีดี  ค่าใช้จ่ายในการเดินทางเข้าร่วมการประชุมเชิงปฏิบัติการจัดทำแผนการดำเนินงานโรงเรียนภายใต้โครงการคอนเน็กซ์อีดี ระหว่างวันที่ 23-25 กค 66 ณ โรงแรมเดอะ พาลาสโซ รัชดา กรุงเทพมหานคร</v>
      </c>
      <c r="C72" s="106" t="str">
        <f>+[7]ระบบการควบคุมฯ!C103</f>
        <v>ศธ 04002/ว3037 ลว.  24 กค 66 โอนครั้งที่ 714</v>
      </c>
      <c r="D72" s="347">
        <f>+[7]ระบบการควบคุมฯ!F103</f>
        <v>800</v>
      </c>
      <c r="E72" s="347">
        <f>+[7]ระบบการควบคุมฯ!G103+[7]ระบบการควบคุมฯ!H103</f>
        <v>0</v>
      </c>
      <c r="F72" s="347">
        <f>+[7]ระบบการควบคุมฯ!I103+[7]ระบบการควบคุมฯ!J103</f>
        <v>0</v>
      </c>
      <c r="G72" s="110">
        <f>+[7]ระบบการควบคุมฯ!K103+[7]ระบบการควบคุมฯ!L103</f>
        <v>800</v>
      </c>
      <c r="H72" s="110">
        <f>+D72-E72-F72-G72</f>
        <v>0</v>
      </c>
      <c r="I72" s="448" t="s">
        <v>228</v>
      </c>
    </row>
    <row r="73" spans="1:9" ht="55.9" hidden="1" customHeight="1" x14ac:dyDescent="0.2">
      <c r="A73" s="354">
        <f>+[7]ระบบการควบคุมฯ!A104</f>
        <v>3.2</v>
      </c>
      <c r="B73" s="446" t="str">
        <f>+[7]ระบบการควบคุมฯ!B104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73" s="105" t="str">
        <f>+[7]ระบบการควบคุมฯ!C104</f>
        <v>20004 66 00085 00000</v>
      </c>
      <c r="D73" s="340">
        <f>+D74</f>
        <v>9860</v>
      </c>
      <c r="E73" s="340">
        <f t="shared" ref="E73:I73" si="28">+E74</f>
        <v>0</v>
      </c>
      <c r="F73" s="340">
        <f t="shared" si="28"/>
        <v>0</v>
      </c>
      <c r="G73" s="340">
        <f t="shared" si="28"/>
        <v>9860</v>
      </c>
      <c r="H73" s="340">
        <f t="shared" si="28"/>
        <v>0</v>
      </c>
      <c r="I73" s="340">
        <f t="shared" si="28"/>
        <v>0</v>
      </c>
    </row>
    <row r="74" spans="1:9" ht="18.600000000000001" hidden="1" customHeight="1" x14ac:dyDescent="0.2">
      <c r="A74" s="341" t="str">
        <f>+[7]ระบบการควบคุมฯ!A105</f>
        <v>3.2.1</v>
      </c>
      <c r="B74" s="516" t="str">
        <f>+[1]ระบบการควบคุมฯ!B87</f>
        <v xml:space="preserve"> งบรายจ่ายอื่น 6611500</v>
      </c>
      <c r="C74" s="343" t="str">
        <f>+[7]ระบบการควบคุมฯ!C105</f>
        <v>20004 31006100 5000008</v>
      </c>
      <c r="D74" s="344">
        <f>SUM(D75)</f>
        <v>9860</v>
      </c>
      <c r="E74" s="344">
        <f t="shared" ref="E74:I74" si="29">SUM(E75)</f>
        <v>0</v>
      </c>
      <c r="F74" s="344">
        <f t="shared" si="29"/>
        <v>0</v>
      </c>
      <c r="G74" s="344">
        <f t="shared" si="29"/>
        <v>9860</v>
      </c>
      <c r="H74" s="344">
        <f t="shared" si="29"/>
        <v>0</v>
      </c>
      <c r="I74" s="344">
        <f t="shared" si="29"/>
        <v>0</v>
      </c>
    </row>
    <row r="75" spans="1:9" ht="18.600000000000001" hidden="1" customHeight="1" x14ac:dyDescent="0.2">
      <c r="A75" s="346" t="str">
        <f>+[7]ระบบการควบคุมฯ!A106</f>
        <v>3.2.1.1</v>
      </c>
      <c r="B75" s="188" t="str">
        <f>+[7]ระบบการควบคุมฯ!B106</f>
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</c>
      <c r="C75" s="106" t="str">
        <f>+[7]ระบบการควบคุมฯ!C106</f>
        <v>ศธ 04002/ว1036 ลว.  13 มีค 66 โอนครั้งที่ 389</v>
      </c>
      <c r="D75" s="347">
        <f>+[7]ระบบการควบคุมฯ!F106</f>
        <v>9860</v>
      </c>
      <c r="E75" s="347">
        <f>+[7]ระบบการควบคุมฯ!G106+[7]ระบบการควบคุมฯ!H106</f>
        <v>0</v>
      </c>
      <c r="F75" s="347">
        <f>+[7]ระบบการควบคุมฯ!I106+[7]ระบบการควบคุมฯ!J106</f>
        <v>0</v>
      </c>
      <c r="G75" s="110">
        <f>+[7]ระบบการควบคุมฯ!K106+[7]ระบบการควบคุมฯ!L106</f>
        <v>9860</v>
      </c>
      <c r="H75" s="110">
        <f>+D75-E75-F75-G75</f>
        <v>0</v>
      </c>
      <c r="I75" s="448" t="s">
        <v>13</v>
      </c>
    </row>
    <row r="76" spans="1:9" ht="37.15" hidden="1" customHeight="1" x14ac:dyDescent="0.2">
      <c r="A76" s="354">
        <f>+[7]ระบบการควบคุมฯ!A111</f>
        <v>3.3</v>
      </c>
      <c r="B76" s="446" t="str">
        <f>+[7]ระบบการควบคุมฯ!B111</f>
        <v>กิจกรรมการยกระดับคุณภาพด้านวิทยาศาสตร์ศึกษาเพื่อความเป็นเลิศ</v>
      </c>
      <c r="C76" s="105" t="str">
        <f>+[7]ระบบการควบคุมฯ!C111</f>
        <v>20004 66 00093 00000</v>
      </c>
      <c r="D76" s="340">
        <f>+D77</f>
        <v>122007</v>
      </c>
      <c r="E76" s="340">
        <f t="shared" ref="E76:I76" si="30">+E77</f>
        <v>0</v>
      </c>
      <c r="F76" s="340">
        <f t="shared" si="30"/>
        <v>0</v>
      </c>
      <c r="G76" s="340">
        <f t="shared" si="30"/>
        <v>112175</v>
      </c>
      <c r="H76" s="340">
        <f t="shared" si="30"/>
        <v>9832</v>
      </c>
      <c r="I76" s="340">
        <f t="shared" si="30"/>
        <v>0</v>
      </c>
    </row>
    <row r="77" spans="1:9" ht="55.9" hidden="1" customHeight="1" x14ac:dyDescent="0.2">
      <c r="A77" s="341"/>
      <c r="B77" s="342" t="str">
        <f>+[7]ระบบการควบคุมฯ!B112</f>
        <v>งบรายจ่ายอื่น   6611500</v>
      </c>
      <c r="C77" s="343" t="str">
        <f>+[7]ระบบการควบคุมฯ!C112</f>
        <v>20004 31006100 5000009</v>
      </c>
      <c r="D77" s="344">
        <f>SUM(D78:D83)</f>
        <v>122007</v>
      </c>
      <c r="E77" s="344">
        <f t="shared" ref="E77:H77" si="31">SUM(E78:E83)</f>
        <v>0</v>
      </c>
      <c r="F77" s="344">
        <f t="shared" si="31"/>
        <v>0</v>
      </c>
      <c r="G77" s="344">
        <f t="shared" si="31"/>
        <v>112175</v>
      </c>
      <c r="H77" s="344">
        <f t="shared" si="31"/>
        <v>9832</v>
      </c>
      <c r="I77" s="344">
        <f t="shared" ref="I77" si="32">SUM(I78)</f>
        <v>0</v>
      </c>
    </row>
    <row r="78" spans="1:9" ht="55.9" hidden="1" customHeight="1" x14ac:dyDescent="0.2">
      <c r="A78" s="346" t="str">
        <f>+[7]ระบบการควบคุมฯ!A113</f>
        <v>3.3.1</v>
      </c>
      <c r="B78" s="834" t="str">
        <f>+[7]ระบบการควบคุมฯ!B113</f>
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รุ่นที่ 1  ระหว่างวันที่ 16 – 18    กุมภาพันธ์ 2566 ณ โรงแรมภูสักธาร รีสอร์ท จังหวัดนครนายก และค่าดำเนินโครงการของโรงเรียนศูนย์วิทยาศาสตร์พลังสิบ </v>
      </c>
      <c r="C78" s="106" t="str">
        <f>+[7]ระบบการควบคุมฯ!C113</f>
        <v>ศธ 04002/ว366 ลว.  3 กพ 66 โอนครั้งที่ 263 พาหนะ 2000 บาท ดำเนินการ 10000 บาท เขียนเขต(รอจัดสรร)</v>
      </c>
      <c r="D78" s="347">
        <f>+[7]ระบบการควบคุมฯ!F113</f>
        <v>12700</v>
      </c>
      <c r="E78" s="347">
        <f>+[7]ระบบการควบคุมฯ!G113+[7]ระบบการควบคุมฯ!H113</f>
        <v>0</v>
      </c>
      <c r="F78" s="347">
        <f>+[7]ระบบการควบคุมฯ!I113+[7]ระบบการควบคุมฯ!J113</f>
        <v>0</v>
      </c>
      <c r="G78" s="110">
        <f>+[7]ระบบการควบคุมฯ!K113+[7]ระบบการควบคุมฯ!L113</f>
        <v>12690</v>
      </c>
      <c r="H78" s="110">
        <f t="shared" ref="H78:H83" si="33">+D78-E78-F78-G78</f>
        <v>10</v>
      </c>
      <c r="I78" s="448" t="s">
        <v>186</v>
      </c>
    </row>
    <row r="79" spans="1:9" ht="55.9" hidden="1" customHeight="1" x14ac:dyDescent="0.2">
      <c r="A79" s="346" t="str">
        <f>+[7]ระบบการควบคุมฯ!A114</f>
        <v>3.3.2</v>
      </c>
      <c r="B79" s="834" t="str">
        <f>+[7]ระบบการควบคุมฯ!B114</f>
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</c>
      <c r="C79" s="106" t="str">
        <f>+[7]ระบบการควบคุมฯ!C114</f>
        <v>ศธ 04002/ว074 ลว.  15 มีค 66 โอนครั้งที่ 395</v>
      </c>
      <c r="D79" s="347">
        <f>+[7]ระบบการควบคุมฯ!F114</f>
        <v>39483</v>
      </c>
      <c r="E79" s="347">
        <f>+[7]ระบบการควบคุมฯ!G114+[7]ระบบการควบคุมฯ!H114</f>
        <v>0</v>
      </c>
      <c r="F79" s="347">
        <f>+[7]ระบบการควบคุมฯ!I113+[7]ระบบการควบคุมฯ!J113</f>
        <v>0</v>
      </c>
      <c r="G79" s="110">
        <f>+[7]ระบบการควบคุมฯ!K114+[7]ระบบการควบคุมฯ!L114</f>
        <v>39483</v>
      </c>
      <c r="H79" s="110">
        <f t="shared" si="33"/>
        <v>0</v>
      </c>
      <c r="I79" s="448" t="s">
        <v>176</v>
      </c>
    </row>
    <row r="80" spans="1:9" ht="37.15" hidden="1" customHeight="1" x14ac:dyDescent="0.2">
      <c r="A80" s="346" t="str">
        <f>+[7]ระบบการควบคุมฯ!A115</f>
        <v>3.3.3</v>
      </c>
      <c r="B80" s="834" t="str">
        <f>+[7]ระบบการควบคุมฯ!B115</f>
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</c>
      <c r="C80" s="106" t="str">
        <f>+[7]ระบบการควบคุมฯ!C115</f>
        <v>ศธ 04002/ว1347 ลว.  3 เมย 66 โอนครั้งที่ 446 พาหนะ 2000 บาท ดำเนินการ 10000 บาท เขียนเขต</v>
      </c>
      <c r="D80" s="347">
        <f>+[7]ระบบการควบคุมฯ!F115</f>
        <v>11404</v>
      </c>
      <c r="E80" s="347">
        <f>+[7]ระบบการควบคุมฯ!G115+[7]ระบบการควบคุมฯ!H115</f>
        <v>0</v>
      </c>
      <c r="F80" s="347">
        <f>+[7]ระบบการควบคุมฯ!I115+[7]ระบบการควบคุมฯ!J115</f>
        <v>0</v>
      </c>
      <c r="G80" s="110">
        <f>+[7]ระบบการควบคุมฯ!K115+[7]ระบบการควบคุมฯ!L115</f>
        <v>11404</v>
      </c>
      <c r="H80" s="110">
        <f t="shared" si="33"/>
        <v>0</v>
      </c>
      <c r="I80" s="448" t="s">
        <v>177</v>
      </c>
    </row>
    <row r="81" spans="1:9" ht="37.15" hidden="1" customHeight="1" x14ac:dyDescent="0.2">
      <c r="A81" s="346" t="str">
        <f>+[7]ระบบการควบคุมฯ!A116</f>
        <v>3.3.4</v>
      </c>
      <c r="B81" s="834" t="str">
        <f>+[7]ระบบการควบคุมฯ!B116</f>
        <v xml:space="preserve">ค่าใช้จ่ายในการดำเนินงานของโครงการวิทยาศาสตร์พลังสิบ ระดับประถมศึกษา </v>
      </c>
      <c r="C81" s="106" t="str">
        <f>+[7]ระบบการควบคุมฯ!C116</f>
        <v xml:space="preserve">ศธ 04002/ว1350 ลว.  3 เมย 66 โอนครั้งที่ 451 </v>
      </c>
      <c r="D81" s="347">
        <f>+[7]ระบบการควบคุมฯ!F116</f>
        <v>9220</v>
      </c>
      <c r="E81" s="347">
        <f>+[1]ระบบการควบคุมฯ!G94+[1]ระบบการควบคุมฯ!H94</f>
        <v>0</v>
      </c>
      <c r="F81" s="347">
        <f>+[1]ระบบการควบคุมฯ!I94+[1]ระบบการควบคุมฯ!J94</f>
        <v>0</v>
      </c>
      <c r="G81" s="110">
        <f>+[1]ระบบการควบคุมฯ!K94+[1]ระบบการควบคุมฯ!L94</f>
        <v>0</v>
      </c>
      <c r="H81" s="110">
        <f t="shared" si="33"/>
        <v>9220</v>
      </c>
      <c r="I81" s="448" t="s">
        <v>229</v>
      </c>
    </row>
    <row r="82" spans="1:9" ht="74.45" hidden="1" customHeight="1" x14ac:dyDescent="0.2">
      <c r="A82" s="346" t="str">
        <f>+[7]ระบบการควบคุมฯ!A117</f>
        <v>3.3.5</v>
      </c>
      <c r="B82" s="834" t="str">
        <f>+[7]ระบบการควบคุมฯ!B117</f>
        <v xml:space="preserve">1.ค่าใช้จ่ายในการดำเนินงานของโครงการวิทยาศาสตร์พลังสิบ ระดับประถมศึกษา จำนวนเงิน 10,000.-บาท
2. ค่าใช้จ่ายในการดำเนินงานของโรงเรียนศูนย์วิทยาศาสตร์พลังสิบ ระดับประถมศึกษา จำนวนเงิน 7,000.-บาท
3. ค่าใช้จ่ายในการเดินทางเข้ารับการอบรมศักยภาพครูโรงเรียนศูนย์ไวิทยาศาสตร์พลังสิบ  ระดับประถมศึกษา ระหว่างวันที่ 19 – 22 กันยายน 2566 ณ โรงแรมบางกอกพาเลส กรุงเทพฯ  จำนวนเงิน 2,200.00 บาท </v>
      </c>
      <c r="C82" s="106" t="str">
        <f>+[7]ระบบการควบคุมฯ!C117</f>
        <v xml:space="preserve">ศธ 04002/ว3237 ลว. 8 สค 66 โอนครั้งที่ 739 </v>
      </c>
      <c r="D82" s="347">
        <f>+[7]ระบบการควบคุมฯ!F117</f>
        <v>19200</v>
      </c>
      <c r="E82" s="347">
        <f>+[7]ระบบการควบคุมฯ!G117+[7]ระบบการควบคุมฯ!H117</f>
        <v>0</v>
      </c>
      <c r="F82" s="347">
        <f>+[7]ระบบการควบคุมฯ!I117+[7]ระบบการควบคุมฯ!J117</f>
        <v>0</v>
      </c>
      <c r="G82" s="110">
        <f>+[7]ระบบการควบคุมฯ!K117+[7]ระบบการควบคุมฯ!L117</f>
        <v>18599</v>
      </c>
      <c r="H82" s="110">
        <f t="shared" si="33"/>
        <v>601</v>
      </c>
      <c r="I82" s="448" t="s">
        <v>195</v>
      </c>
    </row>
    <row r="83" spans="1:9" ht="18.600000000000001" hidden="1" customHeight="1" x14ac:dyDescent="0.2">
      <c r="A83" s="346" t="str">
        <f>+[7]ระบบการควบคุมฯ!A118</f>
        <v>3.3.6</v>
      </c>
      <c r="B83" s="834" t="str">
        <f>+[7]ระบบการควบคุมฯ!B118</f>
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</c>
      <c r="C83" s="106" t="str">
        <f>+[7]ระบบการควบคุมฯ!C118</f>
        <v>ศธ 04002/ว3389 ลว.  16 สค 66 โอนครั้งที่ 764 ยอด 75,000 บาท</v>
      </c>
      <c r="D83" s="347">
        <f>+[7]ระบบการควบคุมฯ!F118</f>
        <v>30000</v>
      </c>
      <c r="E83" s="347">
        <f>+[7]ระบบการควบคุมฯ!G118+[7]ระบบการควบคุมฯ!H118</f>
        <v>0</v>
      </c>
      <c r="F83" s="347">
        <f>+[7]ระบบการควบคุมฯ!I118+[7]ระบบการควบคุมฯ!J118</f>
        <v>0</v>
      </c>
      <c r="G83" s="110">
        <f>+[7]ระบบการควบคุมฯ!K118+[7]ระบบการควบคุมฯ!L118</f>
        <v>29999</v>
      </c>
      <c r="H83" s="110">
        <f t="shared" si="33"/>
        <v>1</v>
      </c>
      <c r="I83" s="448" t="s">
        <v>230</v>
      </c>
    </row>
    <row r="84" spans="1:9" ht="18.600000000000001" hidden="1" customHeight="1" x14ac:dyDescent="0.2">
      <c r="A84" s="354">
        <f>+[7]ระบบการควบคุมฯ!A119</f>
        <v>3.4</v>
      </c>
      <c r="B84" s="446" t="str">
        <f>+[1]ระบบการควบคุมฯ!B83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4" s="105" t="str">
        <f>+[1]ระบบการควบคุมฯ!C83</f>
        <v>20004 66 00105 00000</v>
      </c>
      <c r="D84" s="340">
        <f>+D85</f>
        <v>1200</v>
      </c>
      <c r="E84" s="340">
        <f t="shared" ref="E84:I84" si="34">+E85</f>
        <v>0</v>
      </c>
      <c r="F84" s="340">
        <f t="shared" si="34"/>
        <v>0</v>
      </c>
      <c r="G84" s="340">
        <f t="shared" si="34"/>
        <v>0</v>
      </c>
      <c r="H84" s="340">
        <f t="shared" si="34"/>
        <v>1200</v>
      </c>
      <c r="I84" s="340">
        <f t="shared" si="34"/>
        <v>0</v>
      </c>
    </row>
    <row r="85" spans="1:9" ht="18.600000000000001" hidden="1" customHeight="1" x14ac:dyDescent="0.2">
      <c r="A85" s="341">
        <f>+[7]ระบบการควบคุมฯ!A120</f>
        <v>0</v>
      </c>
      <c r="B85" s="342" t="str">
        <f>+[1]ระบบการควบคุมฯ!B84</f>
        <v>งบรายจ่ายอื่น   6611500</v>
      </c>
      <c r="C85" s="811" t="str">
        <f>+[7]ระบบการควบคุมฯ!C120</f>
        <v>20004 31006100 5000011</v>
      </c>
      <c r="D85" s="344">
        <f>SUM(D86)</f>
        <v>1200</v>
      </c>
      <c r="E85" s="344">
        <f t="shared" ref="E85:I85" si="35">SUM(E86)</f>
        <v>0</v>
      </c>
      <c r="F85" s="344">
        <f t="shared" si="35"/>
        <v>0</v>
      </c>
      <c r="G85" s="344">
        <f t="shared" si="35"/>
        <v>0</v>
      </c>
      <c r="H85" s="344">
        <f t="shared" si="35"/>
        <v>1200</v>
      </c>
      <c r="I85" s="344">
        <f t="shared" si="35"/>
        <v>0</v>
      </c>
    </row>
    <row r="86" spans="1:9" ht="18.600000000000001" hidden="1" customHeight="1" x14ac:dyDescent="0.2">
      <c r="A86" s="812" t="str">
        <f>+[7]ระบบการควบคุมฯ!A121</f>
        <v>3.4.1</v>
      </c>
      <c r="B86" s="188" t="str">
        <f>+[1]ระบบการควบคุมฯ!B85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86" s="106" t="str">
        <f>+[1]ระบบการควบคุมฯ!C91</f>
        <v>20004 66 86178 00000</v>
      </c>
      <c r="D86" s="347">
        <f>+[1]ระบบการควบคุมฯ!D85</f>
        <v>1200</v>
      </c>
      <c r="E86" s="347">
        <f>+[1]ระบบการควบคุมฯ!G91+[1]ระบบการควบคุมฯ!H91</f>
        <v>0</v>
      </c>
      <c r="F86" s="347">
        <f>+[7]ระบบการควบคุมฯ!I121+[7]ระบบการควบคุมฯ!J121</f>
        <v>0</v>
      </c>
      <c r="G86" s="110">
        <f>+[7]ระบบการควบคุมฯ!K121+[7]ระบบการควบคุมฯ!L121</f>
        <v>0</v>
      </c>
      <c r="H86" s="110">
        <f>+D86-E86-F86-G86</f>
        <v>1200</v>
      </c>
      <c r="I86" s="448" t="s">
        <v>164</v>
      </c>
    </row>
    <row r="87" spans="1:9" ht="74.45" hidden="1" customHeight="1" x14ac:dyDescent="0.2">
      <c r="A87" s="354">
        <f>+[7]ระบบการควบคุมฯ!A122</f>
        <v>3.5</v>
      </c>
      <c r="B87" s="446" t="str">
        <f>+[7]ระบบการควบคุมฯ!B122</f>
        <v>กิจกรรมบ้านวิทยาศาสตร์น้อยประเทศไทย ระดับประถมศึกษา</v>
      </c>
      <c r="C87" s="105" t="str">
        <f>+[7]ระบบการควบคุมฯ!C122</f>
        <v>20004 66 00108 00000</v>
      </c>
      <c r="D87" s="340">
        <f>+D88</f>
        <v>164990</v>
      </c>
      <c r="E87" s="340">
        <f t="shared" ref="E87:I87" si="36">+E88</f>
        <v>0</v>
      </c>
      <c r="F87" s="340">
        <f t="shared" si="36"/>
        <v>0</v>
      </c>
      <c r="G87" s="340">
        <f t="shared" si="36"/>
        <v>162080</v>
      </c>
      <c r="H87" s="340">
        <f t="shared" si="36"/>
        <v>2910</v>
      </c>
      <c r="I87" s="340">
        <f t="shared" si="36"/>
        <v>0</v>
      </c>
    </row>
    <row r="88" spans="1:9" ht="74.45" hidden="1" customHeight="1" x14ac:dyDescent="0.2">
      <c r="A88" s="341">
        <f>+[7]ระบบการควบคุมฯ!A123</f>
        <v>0</v>
      </c>
      <c r="B88" s="342" t="str">
        <f>+[7]ระบบการควบคุมฯ!B123</f>
        <v>งบรายจ่ายอื่น   6611500</v>
      </c>
      <c r="C88" s="811" t="str">
        <f>+[7]ระบบการควบคุมฯ!C123</f>
        <v>20004 31006100 5000012</v>
      </c>
      <c r="D88" s="344">
        <f>SUM(D89:D97)</f>
        <v>164990</v>
      </c>
      <c r="E88" s="344">
        <f t="shared" ref="E88:H88" si="37">SUM(E89:E97)</f>
        <v>0</v>
      </c>
      <c r="F88" s="344">
        <f t="shared" si="37"/>
        <v>0</v>
      </c>
      <c r="G88" s="344">
        <f t="shared" si="37"/>
        <v>162080</v>
      </c>
      <c r="H88" s="344">
        <f t="shared" si="37"/>
        <v>2910</v>
      </c>
      <c r="I88" s="344">
        <f t="shared" ref="I88" si="38">SUM(I89)</f>
        <v>0</v>
      </c>
    </row>
    <row r="89" spans="1:9" ht="93" hidden="1" customHeight="1" x14ac:dyDescent="0.2">
      <c r="A89" s="812" t="str">
        <f>+[7]ระบบการควบคุมฯ!A124</f>
        <v>3.5.1</v>
      </c>
      <c r="B89" s="188" t="str">
        <f>+[7]ระบบการควบคุมฯ!B124</f>
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 และดำเนินการฝึกอบรมขั้นพื้นฐานน้ำและอากาศให้กับโรงเรียนในโครงการและประเมินรับตราพระราชทาน</v>
      </c>
      <c r="C89" s="106" t="str">
        <f>+[7]ระบบการควบคุมฯ!C124</f>
        <v>ศธ 04002/ว207 ลว.  20 มกราคม 66 โอนครั้งที่ 205 จำนวน 15,000 บาท</v>
      </c>
      <c r="D89" s="347">
        <f>+[7]ระบบการควบคุมฯ!F124</f>
        <v>15000</v>
      </c>
      <c r="E89" s="347">
        <f>+[7]ระบบการควบคุมฯ!G124+[7]ระบบการควบคุมฯ!H124</f>
        <v>0</v>
      </c>
      <c r="F89" s="347">
        <f>+[7]ระบบการควบคุมฯ!I124+[7]ระบบการควบคุมฯ!J124</f>
        <v>0</v>
      </c>
      <c r="G89" s="110">
        <f>+[7]ระบบการควบคุมฯ!K124+[7]ระบบการควบคุมฯ!L124</f>
        <v>14960</v>
      </c>
      <c r="H89" s="110">
        <f t="shared" ref="H89:H97" si="39">+D89-E89-F89-G89</f>
        <v>40</v>
      </c>
      <c r="I89" s="448" t="s">
        <v>95</v>
      </c>
    </row>
    <row r="90" spans="1:9" ht="93" hidden="1" customHeight="1" x14ac:dyDescent="0.2">
      <c r="A90" s="863" t="str">
        <f>+[7]ระบบการควบคุมฯ!A125</f>
        <v>3.5.2</v>
      </c>
      <c r="B90" s="854" t="str">
        <f>+[7]ระบบการควบคุมฯ!B125</f>
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</c>
      <c r="C90" s="864" t="str">
        <f>+[7]ระบบการควบคุมฯ!C125</f>
        <v>ศธ 04002/ว205 ลว.  20 มกราคม 66 โอนครั้งที่ 213 จำนวนเงิน 2800 บาท</v>
      </c>
      <c r="D90" s="350">
        <f>+[7]ระบบการควบคุมฯ!F125</f>
        <v>2800</v>
      </c>
      <c r="E90" s="350">
        <f>+[7]ระบบการควบคุมฯ!G125+[7]ระบบการควบคุมฯ!H125</f>
        <v>0</v>
      </c>
      <c r="F90" s="350">
        <f>+[7]ระบบการควบคุมฯ!I125+[7]ระบบการควบคุมฯ!J125</f>
        <v>0</v>
      </c>
      <c r="G90" s="861">
        <f>+[7]ระบบการควบคุมฯ!K125+[7]ระบบการควบคุมฯ!L125</f>
        <v>2650</v>
      </c>
      <c r="H90" s="861">
        <f t="shared" si="39"/>
        <v>150</v>
      </c>
      <c r="I90" s="862" t="s">
        <v>95</v>
      </c>
    </row>
    <row r="91" spans="1:9" ht="55.9" hidden="1" customHeight="1" x14ac:dyDescent="0.2">
      <c r="A91" s="863" t="str">
        <f>+[7]ระบบการควบคุมฯ!A126</f>
        <v>3.5.2.1</v>
      </c>
      <c r="B91" s="854" t="str">
        <f>+[7]ระบบการควบคุมฯ!B126</f>
        <v xml:space="preserve">ค่าใช้จ่ายดำเนินงานโครงการบ้านนักวิทยาศาสตร์น้อยประเทศไทย ระดับประถมศึกษา   เพื่อเป็นค่าใช้จ่ายในการเดินทางเข้าร่วมการอบรมเชิงปฏิบัติการกิจกรรมระดับชั้นประถมศึกษาปีที่ 2 สำหรับ    ผู้นำเครือข่ายท้องถิ่น (Local Network ;  LN) และวิทยากรเครือข่ายท้องถิ่น (Local Trainer ; LT)โครงการบ้านนักวิทยาศาสตร์น้อย ประเทศไทย ระดับประถมศึกษา ระหว่างวันที่ 28 มีนาคม – 9 เมษายน  2566 ณ โรงแรมภูสักธาร รีสอร์ท จังหวัดนครนายก </v>
      </c>
      <c r="C91" s="864" t="str">
        <f>+[7]ระบบการควบคุมฯ!C126</f>
        <v>ศธ 04002/ว956 ลว.  8 มีค 66 โอนครั้งที่ 369 จำนวนเงิน 3600บาท</v>
      </c>
      <c r="D91" s="350">
        <f>+[7]ระบบการควบคุมฯ!F126</f>
        <v>3600</v>
      </c>
      <c r="E91" s="350">
        <f>+[7]ระบบการควบคุมฯ!G126+[7]ระบบการควบคุมฯ!H126</f>
        <v>0</v>
      </c>
      <c r="F91" s="350">
        <f>+[7]ระบบการควบคุมฯ!I126+[7]ระบบการควบคุมฯ!J126</f>
        <v>0</v>
      </c>
      <c r="G91" s="861">
        <f>+[7]ระบบการควบคุมฯ!K126+[7]ระบบการควบคุมฯ!L126</f>
        <v>1750</v>
      </c>
      <c r="H91" s="861">
        <f t="shared" si="39"/>
        <v>1850</v>
      </c>
      <c r="I91" s="862" t="s">
        <v>178</v>
      </c>
    </row>
    <row r="92" spans="1:9" ht="37.15" hidden="1" customHeight="1" x14ac:dyDescent="0.2">
      <c r="A92" s="863" t="str">
        <f>+[7]ระบบการควบคุมฯ!A127</f>
        <v>3.5.3</v>
      </c>
      <c r="B92" s="854" t="str">
        <f>+[7]ระบบการควบคุมฯ!B127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92" s="864" t="str">
        <f>+[7]ระบบการควบคุมฯ!C127</f>
        <v xml:space="preserve">ศธ 04002/ว248 ลว.  27 มกราคม 66 โอนครั้งที่ 248 </v>
      </c>
      <c r="D92" s="350">
        <f>+[7]ระบบการควบคุมฯ!F127</f>
        <v>13770</v>
      </c>
      <c r="E92" s="350">
        <f>+[7]ระบบการควบคุมฯ!G127+[7]ระบบการควบคุมฯ!H127</f>
        <v>0</v>
      </c>
      <c r="F92" s="350">
        <f>+[7]ระบบการควบคุมฯ!I127+[7]ระบบการควบคุมฯ!J127</f>
        <v>0</v>
      </c>
      <c r="G92" s="861">
        <f>+[7]ระบบการควบคุมฯ!K127+[7]ระบบการควบคุมฯ!L127</f>
        <v>13770</v>
      </c>
      <c r="H92" s="861">
        <f t="shared" si="39"/>
        <v>0</v>
      </c>
      <c r="I92" s="862" t="s">
        <v>95</v>
      </c>
    </row>
    <row r="93" spans="1:9" ht="18.600000000000001" hidden="1" customHeight="1" x14ac:dyDescent="0.2">
      <c r="A93" s="863" t="str">
        <f>+[7]ระบบการควบคุมฯ!A128</f>
        <v>3.5.4</v>
      </c>
      <c r="B93" s="854" t="str">
        <f>+[7]ระบบการควบคุมฯ!B128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93" s="864" t="str">
        <f>+[7]ระบบการควบคุมฯ!C128</f>
        <v>ที่ ศธ 04002/ว1282 ลว 29 มีค 66 โอนครั้งที่ 438</v>
      </c>
      <c r="D93" s="350">
        <f>+[7]ระบบการควบคุมฯ!F128</f>
        <v>9860</v>
      </c>
      <c r="E93" s="350">
        <f>+[7]ระบบการควบคุมฯ!G128+[7]ระบบการควบคุมฯ!H128</f>
        <v>0</v>
      </c>
      <c r="F93" s="350">
        <f>+[7]ระบบการควบคุมฯ!I128+[7]ระบบการควบคุมฯ!J128</f>
        <v>0</v>
      </c>
      <c r="G93" s="861">
        <f>+[7]ระบบการควบคุมฯ!K128+[7]ระบบการควบคุมฯ!L128</f>
        <v>9860</v>
      </c>
      <c r="H93" s="861">
        <f t="shared" si="39"/>
        <v>0</v>
      </c>
      <c r="I93" s="862" t="s">
        <v>95</v>
      </c>
    </row>
    <row r="94" spans="1:9" ht="18.600000000000001" hidden="1" customHeight="1" x14ac:dyDescent="0.2">
      <c r="A94" s="863" t="str">
        <f>+[7]ระบบการควบคุมฯ!A129</f>
        <v>3.5.5</v>
      </c>
      <c r="B94" s="854" t="str">
        <f>+[7]ระบบการควบคุมฯ!B129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94" s="864" t="str">
        <f>+[7]ระบบการควบคุมฯ!C129</f>
        <v>ที่ ศธ 04002/ว1479 ลว 12 เมย 66 โอนครั้งที่ 472</v>
      </c>
      <c r="D94" s="350">
        <f>+[7]ระบบการควบคุมฯ!F129</f>
        <v>14960</v>
      </c>
      <c r="E94" s="350">
        <f>+[7]ระบบการควบคุมฯ!G129+[7]ระบบการควบคุมฯ!H129</f>
        <v>0</v>
      </c>
      <c r="F94" s="350">
        <f>+[7]ระบบการควบคุมฯ!I129+[7]ระบบการควบคุมฯ!J129</f>
        <v>0</v>
      </c>
      <c r="G94" s="861">
        <f>+[7]ระบบการควบคุมฯ!K129+[7]ระบบการควบคุมฯ!L129</f>
        <v>14960</v>
      </c>
      <c r="H94" s="861">
        <f t="shared" si="39"/>
        <v>0</v>
      </c>
      <c r="I94" s="862" t="s">
        <v>95</v>
      </c>
    </row>
    <row r="95" spans="1:9" ht="18.600000000000001" hidden="1" customHeight="1" x14ac:dyDescent="0.2">
      <c r="A95" s="863" t="str">
        <f>+[7]ระบบการควบคุมฯ!A130</f>
        <v>3.5.6</v>
      </c>
      <c r="B95" s="854" t="str">
        <f>+[7]ระบบการควบคุมฯ!B130</f>
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</c>
      <c r="C95" s="864" t="str">
        <f>+[7]ระบบการควบคุมฯ!C130</f>
        <v>ที่ ศธ04002/ว 2955 ลว. 18 กค 66 ครั้งที่ 683</v>
      </c>
      <c r="D95" s="350">
        <f>+[7]ระบบการควบคุมฯ!F130</f>
        <v>6000</v>
      </c>
      <c r="E95" s="350">
        <f>+[7]ระบบการควบคุมฯ!G130+[7]ระบบการควบคุมฯ!H130</f>
        <v>0</v>
      </c>
      <c r="F95" s="350">
        <f>+[7]ระบบการควบคุมฯ!I130+[7]ระบบการควบคุมฯ!J130</f>
        <v>0</v>
      </c>
      <c r="G95" s="861">
        <f>+[7]ระบบการควบคุมฯ!K130+[7]ระบบการควบคุมฯ!L130</f>
        <v>5200</v>
      </c>
      <c r="H95" s="861">
        <f t="shared" si="39"/>
        <v>800</v>
      </c>
      <c r="I95" s="862" t="s">
        <v>95</v>
      </c>
    </row>
    <row r="96" spans="1:9" ht="18.600000000000001" hidden="1" customHeight="1" x14ac:dyDescent="0.2">
      <c r="A96" s="863" t="str">
        <f>+[7]ระบบการควบคุมฯ!A131</f>
        <v>3.5.5</v>
      </c>
      <c r="B96" s="854" t="str">
        <f>+[7]ระบบการควบคุมฯ!B131</f>
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</c>
      <c r="C96" s="864" t="str">
        <f>+[7]ระบบการควบคุมฯ!C131</f>
        <v>ที่ ศธ 04002/ว3310 ลว 15 สค 66 โอนครั้งที่ 748</v>
      </c>
      <c r="D96" s="350">
        <f>+[7]ระบบการควบคุมฯ!F131</f>
        <v>54000</v>
      </c>
      <c r="E96" s="350">
        <f>+[7]ระบบการควบคุมฯ!G131+[7]ระบบการควบคุมฯ!H131</f>
        <v>0</v>
      </c>
      <c r="F96" s="350">
        <f>+[7]ระบบการควบคุมฯ!I131+[7]ระบบการควบคุมฯ!J131</f>
        <v>0</v>
      </c>
      <c r="G96" s="861">
        <f>+[7]ระบบการควบคุมฯ!K131+[7]ระบบการควบคุมฯ!L131</f>
        <v>54000</v>
      </c>
      <c r="H96" s="861">
        <f t="shared" si="39"/>
        <v>0</v>
      </c>
      <c r="I96" s="862" t="s">
        <v>230</v>
      </c>
    </row>
    <row r="97" spans="1:9" ht="18.600000000000001" hidden="1" customHeight="1" x14ac:dyDescent="0.2">
      <c r="A97" s="863" t="str">
        <f>+[7]ระบบการควบคุมฯ!A132</f>
        <v>3.5.6</v>
      </c>
      <c r="B97" s="854" t="str">
        <f>+[7]ระบบการควบคุมฯ!B132</f>
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</c>
      <c r="C97" s="864" t="str">
        <f>+[7]ระบบการควบคุมฯ!C132</f>
        <v>ศธ 04002/ว3389 ลว.  16 สค 66 โอนครั้งที่ 764 ยอด 75,000 บาท</v>
      </c>
      <c r="D97" s="350">
        <f>+[7]ระบบการควบคุมฯ!F132</f>
        <v>45000</v>
      </c>
      <c r="E97" s="350">
        <f>+[7]ระบบการควบคุมฯ!G132+[7]ระบบการควบคุมฯ!H132</f>
        <v>0</v>
      </c>
      <c r="F97" s="350">
        <f>+[7]ระบบการควบคุมฯ!I132+[7]ระบบการควบคุมฯ!J132</f>
        <v>0</v>
      </c>
      <c r="G97" s="861">
        <f>+[7]ระบบการควบคุมฯ!K132+[7]ระบบการควบคุมฯ!L132</f>
        <v>44930</v>
      </c>
      <c r="H97" s="861">
        <f t="shared" si="39"/>
        <v>70</v>
      </c>
      <c r="I97" s="862" t="s">
        <v>230</v>
      </c>
    </row>
    <row r="98" spans="1:9" ht="37.15" hidden="1" customHeight="1" x14ac:dyDescent="0.2">
      <c r="A98" s="354">
        <f>+[7]ระบบการควบคุมฯ!A133</f>
        <v>3.6</v>
      </c>
      <c r="B98" s="813" t="str">
        <f>+[7]ระบบการควบคุมฯ!B133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98" s="813" t="str">
        <f>+[7]ระบบการควบคุมฯ!C133</f>
        <v>20004 66 86177 00000</v>
      </c>
      <c r="D98" s="340">
        <f>+D99</f>
        <v>1600</v>
      </c>
      <c r="E98" s="340">
        <f t="shared" ref="E98:I98" si="40">+E99</f>
        <v>0</v>
      </c>
      <c r="F98" s="340">
        <f t="shared" si="40"/>
        <v>0</v>
      </c>
      <c r="G98" s="340">
        <f t="shared" si="40"/>
        <v>1600</v>
      </c>
      <c r="H98" s="340">
        <f t="shared" si="40"/>
        <v>0</v>
      </c>
      <c r="I98" s="340">
        <f t="shared" si="40"/>
        <v>0</v>
      </c>
    </row>
    <row r="99" spans="1:9" ht="18.600000000000001" hidden="1" customHeight="1" x14ac:dyDescent="0.2">
      <c r="A99" s="341">
        <f>+[7]ระบบการควบคุมฯ!A156</f>
        <v>0</v>
      </c>
      <c r="B99" s="351" t="str">
        <f>+[7]ระบบการควบคุมฯ!B156</f>
        <v xml:space="preserve"> งบรายจ่ายอื่น 6611500</v>
      </c>
      <c r="C99" s="343" t="str">
        <f>+[7]ระบบการควบคุมฯ!C156</f>
        <v>20004 31006100 5000021</v>
      </c>
      <c r="D99" s="344">
        <f>SUM(D100)</f>
        <v>1600</v>
      </c>
      <c r="E99" s="344">
        <f t="shared" ref="E99:I99" si="41">SUM(E100)</f>
        <v>0</v>
      </c>
      <c r="F99" s="344">
        <f t="shared" si="41"/>
        <v>0</v>
      </c>
      <c r="G99" s="344">
        <f t="shared" si="41"/>
        <v>1600</v>
      </c>
      <c r="H99" s="344">
        <f t="shared" si="41"/>
        <v>0</v>
      </c>
      <c r="I99" s="344">
        <f t="shared" si="41"/>
        <v>0</v>
      </c>
    </row>
    <row r="100" spans="1:9" ht="18.600000000000001" hidden="1" customHeight="1" x14ac:dyDescent="0.2">
      <c r="A100" s="346" t="str">
        <f>+[7]ระบบการควบคุมฯ!A157</f>
        <v>3.6.1</v>
      </c>
      <c r="B100" s="188" t="str">
        <f>+[7]ระบบการควบคุมฯ!B157</f>
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</c>
      <c r="C100" s="106" t="str">
        <f>+[7]ระบบการควบคุมฯ!C157</f>
        <v>ศธ 04002/ว5834 ลว.26/12/2022 โอนครั้งที่ 158</v>
      </c>
      <c r="D100" s="347">
        <f>+[7]ระบบการควบคุมฯ!F157</f>
        <v>1600</v>
      </c>
      <c r="E100" s="347">
        <f>+[7]ระบบการควบคุมฯ!G157+[7]ระบบการควบคุมฯ!H157</f>
        <v>0</v>
      </c>
      <c r="F100" s="347">
        <f>+[7]ระบบการควบคุมฯ!I157+[7]ระบบการควบคุมฯ!J157</f>
        <v>0</v>
      </c>
      <c r="G100" s="110">
        <f>+[7]ระบบการควบคุมฯ!K157+[7]ระบบการควบคุมฯ!L157</f>
        <v>1600</v>
      </c>
      <c r="H100" s="110">
        <f>+D100-E100-F100-G100</f>
        <v>0</v>
      </c>
      <c r="I100" s="448" t="s">
        <v>187</v>
      </c>
    </row>
    <row r="101" spans="1:9" ht="18.600000000000001" hidden="1" customHeight="1" x14ac:dyDescent="0.2">
      <c r="A101" s="354">
        <f>+[7]ระบบการควบคุมฯ!A158</f>
        <v>3.7</v>
      </c>
      <c r="B101" s="813" t="str">
        <f>+[7]ระบบการควบคุมฯ!B158</f>
        <v>กิจกรรมการบริหารจัดการโรงเรียนขนาดเล็ก</v>
      </c>
      <c r="C101" s="813" t="str">
        <f>+[7]ระบบการควบคุมฯ!C158</f>
        <v>20004 66 5201 000000</v>
      </c>
      <c r="D101" s="340">
        <f>+D102</f>
        <v>97000</v>
      </c>
      <c r="E101" s="340">
        <f t="shared" ref="E101:I101" si="42">+E102</f>
        <v>0</v>
      </c>
      <c r="F101" s="340">
        <f t="shared" si="42"/>
        <v>0</v>
      </c>
      <c r="G101" s="340">
        <f t="shared" si="42"/>
        <v>97000</v>
      </c>
      <c r="H101" s="340">
        <f t="shared" si="42"/>
        <v>0</v>
      </c>
      <c r="I101" s="340">
        <f t="shared" si="42"/>
        <v>0</v>
      </c>
    </row>
    <row r="102" spans="1:9" ht="18.600000000000001" hidden="1" customHeight="1" x14ac:dyDescent="0.2">
      <c r="A102" s="341">
        <f>+[7]ระบบการควบคุมฯ!A159</f>
        <v>0</v>
      </c>
      <c r="B102" s="516" t="str">
        <f>+[7]ระบบการควบคุมฯ!B159</f>
        <v xml:space="preserve"> งบรายจ่ายอื่น 6611500</v>
      </c>
      <c r="C102" s="343" t="str">
        <f>+[7]ระบบการควบคุมฯ!C159</f>
        <v>20004 31006100 5000020</v>
      </c>
      <c r="D102" s="344">
        <f>SUM(D103)</f>
        <v>97000</v>
      </c>
      <c r="E102" s="344">
        <f t="shared" ref="E102:I102" si="43">SUM(E103)</f>
        <v>0</v>
      </c>
      <c r="F102" s="344">
        <f t="shared" si="43"/>
        <v>0</v>
      </c>
      <c r="G102" s="344">
        <f t="shared" si="43"/>
        <v>97000</v>
      </c>
      <c r="H102" s="344">
        <f t="shared" si="43"/>
        <v>0</v>
      </c>
      <c r="I102" s="344">
        <f t="shared" si="43"/>
        <v>0</v>
      </c>
    </row>
    <row r="103" spans="1:9" ht="55.9" hidden="1" customHeight="1" x14ac:dyDescent="0.2">
      <c r="A103" s="346" t="str">
        <f>+[7]ระบบการควบคุมฯ!A160</f>
        <v>3.7.1</v>
      </c>
      <c r="B103" s="188" t="str">
        <f>+[7]ระบบการควบคุมฯ!B160</f>
        <v>บริหารจัดการสำนักงาน ค่าสาธารณูปโภค ค่าใช้จ่ายในการบริหารจัดการโรงเรียนในสังกัดตามภาระงาน</v>
      </c>
      <c r="C103" s="106" t="str">
        <f>+[7]ระบบการควบคุมฯ!C160</f>
        <v>โอนเปลี่ยนแปลงครั้งที่  บท.กลุ่มนโยบายและแผน  ที่ ศธ 04087/1957 ลว. 29 กย 66</v>
      </c>
      <c r="D103" s="347">
        <f>+[7]ระบบการควบคุมฯ!F160</f>
        <v>97000</v>
      </c>
      <c r="E103" s="347">
        <f>+[7]ระบบการควบคุมฯ!G160+[7]ระบบการควบคุมฯ!H160</f>
        <v>0</v>
      </c>
      <c r="F103" s="347">
        <f>+[7]ระบบการควบคุมฯ!I160+[7]ระบบการควบคุมฯ!J160</f>
        <v>0</v>
      </c>
      <c r="G103" s="110">
        <f>+[7]ระบบการควบคุมฯ!K160+[7]ระบบการควบคุมฯ!L160</f>
        <v>97000</v>
      </c>
      <c r="H103" s="110"/>
      <c r="I103" s="448"/>
    </row>
    <row r="104" spans="1:9" ht="55.9" hidden="1" customHeight="1" x14ac:dyDescent="0.2">
      <c r="A104" s="346"/>
      <c r="B104" s="188"/>
      <c r="C104" s="106"/>
      <c r="D104" s="347"/>
      <c r="E104" s="347"/>
      <c r="F104" s="347"/>
      <c r="G104" s="110"/>
      <c r="H104" s="110"/>
      <c r="I104" s="448"/>
    </row>
    <row r="105" spans="1:9" ht="55.9" hidden="1" customHeight="1" x14ac:dyDescent="0.2">
      <c r="A105" s="354">
        <f>+[7]ระบบการควบคุมฯ!A162</f>
        <v>3.7</v>
      </c>
      <c r="B105" s="813" t="str">
        <f>+[7]ระบบการควบคุมฯ!B162</f>
        <v xml:space="preserve">กิจกรรมการจัดการศึกษาเพื่อการมีงานทำ  </v>
      </c>
      <c r="C105" s="813" t="str">
        <f>+[7]ระบบการควบคุมฯ!C162</f>
        <v>20004 66 86178 00000</v>
      </c>
      <c r="D105" s="340">
        <f>+D106</f>
        <v>0</v>
      </c>
      <c r="E105" s="340">
        <f t="shared" ref="E105:I105" si="44">+E106</f>
        <v>0</v>
      </c>
      <c r="F105" s="340">
        <f t="shared" si="44"/>
        <v>0</v>
      </c>
      <c r="G105" s="340">
        <f t="shared" si="44"/>
        <v>0</v>
      </c>
      <c r="H105" s="340">
        <f t="shared" si="44"/>
        <v>0</v>
      </c>
      <c r="I105" s="340">
        <f t="shared" si="44"/>
        <v>0</v>
      </c>
    </row>
    <row r="106" spans="1:9" ht="37.15" hidden="1" customHeight="1" x14ac:dyDescent="0.2">
      <c r="A106" s="341">
        <f>+[7]ระบบการควบคุมฯ!A163</f>
        <v>0</v>
      </c>
      <c r="B106" s="351" t="str">
        <f>+[7]ระบบการควบคุมฯ!B163</f>
        <v xml:space="preserve"> งบรายจ่ายอื่น 6611500</v>
      </c>
      <c r="C106" s="343" t="str">
        <f>+[7]ระบบการควบคุมฯ!C163</f>
        <v>20004 31006100 50000xx</v>
      </c>
      <c r="D106" s="344">
        <f t="shared" ref="D106:I106" si="45">SUM(D107)</f>
        <v>0</v>
      </c>
      <c r="E106" s="344">
        <f t="shared" si="45"/>
        <v>0</v>
      </c>
      <c r="F106" s="344">
        <f t="shared" si="45"/>
        <v>0</v>
      </c>
      <c r="G106" s="344">
        <f t="shared" si="45"/>
        <v>0</v>
      </c>
      <c r="H106" s="344">
        <f t="shared" si="45"/>
        <v>0</v>
      </c>
      <c r="I106" s="344">
        <f t="shared" si="45"/>
        <v>0</v>
      </c>
    </row>
    <row r="107" spans="1:9" ht="55.9" hidden="1" customHeight="1" x14ac:dyDescent="0.2">
      <c r="A107" s="346">
        <f>+[7]ระบบการควบคุมฯ!A164</f>
        <v>0</v>
      </c>
      <c r="B107" s="346">
        <f>+[7]ระบบการควบคุมฯ!B164</f>
        <v>0</v>
      </c>
      <c r="C107" s="106">
        <f>+[7]ระบบการควบคุมฯ!C164</f>
        <v>0</v>
      </c>
      <c r="D107" s="347">
        <f>+[1]ระบบการควบคุมฯ!F137</f>
        <v>0</v>
      </c>
      <c r="E107" s="347">
        <f>+[1]ระบบการควบคุมฯ!G137+[1]ระบบการควบคุมฯ!H137</f>
        <v>0</v>
      </c>
      <c r="F107" s="347">
        <f>+[1]ระบบการควบคุมฯ!I137+[1]ระบบการควบคุมฯ!J137</f>
        <v>0</v>
      </c>
      <c r="G107" s="110">
        <f>+[1]ระบบการควบคุมฯ!K137+[1]ระบบการควบคุมฯ!L137</f>
        <v>0</v>
      </c>
      <c r="H107" s="110">
        <f>+D107-E107-F107-G107</f>
        <v>0</v>
      </c>
      <c r="I107" s="448" t="s">
        <v>95</v>
      </c>
    </row>
    <row r="108" spans="1:9" ht="55.9" hidden="1" customHeight="1" x14ac:dyDescent="0.2">
      <c r="A108" s="354">
        <f>+[7]ระบบการควบคุมฯ!A167</f>
        <v>3.8</v>
      </c>
      <c r="B108" s="813" t="str">
        <f>+[7]ระบบการควบคุมฯ!B167</f>
        <v xml:space="preserve">กิจกรรมครูผู้ทรงคุณค่าแห่งแผ่นดิน </v>
      </c>
      <c r="C108" s="813" t="str">
        <f>+[7]ระบบการควบคุมฯ!C167</f>
        <v>20004 66 86190 00000</v>
      </c>
      <c r="D108" s="340">
        <f>+D109</f>
        <v>316500</v>
      </c>
      <c r="E108" s="340">
        <f t="shared" ref="E108:I108" si="46">+E109</f>
        <v>0</v>
      </c>
      <c r="F108" s="340">
        <f t="shared" si="46"/>
        <v>0</v>
      </c>
      <c r="G108" s="340">
        <f t="shared" si="46"/>
        <v>316419.34999999998</v>
      </c>
      <c r="H108" s="340">
        <f t="shared" si="46"/>
        <v>80.650000000023283</v>
      </c>
      <c r="I108" s="340">
        <f t="shared" si="46"/>
        <v>0</v>
      </c>
    </row>
    <row r="109" spans="1:9" ht="37.15" hidden="1" customHeight="1" x14ac:dyDescent="0.2">
      <c r="A109" s="341">
        <f>+[7]ระบบการควบคุมฯ!A168</f>
        <v>0</v>
      </c>
      <c r="B109" s="351" t="str">
        <f>+[7]ระบบการควบคุมฯ!B168</f>
        <v xml:space="preserve"> งบรายจ่ายอื่น 6611500</v>
      </c>
      <c r="C109" s="343" t="str">
        <f>+[7]ระบบการควบคุมฯ!C168</f>
        <v>20004 31006100 5000023</v>
      </c>
      <c r="D109" s="344">
        <f>SUM(D110)</f>
        <v>316500</v>
      </c>
      <c r="E109" s="344">
        <f t="shared" ref="E109:I109" si="47">SUM(E110)</f>
        <v>0</v>
      </c>
      <c r="F109" s="344">
        <f t="shared" si="47"/>
        <v>0</v>
      </c>
      <c r="G109" s="344">
        <f t="shared" si="47"/>
        <v>316419.34999999998</v>
      </c>
      <c r="H109" s="344">
        <f t="shared" si="47"/>
        <v>80.650000000023283</v>
      </c>
      <c r="I109" s="344">
        <f t="shared" si="47"/>
        <v>0</v>
      </c>
    </row>
    <row r="110" spans="1:9" ht="55.9" hidden="1" customHeight="1" x14ac:dyDescent="0.2">
      <c r="A110" s="346" t="str">
        <f>+[7]ระบบการควบคุมฯ!A169</f>
        <v>3.8.1</v>
      </c>
      <c r="B110" s="814" t="str">
        <f>+[7]ระบบการควบคุมฯ!B169</f>
        <v>ค่าตอบแทนการจ้างอัตราจ้างครูผู้ทรงคุณค่าแห่งแผ่นดิน งวดที่ 1 ระยะเวลา 5 เดือน (พฤศจิกายน 2565 – มีนาคม 2566) 170,000 บาท</v>
      </c>
      <c r="C110" s="106" t="str">
        <f>+[7]ระบบการควบคุมฯ!C169</f>
        <v>ศธ 04002/ว4954 ลว.7/11/2022 โอนครั้งที่ 27</v>
      </c>
      <c r="D110" s="347">
        <f>+[7]ระบบการควบคุมฯ!F169</f>
        <v>316500</v>
      </c>
      <c r="E110" s="347">
        <f>+[7]ระบบการควบคุมฯ!G169+[7]ระบบการควบคุมฯ!H169</f>
        <v>0</v>
      </c>
      <c r="F110" s="347">
        <f>+[7]ระบบการควบคุมฯ!I169+[7]ระบบการควบคุมฯ!J169</f>
        <v>0</v>
      </c>
      <c r="G110" s="110">
        <f>+[7]ระบบการควบคุมฯ!K169+[7]ระบบการควบคุมฯ!L169</f>
        <v>316419.34999999998</v>
      </c>
      <c r="H110" s="110">
        <f>+D110-E110-F110-G110</f>
        <v>80.650000000023283</v>
      </c>
      <c r="I110" s="448" t="s">
        <v>15</v>
      </c>
    </row>
    <row r="111" spans="1:9" ht="55.9" hidden="1" customHeight="1" x14ac:dyDescent="0.2">
      <c r="A111" s="346" t="str">
        <f>+[7]ระบบการควบคุมฯ!A170</f>
        <v>3.8.1.1</v>
      </c>
      <c r="B111" s="814" t="str">
        <f>+[7]ระบบการควบคุมฯ!B170</f>
        <v>ค่าตอบแทนการจ้างอัตราจ้างครูผู้ทรงคุณค่าแห่งแผ่นดิน งวดที่ 2 ระยะเวลา 2 เดือน (พฤษภาคม  – มิถุนายน 2566) 68,000 บาท</v>
      </c>
      <c r="C111" s="106" t="str">
        <f>+[7]ระบบการควบคุมฯ!C170</f>
        <v>ศธ 04002/ว1603 ลว.24/4/2023 โอนครั้งที่ 483</v>
      </c>
      <c r="D111" s="350"/>
      <c r="E111" s="350"/>
      <c r="F111" s="350"/>
      <c r="G111" s="861"/>
      <c r="H111" s="861"/>
      <c r="I111" s="862"/>
    </row>
    <row r="112" spans="1:9" ht="18.600000000000001" hidden="1" customHeight="1" x14ac:dyDescent="0.2">
      <c r="A112" s="346" t="str">
        <f>+[7]ระบบการควบคุมฯ!A171</f>
        <v>3.8.1.2</v>
      </c>
      <c r="B112" s="814" t="str">
        <f>+[7]ระบบการควบคุมฯ!B171</f>
        <v>ค่าตอบแทนการจ้างอัตราจ้างครูผู้ทรงคุณค่าแห่งแผ่นดิน โอนกลับส่วนกลาง งวดที่ 1-2  23,500 บาท</v>
      </c>
      <c r="C112" s="106" t="str">
        <f>+[7]ระบบการควบคุมฯ!C171</f>
        <v>ศธ 04002/ว2665 ลว.5/7/2023 โอนครั้งที่ 636</v>
      </c>
      <c r="D112" s="350"/>
      <c r="E112" s="350"/>
      <c r="F112" s="350"/>
      <c r="G112" s="861"/>
      <c r="H112" s="861"/>
      <c r="I112" s="862"/>
    </row>
    <row r="113" spans="1:9" ht="55.9" hidden="1" customHeight="1" x14ac:dyDescent="0.2">
      <c r="A113" s="346" t="str">
        <f>+[7]ระบบการควบคุมฯ!A172</f>
        <v>3.8.1.3</v>
      </c>
      <c r="B113" s="814" t="str">
        <f>+[7]ระบบการควบคุมฯ!B172</f>
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</c>
      <c r="C113" s="106" t="str">
        <f>+[7]ระบบการควบคุมฯ!C172</f>
        <v>ศธ 04002/ว2666 ลว.5/7/2023 โอนครั้งที่ 640</v>
      </c>
      <c r="D113" s="350"/>
      <c r="E113" s="350"/>
      <c r="F113" s="350"/>
      <c r="G113" s="861"/>
      <c r="H113" s="861"/>
      <c r="I113" s="862"/>
    </row>
    <row r="114" spans="1:9" ht="93" hidden="1" customHeight="1" x14ac:dyDescent="0.2">
      <c r="A114" s="354">
        <f>+[7]ระบบการควบคุมฯ!A175</f>
        <v>3.9</v>
      </c>
      <c r="B114" s="813" t="str">
        <f>+[7]ระบบการควบคุมฯ!B175</f>
        <v>กิจกรรมจัดหาบุคลากรสนับสนุนการปฏิบัติงานให้ราชการ (คืนครูสำหรับเด็กพิการ)</v>
      </c>
      <c r="C114" s="813" t="str">
        <f>+[7]ระบบการควบคุมฯ!C175</f>
        <v>20004 66 00117 00111</v>
      </c>
      <c r="D114" s="340">
        <f>+D115</f>
        <v>3473047.05</v>
      </c>
      <c r="E114" s="340">
        <f t="shared" ref="E114:I114" si="48">+E115</f>
        <v>0</v>
      </c>
      <c r="F114" s="340">
        <f t="shared" si="48"/>
        <v>0</v>
      </c>
      <c r="G114" s="340">
        <f t="shared" si="48"/>
        <v>3473047.05</v>
      </c>
      <c r="H114" s="340">
        <f t="shared" si="48"/>
        <v>0</v>
      </c>
      <c r="I114" s="340">
        <f t="shared" si="48"/>
        <v>0</v>
      </c>
    </row>
    <row r="115" spans="1:9" ht="55.9" hidden="1" customHeight="1" x14ac:dyDescent="0.2">
      <c r="A115" s="341">
        <f>+[7]ระบบการควบคุมฯ!A176</f>
        <v>0</v>
      </c>
      <c r="B115" s="351" t="str">
        <f>+[7]ระบบการควบคุมฯ!B176</f>
        <v xml:space="preserve"> งบรายจ่ายอื่น 6611500</v>
      </c>
      <c r="C115" s="343" t="str">
        <f>+[7]ระบบการควบคุมฯ!C176</f>
        <v>20004 31006100 5000014</v>
      </c>
      <c r="D115" s="344">
        <f>SUM(D116:D120)</f>
        <v>3473047.05</v>
      </c>
      <c r="E115" s="344">
        <f t="shared" ref="E115:H115" si="49">SUM(E116:E120)</f>
        <v>0</v>
      </c>
      <c r="F115" s="344">
        <f t="shared" si="49"/>
        <v>0</v>
      </c>
      <c r="G115" s="344">
        <f t="shared" si="49"/>
        <v>3473047.05</v>
      </c>
      <c r="H115" s="344">
        <f t="shared" si="49"/>
        <v>0</v>
      </c>
      <c r="I115" s="344">
        <f t="shared" ref="I115" si="50">SUM(I116)</f>
        <v>0</v>
      </c>
    </row>
    <row r="116" spans="1:9" ht="74.45" hidden="1" customHeight="1" x14ac:dyDescent="0.2">
      <c r="A116" s="346" t="str">
        <f>+[7]ระบบการควบคุมฯ!A177</f>
        <v>3.9.1</v>
      </c>
      <c r="B116" s="814" t="str">
        <f>+[7]ระบบการควบคุมฯ!B177</f>
        <v>พี่เลี้ยงเด็กพิการอัตราจ้างชั่วคราวรายเดือน จำนวน 19 อัตรา ครั้งที่ 1 ตุลาคม 65 -มีนาคม 66) 1,071,144</v>
      </c>
      <c r="C116" s="106" t="str">
        <f>+[7]ระบบการควบคุมฯ!C177</f>
        <v>ศธ 04002/ว5142 ลว 10 พ.ย. 65 ครั้งที่ 59</v>
      </c>
      <c r="D116" s="347">
        <f>+[7]ระบบการควบคุมฯ!F177</f>
        <v>2031480</v>
      </c>
      <c r="E116" s="347">
        <f>+[7]ระบบการควบคุมฯ!G177+[7]ระบบการควบคุมฯ!H177</f>
        <v>0</v>
      </c>
      <c r="F116" s="347">
        <f>+[7]ระบบการควบคุมฯ!I177+[7]ระบบการควบคุมฯ!J177</f>
        <v>0</v>
      </c>
      <c r="G116" s="110">
        <f>+[7]ระบบการควบคุมฯ!K177+[7]ระบบการควบคุมฯ!L177</f>
        <v>2031480</v>
      </c>
      <c r="H116" s="110">
        <f>+D116-E116-F116-G116</f>
        <v>0</v>
      </c>
      <c r="I116" s="448" t="s">
        <v>15</v>
      </c>
    </row>
    <row r="117" spans="1:9" ht="74.45" hidden="1" customHeight="1" x14ac:dyDescent="0.2">
      <c r="A117" s="346" t="str">
        <f>+[7]ระบบการควบคุมฯ!A178</f>
        <v>3.9.1.1</v>
      </c>
      <c r="B117" s="814" t="str">
        <f>+[7]ระบบการควบคุมฯ!B178</f>
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</c>
      <c r="C117" s="106"/>
      <c r="D117" s="347"/>
      <c r="E117" s="347"/>
      <c r="F117" s="347"/>
      <c r="G117" s="110"/>
      <c r="H117" s="110"/>
      <c r="I117" s="448"/>
    </row>
    <row r="118" spans="1:9" ht="93" hidden="1" customHeight="1" x14ac:dyDescent="0.2">
      <c r="A118" s="346" t="str">
        <f>+[7]ระบบการควบคุมฯ!A180</f>
        <v>3.9.2</v>
      </c>
      <c r="B118" s="814" t="str">
        <f>+[7]ระบบการควบคุมฯ!B180</f>
        <v>พี่เลี้ยงเด็กพิการจ้างเหมาบริการจำนวน 14 อัตรา ครั้งที่ 1  ตุลาคม 65-31 มีนาคม 2566) อัตราละ 9,000 บาท  756000</v>
      </c>
      <c r="C118" s="106" t="str">
        <f>+[7]ระบบการควบคุมฯ!C180</f>
        <v>ศธ 04002/ว5142 ลว 10 พ.ย. 65 ครั้งที่ 59</v>
      </c>
      <c r="D118" s="347">
        <f>+[7]ระบบการควบคุมฯ!F180</f>
        <v>1441567.05</v>
      </c>
      <c r="E118" s="347">
        <f>+[7]ระบบการควบคุมฯ!G180+[7]ระบบการควบคุมฯ!H180</f>
        <v>0</v>
      </c>
      <c r="F118" s="347">
        <f>+[7]ระบบการควบคุมฯ!I180+[7]ระบบการควบคุมฯ!J180</f>
        <v>0</v>
      </c>
      <c r="G118" s="110">
        <f>+[7]ระบบการควบคุมฯ!K180+[7]ระบบการควบคุมฯ!L180</f>
        <v>1441567.05</v>
      </c>
      <c r="H118" s="110">
        <f>+D118-E118-F118-G118</f>
        <v>0</v>
      </c>
      <c r="I118" s="448" t="s">
        <v>15</v>
      </c>
    </row>
    <row r="119" spans="1:9" ht="55.9" hidden="1" customHeight="1" x14ac:dyDescent="0.2">
      <c r="A119" s="346" t="str">
        <f>+[7]ระบบการควบคุมฯ!A181</f>
        <v>3.9.2.1</v>
      </c>
      <c r="B119" s="814" t="str">
        <f>+[7]ระบบการควบคุมฯ!B181</f>
        <v>พี่เลี้ยงเด็กพิการจ้างเหมาบริการจำนวน 15 อัตรา ครั้งที่ 2  เมย - มิย 2566) อัตราละ 9,000 บาท  405,000 บาท</v>
      </c>
      <c r="C119" s="106"/>
      <c r="D119" s="350"/>
      <c r="E119" s="350"/>
      <c r="F119" s="350"/>
      <c r="G119" s="861"/>
      <c r="H119" s="861"/>
      <c r="I119" s="862"/>
    </row>
    <row r="120" spans="1:9" ht="93" hidden="1" customHeight="1" x14ac:dyDescent="0.2">
      <c r="A120" s="346" t="str">
        <f>+[7]ระบบการควบคุมฯ!A182</f>
        <v>3.9.2.2</v>
      </c>
      <c r="B120" s="814" t="str">
        <f>+[7]ระบบการควบคุมฯ!B182</f>
        <v>พี่เลี้ยงเด็กพิการจ้างเหมาบริการจำนวน 15 อัตรา ครั้งที่ 3  กค - กย 2566) อัตราละ 9,000 บาท  405,000 บาท อนุมัติครั้งนี้ 291,191 บาท</v>
      </c>
      <c r="C120" s="106"/>
      <c r="D120" s="350"/>
      <c r="E120" s="350"/>
      <c r="F120" s="350"/>
      <c r="G120" s="861"/>
      <c r="H120" s="861"/>
      <c r="I120" s="862"/>
    </row>
    <row r="121" spans="1:9" ht="74.45" hidden="1" customHeight="1" x14ac:dyDescent="0.2">
      <c r="A121" s="354">
        <f>+[7]ระบบการควบคุมฯ!A184</f>
        <v>3.1</v>
      </c>
      <c r="B121" s="813" t="str">
        <f>+[7]ระบบการควบคุมฯ!B184</f>
        <v>กิจกรรมจัดหาบุคลากรสนับสนุนการปฏิบัติงานให้ราชการ (คืนครูสำหรับผู้จบการศึกษาภาคบังคับ)</v>
      </c>
      <c r="C121" s="813" t="str">
        <f>+[7]ระบบการควบคุมฯ!C184</f>
        <v>20004 66 00117 00114</v>
      </c>
      <c r="D121" s="340">
        <f>+D122</f>
        <v>7646678.4299999997</v>
      </c>
      <c r="E121" s="340">
        <f t="shared" ref="E121:I121" si="51">+E122</f>
        <v>0</v>
      </c>
      <c r="F121" s="340">
        <f t="shared" si="51"/>
        <v>0</v>
      </c>
      <c r="G121" s="340">
        <f t="shared" si="51"/>
        <v>7646678.4299999997</v>
      </c>
      <c r="H121" s="340">
        <f t="shared" si="51"/>
        <v>0</v>
      </c>
      <c r="I121" s="340">
        <f t="shared" si="51"/>
        <v>0</v>
      </c>
    </row>
    <row r="122" spans="1:9" ht="93" hidden="1" customHeight="1" x14ac:dyDescent="0.2">
      <c r="A122" s="341">
        <f>+[7]ระบบการควบคุมฯ!A194</f>
        <v>0</v>
      </c>
      <c r="B122" s="351" t="str">
        <f>+[7]ระบบการควบคุมฯ!B194</f>
        <v xml:space="preserve"> งบรายจ่ายอื่น 6611500</v>
      </c>
      <c r="C122" s="343" t="str">
        <f>+[7]ระบบการควบคุมฯ!C194</f>
        <v>20004 31006100 5000017</v>
      </c>
      <c r="D122" s="344">
        <f>SUM(D123:D138)</f>
        <v>7646678.4299999997</v>
      </c>
      <c r="E122" s="344">
        <f t="shared" ref="E122:H122" si="52">SUM(E123:E138)</f>
        <v>0</v>
      </c>
      <c r="F122" s="344">
        <f t="shared" si="52"/>
        <v>0</v>
      </c>
      <c r="G122" s="344">
        <f t="shared" si="52"/>
        <v>7646678.4299999997</v>
      </c>
      <c r="H122" s="344">
        <f t="shared" si="52"/>
        <v>0</v>
      </c>
      <c r="I122" s="344">
        <f t="shared" ref="I122" si="53">SUM(I123)</f>
        <v>0</v>
      </c>
    </row>
    <row r="123" spans="1:9" ht="74.45" hidden="1" customHeight="1" x14ac:dyDescent="0.2">
      <c r="A123" s="346" t="str">
        <f>+[7]ระบบการควบคุมฯ!A195</f>
        <v>3.10.1</v>
      </c>
      <c r="B123" s="814" t="str">
        <f>+[7]ระบบการควบคุมฯ!B195</f>
        <v>ค่าจ้างบุคลากรปฏิบัติงานในสำนักงานเขตพื้นที่การศึกษาที่ขาดแคลน จำนวน 4 อัตรา   ครั้งที่ 1  (ต.ค.65 - ธ.ค.65) จำนวนเงิน 110,700.-บาท</v>
      </c>
      <c r="C123" s="814" t="str">
        <f>+[7]ระบบการควบคุมฯ!C195</f>
        <v>ศธ 04002/ว4735 ลว.19/ต.ค./2022 โอนครั้งที่ 1</v>
      </c>
      <c r="D123" s="347">
        <f>+[7]ระบบการควบคุมฯ!F195</f>
        <v>231291.3</v>
      </c>
      <c r="E123" s="347">
        <f>+[7]ระบบการควบคุมฯ!G195+[7]ระบบการควบคุมฯ!H195</f>
        <v>0</v>
      </c>
      <c r="F123" s="347">
        <f>+[7]ระบบการควบคุมฯ!I195+[7]ระบบการควบคุมฯ!J195</f>
        <v>0</v>
      </c>
      <c r="G123" s="110">
        <f>+[7]ระบบการควบคุมฯ!K195+[7]ระบบการควบคุมฯ!L195</f>
        <v>231291.3</v>
      </c>
      <c r="H123" s="110">
        <f t="shared" ref="H123:H136" si="54">+D123-E123-F123-G123</f>
        <v>0</v>
      </c>
      <c r="I123" s="448" t="s">
        <v>15</v>
      </c>
    </row>
    <row r="124" spans="1:9" ht="93" hidden="1" customHeight="1" x14ac:dyDescent="0.2">
      <c r="A124" s="346" t="str">
        <f>+[7]ระบบการควบคุมฯ!A196</f>
        <v>3.10.1.1</v>
      </c>
      <c r="B124" s="814" t="str">
        <f>+[7]ระบบการควบคุมฯ!B196</f>
        <v>ค่าจ้างบุคลากรปฏิบัติงานในสำนักงานเขตพื้นที่การศึกษาที่ขาดแคลน จำนวน 4 อัตรา   ครั้งที่ 2  (มค - มีค 66) จำนวนเงิน 26,000.-บาท</v>
      </c>
      <c r="C124" s="814" t="str">
        <f>+[7]ระบบการควบคุมฯ!C196</f>
        <v>ศธ 04002/ว198 ลว.19/มค./2023 โอนครั้งที่ 208</v>
      </c>
      <c r="D124" s="347"/>
      <c r="E124" s="347"/>
      <c r="F124" s="347"/>
      <c r="G124" s="110"/>
      <c r="H124" s="110"/>
      <c r="I124" s="448"/>
    </row>
    <row r="125" spans="1:9" ht="74.45" hidden="1" customHeight="1" x14ac:dyDescent="0.2">
      <c r="A125" s="346" t="str">
        <f>+[7]ระบบการควบคุมฯ!A197</f>
        <v>3.10.1.2</v>
      </c>
      <c r="B125" s="814" t="str">
        <f>+[7]ระบบการควบคุมฯ!B197</f>
        <v xml:space="preserve">จัดสรรเงินประกันสังคม บุคลากรปฏิบัติงานในสำนักงานเขตพื้นที่ ครั้งที่ 1 (เพิ่มเติม) 540 บาท </v>
      </c>
      <c r="C125" s="814" t="str">
        <f>+[7]ระบบการควบคุมฯ!C197</f>
        <v xml:space="preserve">ศธ 04002/ว4909 ลว.28/ต.ค./2022 โอนครั้งที่ 23 </v>
      </c>
      <c r="D125" s="347"/>
      <c r="E125" s="347"/>
      <c r="F125" s="347"/>
      <c r="G125" s="110"/>
      <c r="H125" s="110"/>
      <c r="I125" s="448"/>
    </row>
    <row r="126" spans="1:9" ht="74.45" hidden="1" customHeight="1" x14ac:dyDescent="0.2">
      <c r="A126" s="346" t="str">
        <f>+[7]ระบบการควบคุมฯ!A198</f>
        <v>3.10.1.3</v>
      </c>
      <c r="B126" s="814" t="str">
        <f>+[7]ระบบการควบคุมฯ!B198</f>
        <v xml:space="preserve"> ค่าจ้างบุคลากรปฏิบัติงานในสำนักงานเขตพื้นที่การศึกษาที่ขาดแคลน ครั้งที่ 3(เมย - มิย 66) 76000 บาท </v>
      </c>
      <c r="C126" s="814" t="str">
        <f>+[7]ระบบการควบคุมฯ!C198</f>
        <v>ศธ 04002/ว1299 ลว.30 มีค 66 โอนครั้งที่ 439</v>
      </c>
      <c r="D126" s="347">
        <f>+[7]ระบบการควบคุมฯ!F198</f>
        <v>0</v>
      </c>
      <c r="E126" s="347">
        <f>+[7]ระบบการควบคุมฯ!G198+[7]ระบบการควบคุมฯ!H198</f>
        <v>0</v>
      </c>
      <c r="F126" s="347">
        <f>+[7]ระบบการควบคุมฯ!I198+[7]ระบบการควบคุมฯ!J198</f>
        <v>0</v>
      </c>
      <c r="G126" s="110">
        <f>+[7]ระบบการควบคุมฯ!K198+[7]ระบบการควบคุมฯ!L198</f>
        <v>0</v>
      </c>
      <c r="H126" s="110">
        <f t="shared" si="54"/>
        <v>0</v>
      </c>
      <c r="I126" s="448" t="s">
        <v>15</v>
      </c>
    </row>
    <row r="127" spans="1:9" ht="55.9" hidden="1" customHeight="1" x14ac:dyDescent="0.2">
      <c r="A127" s="1048" t="str">
        <f>+[7]ระบบการควบคุมฯ!A200</f>
        <v>3.10.2</v>
      </c>
      <c r="B127" s="1049" t="str">
        <f>+[7]ระบบการควบคุมฯ!B200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1(ต.ค.65 - ธ.ค.65)จำนวนเงิน 1,153,125.-บาท </v>
      </c>
      <c r="C127" s="1049" t="str">
        <f>+[7]ระบบการควบคุมฯ!C200</f>
        <v>ศธ 04002/ว4735 ลว.19/ต.ค./2022 โอนครั้งที่1</v>
      </c>
      <c r="D127" s="1050">
        <f>+[7]ระบบการควบคุมฯ!F200</f>
        <v>4531050</v>
      </c>
      <c r="E127" s="1050">
        <f>+[7]ระบบการควบคุมฯ!G200+[7]ระบบการควบคุมฯ!H200</f>
        <v>0</v>
      </c>
      <c r="F127" s="1050">
        <f>+[7]ระบบการควบคุมฯ!I200+[7]ระบบการควบคุมฯ!J200</f>
        <v>0</v>
      </c>
      <c r="G127" s="1051">
        <f>+[7]ระบบการควบคุมฯ!K200+[7]ระบบการควบคุมฯ!L200</f>
        <v>4531050</v>
      </c>
      <c r="H127" s="1051">
        <f t="shared" si="54"/>
        <v>0</v>
      </c>
      <c r="I127" s="1052" t="s">
        <v>15</v>
      </c>
    </row>
    <row r="128" spans="1:9" ht="74.45" hidden="1" customHeight="1" x14ac:dyDescent="0.2">
      <c r="A128" s="1053" t="str">
        <f>+[7]ระบบการควบคุมฯ!A201</f>
        <v>3.10.2.1</v>
      </c>
      <c r="B128" s="1054" t="str">
        <f>+[7]ระบบการควบคุมฯ!B201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2  (มค - มีค 66) จำนวนเงิน 1,165,800.-บาท </v>
      </c>
      <c r="C128" s="1054" t="str">
        <f>+[7]ระบบการควบคุมฯ!C201</f>
        <v>ศธ 04002/ว198 ลว.19/มค./2023 โอนครั้งที่ 208</v>
      </c>
      <c r="D128" s="1055">
        <f>+[7]ระบบการควบคุมฯ!F203</f>
        <v>0</v>
      </c>
      <c r="E128" s="1055">
        <f>+[7]ระบบการควบคุมฯ!G203+[7]ระบบการควบคุมฯ!H203</f>
        <v>0</v>
      </c>
      <c r="F128" s="1055">
        <f>+[7]ระบบการควบคุมฯ!I203+[7]ระบบการควบคุมฯ!J203</f>
        <v>0</v>
      </c>
      <c r="G128" s="1056">
        <f>+[7]ระบบการควบคุมฯ!K203+[7]ระบบการควบคุมฯ!L203</f>
        <v>0</v>
      </c>
      <c r="H128" s="1056">
        <f t="shared" si="54"/>
        <v>0</v>
      </c>
      <c r="I128" s="1057" t="s">
        <v>15</v>
      </c>
    </row>
    <row r="129" spans="1:9" ht="74.45" hidden="1" customHeight="1" x14ac:dyDescent="0.2">
      <c r="A129" s="1053" t="str">
        <f>+[7]ระบบการควบคุมฯ!A202</f>
        <v>3.10.2.2</v>
      </c>
      <c r="B129" s="1054" t="str">
        <f>+[7]ระบบการควบคุมฯ!B202</f>
        <v xml:space="preserve">จัดสรรเงินประกันสังคม ครูขั้นวิกฤต ครั้งที่ 1 (เพิ่มเติม) 5,625 บาท </v>
      </c>
      <c r="C129" s="1054" t="str">
        <f>+[7]ระบบการควบคุมฯ!C202</f>
        <v xml:space="preserve">ศธ 04002/ว4909 ลว.28/ต.ค./2022 โอนครั้งที่ 23 </v>
      </c>
      <c r="D129" s="1055"/>
      <c r="E129" s="1055"/>
      <c r="F129" s="1055"/>
      <c r="G129" s="1056"/>
      <c r="H129" s="1056"/>
      <c r="I129" s="1057"/>
    </row>
    <row r="130" spans="1:9" ht="55.9" hidden="1" customHeight="1" x14ac:dyDescent="0.2">
      <c r="A130" s="1042" t="str">
        <f>+[7]ระบบการควบคุมฯ!A203</f>
        <v>3.10.2.3</v>
      </c>
      <c r="B130" s="1058" t="str">
        <f>+[7]ระบบการควบคุมฯ!B203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มิย 66) จำนวนเงิน 1,134,000.-บาท </v>
      </c>
      <c r="C130" s="1058" t="str">
        <f>+[7]ระบบการควบคุมฯ!C203</f>
        <v>ศธ 04002/ว1299 ลว.30 มีค 66 โอนครั้งที่ 439</v>
      </c>
      <c r="D130" s="1045"/>
      <c r="E130" s="1045"/>
      <c r="F130" s="1045"/>
      <c r="G130" s="1059"/>
      <c r="H130" s="1059"/>
      <c r="I130" s="1060"/>
    </row>
    <row r="131" spans="1:9" ht="56.25" x14ac:dyDescent="0.2">
      <c r="A131" s="1048" t="str">
        <f>+[7]ระบบการควบคุมฯ!A205</f>
        <v>3.10.3</v>
      </c>
      <c r="B131" s="1049" t="str">
        <f>+[7]ระบบการควบคุมฯ!B205</f>
        <v>ค่าจ้างนักการภารโรง ค่าจ้าง 9,000.-บาท จำนวน 17 อัตรา  ครั้งที่ 1 (ต.ค.65 - ธ.ค.65) จำนวนเงิน 470,475.-บาท</v>
      </c>
      <c r="C131" s="1049" t="str">
        <f>+[7]ระบบการควบคุมฯ!C205</f>
        <v>ศธ 04002/ว4735 ลว.19/ต.ค./2022 โอนครั้งที่1</v>
      </c>
      <c r="D131" s="1050">
        <f>+[7]ระบบการควบคุมฯ!F205</f>
        <v>1918620</v>
      </c>
      <c r="E131" s="1050">
        <f>+[7]ระบบการควบคุมฯ!G205+[7]ระบบการควบคุมฯ!H205</f>
        <v>0</v>
      </c>
      <c r="F131" s="1050">
        <f>+[7]ระบบการควบคุมฯ!I205+[7]ระบบการควบคุมฯ!J205</f>
        <v>0</v>
      </c>
      <c r="G131" s="1051">
        <f>+[7]ระบบการควบคุมฯ!K205+[7]ระบบการควบคุมฯ!L205</f>
        <v>1918620</v>
      </c>
      <c r="H131" s="1051">
        <f t="shared" si="54"/>
        <v>0</v>
      </c>
      <c r="I131" s="1052" t="s">
        <v>15</v>
      </c>
    </row>
    <row r="132" spans="1:9" ht="56.25" x14ac:dyDescent="0.2">
      <c r="A132" s="1053" t="str">
        <f>+[7]ระบบการควบคุมฯ!A206</f>
        <v>3.10.3.1</v>
      </c>
      <c r="B132" s="1054" t="str">
        <f>+[7]ระบบการควบคุมฯ!B206</f>
        <v>ค่าจ้างนักการภารโรง ค่าจ้าง 9,000.-บาท จำนวน 17 อัตรา  ครั้งที่ 2  (มค - มีค 66) จำนวนเงิน 481,950.-บาท</v>
      </c>
      <c r="C132" s="1054" t="str">
        <f>+[7]ระบบการควบคุมฯ!C206</f>
        <v>ศธ 04002/ว198 ลว.19/มค./2023 โอนครั้งที่ 208</v>
      </c>
      <c r="D132" s="1055">
        <f>+[7]ระบบการควบคุมฯ!F207</f>
        <v>0</v>
      </c>
      <c r="E132" s="1055">
        <f>+[7]ระบบการควบคุมฯ!G207+[7]ระบบการควบคุมฯ!H207</f>
        <v>0</v>
      </c>
      <c r="F132" s="1055">
        <f>+[7]ระบบการควบคุมฯ!I207+[7]ระบบการควบคุมฯ!J207</f>
        <v>0</v>
      </c>
      <c r="G132" s="1056">
        <f>+[7]ระบบการควบคุมฯ!K207+[7]ระบบการควบคุมฯ!L207</f>
        <v>0</v>
      </c>
      <c r="H132" s="1056">
        <f t="shared" si="54"/>
        <v>0</v>
      </c>
      <c r="I132" s="1057" t="s">
        <v>15</v>
      </c>
    </row>
    <row r="133" spans="1:9" ht="56.25" x14ac:dyDescent="0.2">
      <c r="A133" s="1053" t="str">
        <f>+[7]ระบบการควบคุมฯ!A207</f>
        <v>3.10.3.2</v>
      </c>
      <c r="B133" s="1054" t="str">
        <f>+[7]ระบบการควบคุมฯ!B207</f>
        <v xml:space="preserve">จัดสรรเงินประกันสังคม นักการภารโรง ครั้งที่ 1 (เพิ่มเติม) 2,295 บาท </v>
      </c>
      <c r="C133" s="1054" t="str">
        <f>+[7]ระบบการควบคุมฯ!C207</f>
        <v xml:space="preserve">ศธ 04002/ว4909 ลว.28/ต.ค./2022 โอนครั้งที่ 23 </v>
      </c>
      <c r="D133" s="1055"/>
      <c r="E133" s="1055"/>
      <c r="F133" s="1055"/>
      <c r="G133" s="1056"/>
      <c r="H133" s="1056"/>
      <c r="I133" s="1057"/>
    </row>
    <row r="134" spans="1:9" ht="56.25" x14ac:dyDescent="0.2">
      <c r="A134" s="1042" t="str">
        <f>+[7]ระบบการควบคุมฯ!A208</f>
        <v>3.10.3.3</v>
      </c>
      <c r="B134" s="1058" t="str">
        <f>+[7]ระบบการควบคุมฯ!B208</f>
        <v>ค่าจ้างนักการภารโรง ค่าจ้าง 9,000.-บาท จำนวน 17 อัตรา  ครั้งที่ 3 (เมย - มิย 66) จำนวนเงิน 481,950.-บาท</v>
      </c>
      <c r="C134" s="1058" t="str">
        <f>+[7]ระบบการควบคุมฯ!C208</f>
        <v>ศธ 04002/ว1299 ลว.30 มีค 66 โอนครั้งที่ 439</v>
      </c>
      <c r="D134" s="1045"/>
      <c r="E134" s="1045"/>
      <c r="F134" s="1045"/>
      <c r="G134" s="1059"/>
      <c r="H134" s="1059"/>
      <c r="I134" s="1060"/>
    </row>
    <row r="135" spans="1:9" ht="56.25" x14ac:dyDescent="0.2">
      <c r="A135" s="346" t="str">
        <f>+[7]ระบบการควบคุมฯ!A210</f>
        <v>3.10.4</v>
      </c>
      <c r="B135" s="814" t="str">
        <f>+[7]ระบบการควบคุมฯ!B210</f>
        <v>เงินประกันสังคม จ้างครูธุรการ ครั้งที่ 1 (เพิ่มเติม) 7,425บาท /จัดสรร 7200 บาท</v>
      </c>
      <c r="C135" s="814" t="str">
        <f>+[7]ระบบการควบคุมฯ!C210</f>
        <v xml:space="preserve">ศธ 04002/ว4909 ลว.28/ต.ค./2022 โอนครั้งที่ 23 </v>
      </c>
      <c r="D135" s="347">
        <f>+[7]ระบบการควบคุมฯ!F210</f>
        <v>900</v>
      </c>
      <c r="E135" s="347">
        <f>+[7]ระบบการควบคุมฯ!G210+[7]ระบบการควบคุมฯ!H210</f>
        <v>0</v>
      </c>
      <c r="F135" s="347">
        <f>+[7]ระบบการควบคุมฯ!I210+[7]ระบบการควบคุมฯ!J210</f>
        <v>0</v>
      </c>
      <c r="G135" s="110">
        <f>+[7]ระบบการควบคุมฯ!K210+[7]ระบบการควบคุมฯ!L210</f>
        <v>900</v>
      </c>
      <c r="H135" s="110">
        <f t="shared" si="54"/>
        <v>0</v>
      </c>
      <c r="I135" s="448" t="s">
        <v>15</v>
      </c>
    </row>
    <row r="136" spans="1:9" ht="56.25" x14ac:dyDescent="0.2">
      <c r="A136" s="1048" t="str">
        <f>+[7]ระบบการควบคุมฯ!A211</f>
        <v>3.10.5</v>
      </c>
      <c r="B136" s="1049" t="str">
        <f>+[7]ระบบการควบคุมฯ!B211</f>
        <v>ค่าจ้างบุคลากรวิทยาศาสตร์และคณิตศาสตร์ ครั้งที่ 1 ระยะเวลา 6 เดือน (ตุลาคม 2565-มีนาคม 2565)  568,080</v>
      </c>
      <c r="C136" s="1049" t="str">
        <f>+[7]ระบบการควบคุมฯ!C211</f>
        <v>ศธ 04002/ว5145 ลว.11/พ.ย./2022 โอนครั้งที่ 63</v>
      </c>
      <c r="D136" s="1050">
        <f>+[7]ระบบการควบคุมฯ!F211</f>
        <v>964817.13</v>
      </c>
      <c r="E136" s="1050">
        <f>+[7]ระบบการควบคุมฯ!G211+[7]ระบบการควบคุมฯ!H211</f>
        <v>0</v>
      </c>
      <c r="F136" s="1050">
        <f>+[7]ระบบการควบคุมฯ!I211+[7]ระบบการควบคุมฯ!J211</f>
        <v>0</v>
      </c>
      <c r="G136" s="1051">
        <f>+[7]ระบบการควบคุมฯ!K211+[7]ระบบการควบคุมฯ!L211</f>
        <v>964817.13</v>
      </c>
      <c r="H136" s="1051">
        <f t="shared" si="54"/>
        <v>0</v>
      </c>
      <c r="I136" s="1052" t="s">
        <v>15</v>
      </c>
    </row>
    <row r="137" spans="1:9" ht="56.25" x14ac:dyDescent="0.2">
      <c r="A137" s="1042" t="str">
        <f>+[7]ระบบการควบคุมฯ!A212</f>
        <v>3.10.5.1</v>
      </c>
      <c r="B137" s="1058" t="str">
        <f>+[7]ระบบการควบคุมฯ!B212</f>
        <v>ค่าจ้างบุคลากรวิทยาศาสตร์และคณิตศาสตร์ ครั้งที่ 1 ระยะเวลา46 เดือน (เม ย 66 - กค 66)  378,720</v>
      </c>
      <c r="C137" s="1058" t="str">
        <f>+[7]ระบบการควบคุมฯ!C212</f>
        <v>ศธ 04002/ว1168 ลว.20 มีค 66  โอนครั้งที่ 414</v>
      </c>
      <c r="D137" s="1045"/>
      <c r="E137" s="1045"/>
      <c r="F137" s="1045"/>
      <c r="G137" s="1059"/>
      <c r="H137" s="1059"/>
      <c r="I137" s="1060"/>
    </row>
    <row r="138" spans="1:9" ht="56.25" x14ac:dyDescent="0.2">
      <c r="A138" s="1042" t="str">
        <f>+[7]ระบบการควบคุมฯ!A213</f>
        <v>3.10.5.2</v>
      </c>
      <c r="B138" s="1058" t="str">
        <f>+[7]ระบบการควบคุมฯ!B213</f>
        <v>ค่าจ้างบุคลากรวิทยาศาสตร์และคณิตศาสตร์ ครั้งที่ 3 ระยะเวลา 2 เดือน (สค 66 - กย 66)  189,360 บาท</v>
      </c>
      <c r="C138" s="1058" t="str">
        <f>+[7]ระบบการควบคุมฯ!C213</f>
        <v>ศธ 04002/ว2687 ลว. 5 กค 66  โอนครั้งที่ 647</v>
      </c>
      <c r="D138" s="1045"/>
      <c r="E138" s="1045"/>
      <c r="F138" s="1045"/>
      <c r="G138" s="1059"/>
      <c r="H138" s="1059"/>
      <c r="I138" s="1060"/>
    </row>
    <row r="139" spans="1:9" ht="37.5" x14ac:dyDescent="0.2">
      <c r="A139" s="835">
        <f>+[7]ระบบการควบคุมฯ!A216</f>
        <v>3.11</v>
      </c>
      <c r="B139" s="813" t="str">
        <f>+[7]ระบบการควบคุมฯ!B216</f>
        <v>กิจกรรมจัดหาบุคลากรสนับสนุนการปฏิบัติงานให้ราชการ (คืนครูให้นักเรียนสำหรับโรงเรียนปกติ)</v>
      </c>
      <c r="C139" s="813" t="str">
        <f>+[7]ระบบการควบคุมฯ!C216</f>
        <v>20004 66 00117 87195</v>
      </c>
      <c r="D139" s="340">
        <f>+D140</f>
        <v>8160728.5200000005</v>
      </c>
      <c r="E139" s="340">
        <f t="shared" ref="E139:I139" si="55">+E140</f>
        <v>0</v>
      </c>
      <c r="F139" s="340">
        <f t="shared" si="55"/>
        <v>0</v>
      </c>
      <c r="G139" s="340">
        <f t="shared" si="55"/>
        <v>8160726.3800000008</v>
      </c>
      <c r="H139" s="340">
        <f t="shared" si="55"/>
        <v>2.1399999999994179</v>
      </c>
      <c r="I139" s="340">
        <f t="shared" si="55"/>
        <v>0</v>
      </c>
    </row>
    <row r="140" spans="1:9" ht="37.5" x14ac:dyDescent="0.2">
      <c r="A140" s="341">
        <f>+[7]ระบบการควบคุมฯ!A217</f>
        <v>1</v>
      </c>
      <c r="B140" s="351" t="str">
        <f>+[7]ระบบการควบคุมฯ!B217</f>
        <v xml:space="preserve"> งบรายจ่ายอื่น 6611500</v>
      </c>
      <c r="C140" s="343" t="str">
        <f>+[7]ระบบการควบคุมฯ!C217</f>
        <v>20004 31006100 5000024</v>
      </c>
      <c r="D140" s="344">
        <f>SUM(D141:D148)+D149</f>
        <v>8160728.5200000005</v>
      </c>
      <c r="E140" s="344">
        <f t="shared" ref="E140:H140" si="56">SUM(E141:E148)+E149</f>
        <v>0</v>
      </c>
      <c r="F140" s="344">
        <f t="shared" si="56"/>
        <v>0</v>
      </c>
      <c r="G140" s="344">
        <f t="shared" si="56"/>
        <v>8160726.3800000008</v>
      </c>
      <c r="H140" s="344">
        <f t="shared" si="56"/>
        <v>2.1399999999994179</v>
      </c>
      <c r="I140" s="344">
        <f t="shared" ref="I140" si="57">SUM(I141)</f>
        <v>0</v>
      </c>
    </row>
    <row r="141" spans="1:9" ht="37.15" hidden="1" customHeight="1" x14ac:dyDescent="0.2">
      <c r="A141" s="1048" t="str">
        <f>+[7]ระบบการควบคุมฯ!A218</f>
        <v>3.11.1</v>
      </c>
      <c r="B141" s="1049" t="str">
        <f>+[7]ระบบการควบคุมฯ!B218</f>
        <v xml:space="preserve">ค่าจ้างธุรการโรงเรียนรายเดิมจ้างต่อเนื่อง  ค่าจ้าง 15,000.00 บาท จำนวน 33 อัตราครั้งที่ 1  (ต.ค.65 - ธ.ค.65) จำนวนเงิน 1,522,125.-บาท </v>
      </c>
      <c r="C141" s="1061" t="str">
        <f>+[7]ระบบการควบคุมฯ!C218</f>
        <v>ศธ 04002/ว4735 ลว.19/ต.ค./2022 โอนครั้งที่ 1</v>
      </c>
      <c r="D141" s="1050">
        <f>+[7]ระบบการควบคุมฯ!F218</f>
        <v>5916203.3600000003</v>
      </c>
      <c r="E141" s="1050">
        <f>+[7]ระบบการควบคุมฯ!G218+[7]ระบบการควบคุมฯ!H218</f>
        <v>0</v>
      </c>
      <c r="F141" s="1050">
        <f>+[7]ระบบการควบคุมฯ!I218+[7]ระบบการควบคุมฯ!J218</f>
        <v>0</v>
      </c>
      <c r="G141" s="1051">
        <f>+[7]ระบบการควบคุมฯ!K218+[7]ระบบการควบคุมฯ!L218</f>
        <v>5916203.3600000003</v>
      </c>
      <c r="H141" s="1051">
        <f>+D141-E141-F141-G141</f>
        <v>0</v>
      </c>
      <c r="I141" s="1052" t="s">
        <v>15</v>
      </c>
    </row>
    <row r="142" spans="1:9" ht="18.600000000000001" hidden="1" customHeight="1" x14ac:dyDescent="0.2">
      <c r="A142" s="1053" t="str">
        <f>+[7]ระบบการควบคุมฯ!A219</f>
        <v>3.11.1.1</v>
      </c>
      <c r="B142" s="1054" t="str">
        <f>+[7]ระบบการควบคุมฯ!B219</f>
        <v xml:space="preserve">ค่าจ้างธุรการโรงเรียนรายเดิมจ้างต่อเนื่อง  ค่าจ้าง 15,000.00 บาท จำนวน 32 อัตรา ครั้งที่ 2  (มค - มีค 66) จำนวนเงิน 1,465,650.-บาท </v>
      </c>
      <c r="C142" s="1062" t="str">
        <f>+[7]ระบบการควบคุมฯ!C219</f>
        <v>ศธ 04002/ว198 ลว.19/มค./2023 โอนครั้งที่ 208</v>
      </c>
      <c r="D142" s="1055"/>
      <c r="E142" s="1055"/>
      <c r="F142" s="1055"/>
      <c r="G142" s="1056"/>
      <c r="H142" s="1056"/>
      <c r="I142" s="1057"/>
    </row>
    <row r="143" spans="1:9" ht="130.15" hidden="1" customHeight="1" x14ac:dyDescent="0.2">
      <c r="A143" s="1042" t="str">
        <f>+[7]ระบบการควบคุมฯ!A220</f>
        <v>3.11.1.2</v>
      </c>
      <c r="B143" s="1058" t="str">
        <f>+[7]ระบบการควบคุมฯ!B220</f>
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</c>
      <c r="C143" s="1063" t="str">
        <f>+[7]ระบบการควบคุมฯ!C220</f>
        <v>ศธ 04002/ว1299 ลว.30 มีค 66 โอนครั้งที่ 439</v>
      </c>
      <c r="D143" s="1045"/>
      <c r="E143" s="1045"/>
      <c r="F143" s="1045"/>
      <c r="G143" s="1059"/>
      <c r="H143" s="1059"/>
      <c r="I143" s="1060"/>
    </row>
    <row r="144" spans="1:9" ht="111.6" hidden="1" customHeight="1" x14ac:dyDescent="0.2">
      <c r="A144" s="1042" t="str">
        <f>+[7]ระบบการควบคุมฯ!A221</f>
        <v>3.11.1.2</v>
      </c>
      <c r="B144" s="1058" t="str">
        <f>+[7]ระบบการควบคุมฯ!B221</f>
        <v xml:space="preserve">ค่าจ้างธุรการโรงเรียนรายเดิมจ้างต่อเนื่อง  ค่าจ้าง 15,000.00 บาท จำนวน 32 อัตราครั้งที่ 4  (กค - กย 66) จำนวนเงิน 1,493,750..-บาท </v>
      </c>
      <c r="C144" s="1063" t="str">
        <f>+[7]ระบบการควบคุมฯ!C221</f>
        <v>ศธ 04002/2738 ลว.7 กค 66 โอนครั้งที่ 657</v>
      </c>
      <c r="D144" s="1045"/>
      <c r="E144" s="1045"/>
      <c r="F144" s="1045"/>
      <c r="G144" s="1059"/>
      <c r="H144" s="1059"/>
      <c r="I144" s="1060"/>
    </row>
    <row r="145" spans="1:9" ht="74.45" hidden="1" customHeight="1" x14ac:dyDescent="0.2">
      <c r="A145" s="1048" t="str">
        <f>+[7]ระบบการควบคุมฯ!A222</f>
        <v>3.11.1.2</v>
      </c>
      <c r="B145" s="1049" t="str">
        <f>+[7]ระบบการควบคุมฯ!B222</f>
        <v>ค่าจ้างเหมาธุรการโรงเรียนรายเดิมจ้างต่อเนื่อง ค่าจ้าง 9,000.-บาท  จำนวน 20 อัตรา ครั้งที่ 2  (มค - มีค 66) จำนวนเงิน  513,000.-บาท</v>
      </c>
      <c r="C145" s="1061" t="str">
        <f>+[7]ระบบการควบคุมฯ!C222</f>
        <v>ศธ 04002/ว4735 ลว.19/ต.ค./2022 โอนครั้งที่1</v>
      </c>
      <c r="D145" s="1050">
        <f>+[7]ระบบการควบคุมฯ!F222</f>
        <v>1995145.16</v>
      </c>
      <c r="E145" s="1050">
        <f>+[7]ระบบการควบคุมฯ!G222+[7]ระบบการควบคุมฯ!H222</f>
        <v>0</v>
      </c>
      <c r="F145" s="1050">
        <f>+[7]ระบบการควบคุมฯ!I222+[7]ระบบการควบคุมฯ!J222</f>
        <v>0</v>
      </c>
      <c r="G145" s="1051">
        <f>+[7]ระบบการควบคุมฯ!K222+[7]ระบบการควบคุมฯ!L222</f>
        <v>1995145.16</v>
      </c>
      <c r="H145" s="1051">
        <f>+D145-E145-F145-G145</f>
        <v>0</v>
      </c>
      <c r="I145" s="1052" t="s">
        <v>15</v>
      </c>
    </row>
    <row r="146" spans="1:9" ht="74.45" hidden="1" customHeight="1" x14ac:dyDescent="0.2">
      <c r="A146" s="1053" t="str">
        <f>+[7]ระบบการควบคุมฯ!A223</f>
        <v>3.11.1.2.1</v>
      </c>
      <c r="B146" s="1054" t="str">
        <f>+[7]ระบบการควบคุมฯ!B223</f>
        <v>ค่าจ้างเหมาธุรการโรงเรียนรายเดิมจ้างต่อเนื่อง ค่าจ้าง 9,000.-บาท  จำนวน 20 อัตรา (ต.ค.65 - ธ.ค.65) จำนวนเงิน  540,000.-บาท</v>
      </c>
      <c r="C146" s="1062" t="str">
        <f>+[7]ระบบการควบคุมฯ!C223</f>
        <v>ศธ 04002/ว198 ลว.19/มค./2023 โอนครั้งที่ 208</v>
      </c>
      <c r="D146" s="1055"/>
      <c r="E146" s="1055"/>
      <c r="F146" s="1055"/>
      <c r="G146" s="1056"/>
      <c r="H146" s="1056"/>
      <c r="I146" s="1057"/>
    </row>
    <row r="147" spans="1:9" ht="74.45" hidden="1" customHeight="1" x14ac:dyDescent="0.2">
      <c r="A147" s="1042" t="str">
        <f>+[7]ระบบการควบคุมฯ!A224</f>
        <v>3.11.2.2</v>
      </c>
      <c r="B147" s="1058" t="str">
        <f>+[7]ระบบการควบคุมฯ!B224</f>
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</c>
      <c r="C147" s="1063" t="str">
        <f>+[7]ระบบการควบคุมฯ!C224</f>
        <v>ศธ 04002/ว1299 ลว.30 มีค 66 โอนครั้งที่ 439</v>
      </c>
      <c r="D147" s="1045"/>
      <c r="E147" s="1045"/>
      <c r="F147" s="1045"/>
      <c r="G147" s="1059"/>
      <c r="H147" s="1059"/>
      <c r="I147" s="1060"/>
    </row>
    <row r="148" spans="1:9" ht="93" hidden="1" customHeight="1" x14ac:dyDescent="0.2">
      <c r="A148" s="1042" t="str">
        <f>+[7]ระบบการควบคุมฯ!A225</f>
        <v>3.11.1.2.3</v>
      </c>
      <c r="B148" s="1058" t="str">
        <f>+[7]ระบบการควบคุมฯ!B225</f>
        <v>ค่าจ้างเหมาธุรการโรงเรียนรายเดิมจ้างต่อเนื่อง ค่าจ้าง 9,000.-บาท  จำนวน 20 อัตรา ครั้งที่ 4  (กค - กย 66) จำนวนเงิน  522,000.-บาท</v>
      </c>
      <c r="C148" s="1063" t="str">
        <f>+[7]ระบบการควบคุมฯ!C225</f>
        <v>ศธ 04002/2738 ลว.7 กค 66 โอนครั้งที่ 657</v>
      </c>
      <c r="D148" s="1045"/>
      <c r="E148" s="1045"/>
      <c r="F148" s="1045"/>
      <c r="G148" s="1059"/>
      <c r="H148" s="1059"/>
      <c r="I148" s="1060"/>
    </row>
    <row r="149" spans="1:9" ht="37.15" hidden="1" customHeight="1" x14ac:dyDescent="0.2">
      <c r="A149" s="1253">
        <f>+[7]ระบบการควบคุมฯ!A226</f>
        <v>2</v>
      </c>
      <c r="B149" s="1254" t="str">
        <f>+[7]ระบบการควบคุมฯ!B226</f>
        <v xml:space="preserve"> งบรายจ่ายอื่น 6611500</v>
      </c>
      <c r="C149" s="1255" t="str">
        <f>+[7]ระบบการควบคุมฯ!C226</f>
        <v>20004 31006100 5000027</v>
      </c>
      <c r="D149" s="1256">
        <f>SUM(D150:D151)</f>
        <v>249380</v>
      </c>
      <c r="E149" s="1256">
        <f t="shared" ref="E149:H149" si="58">SUM(E150:E151)</f>
        <v>0</v>
      </c>
      <c r="F149" s="1256">
        <f t="shared" si="58"/>
        <v>0</v>
      </c>
      <c r="G149" s="1256">
        <f t="shared" si="58"/>
        <v>249377.86</v>
      </c>
      <c r="H149" s="1256">
        <f t="shared" si="58"/>
        <v>2.1399999999994179</v>
      </c>
      <c r="I149" s="1257"/>
    </row>
    <row r="150" spans="1:9" ht="55.9" hidden="1" customHeight="1" x14ac:dyDescent="0.2">
      <c r="A150" s="1042" t="str">
        <f>+[7]ระบบการควบคุมฯ!A227</f>
        <v>3.11.2.1</v>
      </c>
      <c r="B150" s="1058" t="str">
        <f>+[7]ระบบการควบคุมฯ!B227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50" s="1063" t="str">
        <f>+[7]ระบบการควบคุมฯ!C227</f>
        <v>ศธ 04002/ว3430 ลว. 17 สค 66 โอนครั้งที่ 770</v>
      </c>
      <c r="D150" s="1045">
        <f>+[7]ระบบการควบคุมฯ!F227</f>
        <v>52660</v>
      </c>
      <c r="E150" s="1045">
        <f>+[7]ระบบการควบคุมฯ!G227+[7]ระบบการควบคุมฯ!H227</f>
        <v>0</v>
      </c>
      <c r="F150" s="1045">
        <f>+[7]ระบบการควบคุมฯ!I227+[7]ระบบการควบคุมฯ!J227</f>
        <v>0</v>
      </c>
      <c r="G150" s="1059">
        <f>+[7]ระบบการควบคุมฯ!K227+[7]ระบบการควบคุมฯ!L227</f>
        <v>52657.86</v>
      </c>
      <c r="H150" s="1059">
        <f>+D150-E150-F150-G150</f>
        <v>2.1399999999994179</v>
      </c>
      <c r="I150" s="1060" t="s">
        <v>231</v>
      </c>
    </row>
    <row r="151" spans="1:9" ht="74.45" hidden="1" customHeight="1" x14ac:dyDescent="0.2">
      <c r="A151" s="1042" t="str">
        <f>+[7]ระบบการควบคุมฯ!A228</f>
        <v>3.11.2.2</v>
      </c>
      <c r="B151" s="1058" t="str">
        <f>+[7]ระบบการควบคุมฯ!B228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51" s="1063" t="str">
        <f>+[7]ระบบการควบคุมฯ!C228</f>
        <v>ศธ 04002/ว3449 ลว. 17 สค 66 โอนครั้งที่ 777</v>
      </c>
      <c r="D151" s="1045">
        <f>+[7]ระบบการควบคุมฯ!F228</f>
        <v>196720</v>
      </c>
      <c r="E151" s="1045">
        <f>+[7]ระบบการควบคุมฯ!G228+[7]ระบบการควบคุมฯ!H228</f>
        <v>0</v>
      </c>
      <c r="F151" s="1045">
        <f>+[7]ระบบการควบคุมฯ!I228+[7]ระบบการควบคุมฯ!J228</f>
        <v>0</v>
      </c>
      <c r="G151" s="1059">
        <f>+[7]ระบบการควบคุมฯ!K228+[7]ระบบการควบคุมฯ!L228</f>
        <v>196720</v>
      </c>
      <c r="H151" s="1059">
        <f>+D151-E151-F151-G151</f>
        <v>0</v>
      </c>
      <c r="I151" s="1060" t="s">
        <v>231</v>
      </c>
    </row>
    <row r="152" spans="1:9" ht="93" hidden="1" customHeight="1" x14ac:dyDescent="0.2">
      <c r="A152" s="835">
        <f>+[7]ระบบการควบคุมฯ!A230</f>
        <v>3.12</v>
      </c>
      <c r="B152" s="813" t="str">
        <f>+[7]ระบบการควบคุมฯ!B230</f>
        <v xml:space="preserve">กิจกรรมการยกระดับคุณภาพการเรียนรู้ภาษาไทย  </v>
      </c>
      <c r="C152" s="813" t="str">
        <f>+[7]ระบบการควบคุมฯ!C230</f>
        <v>20004 66 96778 00000</v>
      </c>
      <c r="D152" s="340">
        <f>+D153</f>
        <v>800</v>
      </c>
      <c r="E152" s="340">
        <f t="shared" ref="E152:I152" si="59">+E153</f>
        <v>0</v>
      </c>
      <c r="F152" s="340">
        <f t="shared" si="59"/>
        <v>0</v>
      </c>
      <c r="G152" s="340">
        <f t="shared" si="59"/>
        <v>800</v>
      </c>
      <c r="H152" s="340">
        <f t="shared" si="59"/>
        <v>0</v>
      </c>
      <c r="I152" s="340">
        <f t="shared" si="59"/>
        <v>0</v>
      </c>
    </row>
    <row r="153" spans="1:9" ht="18.600000000000001" hidden="1" customHeight="1" x14ac:dyDescent="0.2">
      <c r="A153" s="341">
        <f>+[7]ระบบการควบคุมฯ!A231</f>
        <v>0</v>
      </c>
      <c r="B153" s="351" t="str">
        <f>+[7]ระบบการควบคุมฯ!B231</f>
        <v xml:space="preserve"> งบรายจ่ายอื่น 6611500</v>
      </c>
      <c r="C153" s="343" t="str">
        <f>+[7]ระบบการควบคุมฯ!C231</f>
        <v>20004 31006100 5000025</v>
      </c>
      <c r="D153" s="344">
        <f>SUM(D154)</f>
        <v>800</v>
      </c>
      <c r="E153" s="344">
        <f t="shared" ref="E153:I153" si="60">SUM(E154)</f>
        <v>0</v>
      </c>
      <c r="F153" s="344">
        <f t="shared" si="60"/>
        <v>0</v>
      </c>
      <c r="G153" s="344">
        <f t="shared" si="60"/>
        <v>800</v>
      </c>
      <c r="H153" s="344">
        <f t="shared" si="60"/>
        <v>0</v>
      </c>
      <c r="I153" s="344">
        <f t="shared" si="60"/>
        <v>0</v>
      </c>
    </row>
    <row r="154" spans="1:9" ht="18.600000000000001" hidden="1" customHeight="1" x14ac:dyDescent="0.2">
      <c r="A154" s="346" t="str">
        <f>+[7]ระบบการควบคุมฯ!A232</f>
        <v>3.12.1</v>
      </c>
      <c r="B154" s="814" t="str">
        <f>+[7]ระบบการควบคุมฯ!B232</f>
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</c>
      <c r="C154" s="106" t="str">
        <f>+[7]ระบบการควบคุมฯ!C232</f>
        <v>ศธ 04002/ว4953 ลว.31/ต.ค./2022 โอนครั้งที่ 19</v>
      </c>
      <c r="D154" s="347">
        <f>+[7]ระบบการควบคุมฯ!F232</f>
        <v>800</v>
      </c>
      <c r="E154" s="347">
        <f>+[7]ระบบการควบคุมฯ!G232+[7]ระบบการควบคุมฯ!H232</f>
        <v>0</v>
      </c>
      <c r="F154" s="347">
        <f>+[7]ระบบการควบคุมฯ!I232+[7]ระบบการควบคุมฯ!J232</f>
        <v>0</v>
      </c>
      <c r="G154" s="110">
        <f>+[7]ระบบการควบคุมฯ!K232+[7]ระบบการควบคุมฯ!L232</f>
        <v>800</v>
      </c>
      <c r="H154" s="110">
        <f>+D154-E154-F154-G154</f>
        <v>0</v>
      </c>
      <c r="I154" s="448" t="s">
        <v>95</v>
      </c>
    </row>
    <row r="155" spans="1:9" ht="37.15" hidden="1" customHeight="1" x14ac:dyDescent="0.2">
      <c r="A155" s="113">
        <f>+[3]ระบบการควบคุมฯ!A62</f>
        <v>4</v>
      </c>
      <c r="B155" s="114" t="str">
        <f>+[3]ระบบการควบคุมฯ!B62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55" s="355" t="str">
        <f>+[1]ระบบการควบคุมฯ!C136</f>
        <v>20004 31006200</v>
      </c>
      <c r="D155" s="115">
        <f>+D156+D160</f>
        <v>3381.87</v>
      </c>
      <c r="E155" s="115">
        <f t="shared" ref="E155:H155" si="61">+E156+E160</f>
        <v>0</v>
      </c>
      <c r="F155" s="115">
        <f t="shared" si="61"/>
        <v>0</v>
      </c>
      <c r="G155" s="115">
        <f t="shared" si="61"/>
        <v>2280</v>
      </c>
      <c r="H155" s="115">
        <f t="shared" si="61"/>
        <v>1101.8699999999999</v>
      </c>
      <c r="I155" s="116"/>
    </row>
    <row r="156" spans="1:9" ht="37.15" hidden="1" customHeight="1" x14ac:dyDescent="0.2">
      <c r="A156" s="117">
        <f>+[1]ระบบการควบคุมฯ!A137</f>
        <v>4.0999999999999996</v>
      </c>
      <c r="B156" s="118" t="str">
        <f>+[1]ระบบการควบคุมฯ!B137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56" s="118" t="str">
        <f>+[1]ระบบการควบคุมฯ!C137</f>
        <v>20004 66 5203900000</v>
      </c>
      <c r="D156" s="120">
        <f>+D157</f>
        <v>0</v>
      </c>
      <c r="E156" s="120">
        <f t="shared" ref="E156:H156" si="62">+E157</f>
        <v>0</v>
      </c>
      <c r="F156" s="120">
        <f t="shared" si="62"/>
        <v>0</v>
      </c>
      <c r="G156" s="120">
        <f t="shared" si="62"/>
        <v>0</v>
      </c>
      <c r="H156" s="120">
        <f t="shared" si="62"/>
        <v>0</v>
      </c>
      <c r="I156" s="121"/>
    </row>
    <row r="157" spans="1:9" ht="55.9" hidden="1" customHeight="1" x14ac:dyDescent="0.2">
      <c r="A157" s="122"/>
      <c r="B157" s="449" t="str">
        <f>+[1]ระบบการควบคุมฯ!B138</f>
        <v>งบรายจ่ายอื่น 6611500</v>
      </c>
      <c r="C157" s="356" t="str">
        <f>+[1]ระบบการควบคุมฯ!C138</f>
        <v xml:space="preserve">20004 31006200 </v>
      </c>
      <c r="D157" s="124">
        <f>SUM(D158:D159)</f>
        <v>0</v>
      </c>
      <c r="E157" s="124">
        <f t="shared" ref="E157:H157" si="63">SUM(E158:E159)</f>
        <v>0</v>
      </c>
      <c r="F157" s="124">
        <f t="shared" si="63"/>
        <v>0</v>
      </c>
      <c r="G157" s="124">
        <f t="shared" si="63"/>
        <v>0</v>
      </c>
      <c r="H157" s="124">
        <f t="shared" si="63"/>
        <v>0</v>
      </c>
      <c r="I157" s="125"/>
    </row>
    <row r="158" spans="1:9" ht="74.45" hidden="1" customHeight="1" x14ac:dyDescent="0.2">
      <c r="A158" s="126" t="str">
        <f>+[1]ระบบการควบคุมฯ!A139</f>
        <v>4.1.1</v>
      </c>
      <c r="B158" s="127" t="str">
        <f>+[7]ระบบการควบคุมฯ!B241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58" s="127" t="str">
        <f>+[7]ระบบการควบคุมฯ!C241</f>
        <v>ศธ 04002/ว5651 ลว.16/ธ.ค./2565 โอนครั้งที่ 124  รหัสงบป 20004 31006200 5000005</v>
      </c>
      <c r="D158" s="128">
        <f>+[7]ระบบการควบคุมฯ!F241</f>
        <v>0</v>
      </c>
      <c r="E158" s="129">
        <f>+[7]ระบบการควบคุมฯ!G241+[7]ระบบการควบคุมฯ!H241</f>
        <v>0</v>
      </c>
      <c r="F158" s="129">
        <f>+[7]ระบบการควบคุมฯ!I241+[7]ระบบการควบคุมฯ!J241</f>
        <v>0</v>
      </c>
      <c r="G158" s="129">
        <f>+[7]ระบบการควบคุมฯ!K241+[7]ระบบการควบคุมฯ!L241</f>
        <v>0</v>
      </c>
      <c r="H158" s="129">
        <f>+D158-E158-F158-G158</f>
        <v>0</v>
      </c>
      <c r="I158" s="130" t="s">
        <v>167</v>
      </c>
    </row>
    <row r="159" spans="1:9" ht="18.600000000000001" hidden="1" customHeight="1" x14ac:dyDescent="0.2">
      <c r="A159" s="126" t="str">
        <f>+[1]ระบบการควบคุมฯ!A140</f>
        <v>4.1.2</v>
      </c>
      <c r="B159" s="127" t="str">
        <f>+[1]ระบบการควบคุมฯ!B140</f>
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</c>
      <c r="C159" s="127" t="str">
        <f>+[1]ระบบการควบคุมฯ!C140</f>
        <v>ศธ 04002/ว2758 ลว.20/ก.ค./2565 โอนครั้งที่ 649</v>
      </c>
      <c r="D159" s="128">
        <f>+[1]ระบบการควบคุมฯ!F140</f>
        <v>0</v>
      </c>
      <c r="E159" s="129">
        <f>+[1]ระบบการควบคุมฯ!G140+[1]ระบบการควบคุมฯ!H140</f>
        <v>0</v>
      </c>
      <c r="F159" s="129">
        <f>+[1]ระบบการควบคุมฯ!I140+[1]ระบบการควบคุมฯ!J140</f>
        <v>0</v>
      </c>
      <c r="G159" s="129">
        <f>+[1]ระบบการควบคุมฯ!K140+[1]ระบบการควบคุมฯ!L140</f>
        <v>0</v>
      </c>
      <c r="H159" s="129">
        <f>+D159-E159-F159-G159</f>
        <v>0</v>
      </c>
      <c r="I159" s="130" t="s">
        <v>109</v>
      </c>
    </row>
    <row r="160" spans="1:9" ht="18.600000000000001" hidden="1" customHeight="1" x14ac:dyDescent="0.2">
      <c r="A160" s="117">
        <f>+[1]ระบบการควบคุมฯ!A142</f>
        <v>4.2</v>
      </c>
      <c r="B160" s="118" t="str">
        <f>+[3]ระบบการควบคุมฯ!B63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60" s="118" t="str">
        <f>+[1]ระบบการควบคุมฯ!C142</f>
        <v>20004 66 86179 00000</v>
      </c>
      <c r="D160" s="120">
        <f>+D161</f>
        <v>3381.87</v>
      </c>
      <c r="E160" s="120">
        <f t="shared" ref="E160:H160" si="64">+E161</f>
        <v>0</v>
      </c>
      <c r="F160" s="120">
        <f t="shared" si="64"/>
        <v>0</v>
      </c>
      <c r="G160" s="120">
        <f t="shared" si="64"/>
        <v>2280</v>
      </c>
      <c r="H160" s="120">
        <f t="shared" si="64"/>
        <v>1101.8699999999999</v>
      </c>
      <c r="I160" s="121"/>
    </row>
    <row r="161" spans="1:9" ht="37.15" hidden="1" customHeight="1" x14ac:dyDescent="0.2">
      <c r="A161" s="122"/>
      <c r="B161" s="123" t="str">
        <f>+[3]ระบบการควบคุมฯ!B64</f>
        <v>งบรายจ่ายอื่น 6511500</v>
      </c>
      <c r="C161" s="356" t="str">
        <f>+[1]ระบบการควบคุมฯ!C143</f>
        <v>20004 31006200 5000007</v>
      </c>
      <c r="D161" s="124">
        <f>SUM(D162:D164)</f>
        <v>3381.87</v>
      </c>
      <c r="E161" s="124">
        <f t="shared" ref="E161:H161" si="65">SUM(E162:E164)</f>
        <v>0</v>
      </c>
      <c r="F161" s="124">
        <f t="shared" si="65"/>
        <v>0</v>
      </c>
      <c r="G161" s="124">
        <f t="shared" si="65"/>
        <v>2280</v>
      </c>
      <c r="H161" s="124">
        <f t="shared" si="65"/>
        <v>1101.8699999999999</v>
      </c>
      <c r="I161" s="125"/>
    </row>
    <row r="162" spans="1:9" ht="37.15" hidden="1" customHeight="1" x14ac:dyDescent="0.2">
      <c r="A162" s="126" t="str">
        <f>+[7]ระบบการควบคุมฯ!A246</f>
        <v>4.2.1</v>
      </c>
      <c r="B162" s="127" t="str">
        <f>+[7]ระบบการควบคุมฯ!B246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62" s="127" t="str">
        <f>+[7]ระบบการควบคุมฯ!C246</f>
        <v>ศธ 04002/ว58 ลว. 9 มค 66 โอนครั้งที่ 176</v>
      </c>
      <c r="D162" s="128">
        <f>+[7]ระบบการควบคุมฯ!F246</f>
        <v>2381.87</v>
      </c>
      <c r="E162" s="129">
        <f>+'[7]ยุทธศาสตร์เสริมสร้าง 31006200'!I37+'[7]ยุทธศาสตร์เสริมสร้าง 31006200'!J37</f>
        <v>0</v>
      </c>
      <c r="F162" s="129">
        <f>+[7]ระบบการควบคุมฯ!I246+[7]ระบบการควบคุมฯ!J246</f>
        <v>0</v>
      </c>
      <c r="G162" s="129">
        <f>+[7]ระบบการควบคุมฯ!K246+[7]ระบบการควบคุมฯ!L246</f>
        <v>1480</v>
      </c>
      <c r="H162" s="129">
        <f>+D162-E162-F162-G162</f>
        <v>901.86999999999989</v>
      </c>
      <c r="I162" s="130" t="s">
        <v>170</v>
      </c>
    </row>
    <row r="163" spans="1:9" ht="18.600000000000001" hidden="1" customHeight="1" x14ac:dyDescent="0.2">
      <c r="A163" s="126" t="str">
        <f>+[7]ระบบการควบคุมฯ!A247</f>
        <v>4.2.2</v>
      </c>
      <c r="B163" s="127" t="str">
        <f>+[7]ระบบการควบคุมฯ!B247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63" s="127" t="str">
        <f>+[7]ระบบการควบคุมฯ!C247</f>
        <v>ศธ 04002/ว3099 ลว. 3 สค 66 โอนครั้งที่ 719</v>
      </c>
      <c r="D163" s="128">
        <f>+[7]ระบบการควบคุมฯ!F247</f>
        <v>1000</v>
      </c>
      <c r="E163" s="129">
        <f>+'[7]ยุทธศาสตร์เสริมสร้าง 31006200'!I38+'[7]ยุทธศาสตร์เสริมสร้าง 31006200'!J38</f>
        <v>0</v>
      </c>
      <c r="F163" s="129">
        <f>+[7]ระบบการควบคุมฯ!I247+[7]ระบบการควบคุมฯ!J247</f>
        <v>0</v>
      </c>
      <c r="G163" s="129">
        <f>+[7]ระบบการควบคุมฯ!K247+[7]ระบบการควบคุมฯ!L247</f>
        <v>800</v>
      </c>
      <c r="H163" s="129">
        <f>+D163-E163-F163-G163</f>
        <v>200</v>
      </c>
      <c r="I163" s="130" t="s">
        <v>232</v>
      </c>
    </row>
    <row r="164" spans="1:9" ht="18.600000000000001" hidden="1" customHeight="1" x14ac:dyDescent="0.2">
      <c r="A164" s="126" t="str">
        <f>+[1]ระบบการควบคุมฯ!A146</f>
        <v>4.2.3</v>
      </c>
      <c r="B164" s="127" t="str">
        <f>+[1]ระบบการควบคุมฯ!B146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64" s="127" t="str">
        <f>+[1]ระบบการควบคุมฯ!C146</f>
        <v>ศธ 04002/ว1771 ลว.10/พ.ค./2565 โอนครั้งที่ 433</v>
      </c>
      <c r="D164" s="128">
        <f>+[1]ระบบการควบคุมฯ!F146</f>
        <v>0</v>
      </c>
      <c r="E164" s="129">
        <f>+[1]ระบบการควบคุมฯ!G146+[1]ระบบการควบคุมฯ!H146</f>
        <v>0</v>
      </c>
      <c r="F164" s="129">
        <f>+[1]ระบบการควบคุมฯ!I146+[1]ระบบการควบคุมฯ!J146</f>
        <v>0</v>
      </c>
      <c r="G164" s="129">
        <f>+[1]ระบบการควบคุมฯ!K146+[1]ระบบการควบคุมฯ!L146</f>
        <v>0</v>
      </c>
      <c r="H164" s="129">
        <f t="shared" ref="H164" si="66">+D164-E164-F164-G164</f>
        <v>0</v>
      </c>
      <c r="I164" s="130" t="s">
        <v>95</v>
      </c>
    </row>
    <row r="165" spans="1:9" ht="37.15" hidden="1" customHeight="1" x14ac:dyDescent="0.2">
      <c r="A165" s="113">
        <f>+[1]ระบบการควบคุมฯ!A149</f>
        <v>5</v>
      </c>
      <c r="B165" s="114" t="str">
        <f>+[1]ระบบการควบคุมฯ!B149</f>
        <v>โครงการโรงเรียนคุณภาพประจำตำบล</v>
      </c>
      <c r="C165" s="355" t="str">
        <f>+[1]ระบบการควบคุมฯ!C149</f>
        <v>20004 31011600</v>
      </c>
      <c r="D165" s="115">
        <f>+D166+D171</f>
        <v>45000</v>
      </c>
      <c r="E165" s="115">
        <f t="shared" ref="E165:H165" si="67">+E166+E171</f>
        <v>0</v>
      </c>
      <c r="F165" s="115">
        <f t="shared" si="67"/>
        <v>0</v>
      </c>
      <c r="G165" s="115">
        <f t="shared" si="67"/>
        <v>45000</v>
      </c>
      <c r="H165" s="115">
        <f t="shared" si="67"/>
        <v>0</v>
      </c>
      <c r="I165" s="116"/>
    </row>
    <row r="166" spans="1:9" ht="18.600000000000001" hidden="1" customHeight="1" x14ac:dyDescent="0.2">
      <c r="A166" s="117">
        <f>+[7]ระบบการควบคุมฯ!A256</f>
        <v>5.0999999999999996</v>
      </c>
      <c r="B166" s="118" t="str">
        <f>+[7]ระบบการควบคุมฯ!B256</f>
        <v>กิจกรรมโรงเรียนคุณภาพประจำตำบล(1 ตำบล 1 โรงเรียนคุณภาพ)</v>
      </c>
      <c r="C166" s="118" t="str">
        <f>+[7]ระบบการควบคุมฯ!C256</f>
        <v>20004 66 00036 00000</v>
      </c>
      <c r="D166" s="120">
        <f>+D167</f>
        <v>45000</v>
      </c>
      <c r="E166" s="120">
        <f t="shared" ref="E166:H166" si="68">+E167</f>
        <v>0</v>
      </c>
      <c r="F166" s="120">
        <f t="shared" si="68"/>
        <v>0</v>
      </c>
      <c r="G166" s="120">
        <f t="shared" si="68"/>
        <v>45000</v>
      </c>
      <c r="H166" s="120">
        <f t="shared" si="68"/>
        <v>0</v>
      </c>
      <c r="I166" s="121"/>
    </row>
    <row r="167" spans="1:9" ht="18.600000000000001" hidden="1" customHeight="1" x14ac:dyDescent="0.2">
      <c r="A167" s="122" t="str">
        <f>+[7]ระบบการควบคุมฯ!A257</f>
        <v>5.1.1</v>
      </c>
      <c r="B167" s="123" t="str">
        <f>+[7]ระบบการควบคุมฯ!B257</f>
        <v>งบรายจ่ายอื่น   6611500</v>
      </c>
      <c r="C167" s="356" t="str">
        <f>+[7]ระบบการควบคุมฯ!C257</f>
        <v>20004 31011600 5000001</v>
      </c>
      <c r="D167" s="124">
        <f>SUM(D168:D170)</f>
        <v>45000</v>
      </c>
      <c r="E167" s="124">
        <f t="shared" ref="E167:H167" si="69">SUM(E168:E170)</f>
        <v>0</v>
      </c>
      <c r="F167" s="124">
        <f t="shared" si="69"/>
        <v>0</v>
      </c>
      <c r="G167" s="124">
        <f t="shared" si="69"/>
        <v>45000</v>
      </c>
      <c r="H167" s="124">
        <f t="shared" si="69"/>
        <v>0</v>
      </c>
      <c r="I167" s="125"/>
    </row>
    <row r="168" spans="1:9" ht="55.9" hidden="1" customHeight="1" x14ac:dyDescent="0.2">
      <c r="A168" s="147" t="str">
        <f>+[7]ระบบการควบคุมฯ!A258</f>
        <v>5.1.1.1</v>
      </c>
      <c r="B168" s="483" t="str">
        <f>+[7]ระบบการควบคุมฯ!B258</f>
        <v xml:space="preserve"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 </v>
      </c>
      <c r="C168" s="483" t="str">
        <f>+[7]ระบบการควบคุมฯ!C258</f>
        <v>ศธ 04002/ว1962 ลว.16 พค 66 โอนครั้งที่ 529</v>
      </c>
      <c r="D168" s="484">
        <f>+[7]ระบบการควบคุมฯ!F258</f>
        <v>45000</v>
      </c>
      <c r="E168" s="484">
        <f>+[7]ระบบการควบคุมฯ!G258+[7]ระบบการควบคุมฯ!H258</f>
        <v>0</v>
      </c>
      <c r="F168" s="484">
        <f>+[7]ระบบการควบคุมฯ!I258+[7]ระบบการควบคุมฯ!J258</f>
        <v>0</v>
      </c>
      <c r="G168" s="484">
        <f>+[7]ระบบการควบคุมฯ!K258+[7]ระบบการควบคุมฯ!L258</f>
        <v>45000</v>
      </c>
      <c r="H168" s="484">
        <f>+D168-E168-F168-G168</f>
        <v>0</v>
      </c>
      <c r="I168" s="1064" t="s">
        <v>188</v>
      </c>
    </row>
    <row r="169" spans="1:9" ht="18.600000000000001" hidden="1" customHeight="1" x14ac:dyDescent="0.2">
      <c r="A169" s="147"/>
      <c r="B169" s="483"/>
      <c r="C169" s="483"/>
      <c r="D169" s="484">
        <f>+[1]ระบบการควบคุมฯ!F155</f>
        <v>0</v>
      </c>
      <c r="E169" s="484">
        <f>+[1]ระบบการควบคุมฯ!G155+[1]ระบบการควบคุมฯ!H155</f>
        <v>0</v>
      </c>
      <c r="F169" s="484">
        <f>+[1]ระบบการควบคุมฯ!I155+[1]ระบบการควบคุมฯ!J155</f>
        <v>0</v>
      </c>
      <c r="G169" s="484">
        <f>+[1]ระบบการควบคุมฯ!K155+[1]ระบบการควบคุมฯ!L155</f>
        <v>0</v>
      </c>
      <c r="H169" s="484">
        <f>+D169-E169-F169-G169</f>
        <v>0</v>
      </c>
      <c r="I169" s="485"/>
    </row>
    <row r="170" spans="1:9" ht="18.600000000000001" hidden="1" customHeight="1" x14ac:dyDescent="0.2">
      <c r="A170" s="147"/>
      <c r="B170" s="483"/>
      <c r="C170" s="483"/>
      <c r="D170" s="484">
        <f>+[1]ระบบการควบคุมฯ!F156</f>
        <v>0</v>
      </c>
      <c r="E170" s="484">
        <f>+[1]ระบบการควบคุมฯ!G156+[1]ระบบการควบคุมฯ!H156</f>
        <v>0</v>
      </c>
      <c r="F170" s="484">
        <f>+[1]ระบบการควบคุมฯ!I156+[1]ระบบการควบคุมฯ!J156</f>
        <v>0</v>
      </c>
      <c r="G170" s="484">
        <f>+[1]ระบบการควบคุมฯ!K156+[1]ระบบการควบคุมฯ!L156</f>
        <v>0</v>
      </c>
      <c r="H170" s="484">
        <f>+D170-E170-F170-G170</f>
        <v>0</v>
      </c>
      <c r="I170" s="485"/>
    </row>
    <row r="171" spans="1:9" ht="18.600000000000001" hidden="1" customHeight="1" x14ac:dyDescent="0.2">
      <c r="A171" s="517" t="s">
        <v>119</v>
      </c>
      <c r="B171" s="118" t="str">
        <f>+[1]ระบบการควบคุมฯ!B190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71" s="118" t="str">
        <f>+[1]ระบบการควบคุมฯ!C190</f>
        <v>20004 66 00079 00000</v>
      </c>
      <c r="D171" s="120">
        <f>+D172</f>
        <v>0</v>
      </c>
      <c r="E171" s="120">
        <f t="shared" ref="E171:H171" si="70">+E172</f>
        <v>0</v>
      </c>
      <c r="F171" s="120">
        <f t="shared" si="70"/>
        <v>0</v>
      </c>
      <c r="G171" s="120">
        <f t="shared" si="70"/>
        <v>0</v>
      </c>
      <c r="H171" s="120">
        <f t="shared" si="70"/>
        <v>0</v>
      </c>
      <c r="I171" s="121"/>
    </row>
    <row r="172" spans="1:9" ht="18.600000000000001" hidden="1" customHeight="1" x14ac:dyDescent="0.2">
      <c r="A172" s="122"/>
      <c r="B172" s="123" t="str">
        <f>+[1]ระบบการควบคุมฯ!B191</f>
        <v>งบรายจ่ายอื่น   6611500</v>
      </c>
      <c r="C172" s="356" t="str">
        <f>+[1]ระบบการควบคุมฯ!C191</f>
        <v>20004 31006100 5000003</v>
      </c>
      <c r="D172" s="124">
        <f>SUM(D173)</f>
        <v>0</v>
      </c>
      <c r="E172" s="124">
        <f t="shared" ref="E172:H172" si="71">SUM(E173)</f>
        <v>0</v>
      </c>
      <c r="F172" s="124">
        <f t="shared" si="71"/>
        <v>0</v>
      </c>
      <c r="G172" s="124">
        <f t="shared" si="71"/>
        <v>0</v>
      </c>
      <c r="H172" s="124">
        <f t="shared" si="71"/>
        <v>0</v>
      </c>
      <c r="I172" s="125"/>
    </row>
    <row r="173" spans="1:9" ht="18.600000000000001" hidden="1" customHeight="1" x14ac:dyDescent="0.2">
      <c r="A173" s="147" t="s">
        <v>120</v>
      </c>
      <c r="B173" s="483" t="str">
        <f>+[1]ระบบการควบคุมฯ!B192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73" s="483" t="str">
        <f>+[1]ระบบการควบคุมฯ!C192</f>
        <v>ศธ 04002/ว3001 ลว.5ส.ค. 2565 โอนครั้งที่ 721</v>
      </c>
      <c r="D173" s="484">
        <f>+[1]ระบบการควบคุมฯ!D192</f>
        <v>0</v>
      </c>
      <c r="E173" s="484">
        <f>+[1]ระบบการควบคุมฯ!G192+[1]ระบบการควบคุมฯ!H192</f>
        <v>0</v>
      </c>
      <c r="F173" s="484">
        <f>+[1]ระบบการควบคุมฯ!I192+[1]ระบบการควบคุมฯ!J192</f>
        <v>0</v>
      </c>
      <c r="G173" s="484">
        <f>+[1]ระบบการควบคุมฯ!K192+[1]ระบบการควบคุมฯ!L192</f>
        <v>0</v>
      </c>
      <c r="H173" s="484">
        <f>+D173-E173-F173-G173</f>
        <v>0</v>
      </c>
      <c r="I173" s="485"/>
    </row>
    <row r="174" spans="1:9" ht="37.15" hidden="1" customHeight="1" x14ac:dyDescent="0.2">
      <c r="A174" s="101" t="str">
        <f>+[1]ระบบการควบคุมฯ!A196</f>
        <v>ค</v>
      </c>
      <c r="B174" s="131" t="str">
        <f>+[1]ระบบการควบคุมฯ!B196</f>
        <v>แผนงานยุทธศาสตร์ : สร้างความเสมอภาคทางการศึกษา</v>
      </c>
      <c r="C174" s="132"/>
      <c r="D174" s="103">
        <f>+D175+D180</f>
        <v>20000</v>
      </c>
      <c r="E174" s="103">
        <f t="shared" ref="E174:H174" si="72">+E175+E180</f>
        <v>0</v>
      </c>
      <c r="F174" s="103">
        <f t="shared" si="72"/>
        <v>0</v>
      </c>
      <c r="G174" s="103">
        <f t="shared" si="72"/>
        <v>19600</v>
      </c>
      <c r="H174" s="103">
        <f t="shared" si="72"/>
        <v>400</v>
      </c>
      <c r="I174" s="133"/>
    </row>
    <row r="175" spans="1:9" ht="18.600000000000001" hidden="1" customHeight="1" x14ac:dyDescent="0.2">
      <c r="A175" s="450">
        <f>+[7]ระบบการควบคุมฯ!A392</f>
        <v>2</v>
      </c>
      <c r="B175" s="134" t="str">
        <f>+[7]ระบบการควบคุมฯ!B392</f>
        <v xml:space="preserve">โครงการพัฒนาสื่อและเทคโนโลยีสารสนเทศเพื่อการศึกษา </v>
      </c>
      <c r="C175" s="357" t="str">
        <f>+[7]ระบบการควบคุมฯ!C392</f>
        <v xml:space="preserve">20004 42004700 </v>
      </c>
      <c r="D175" s="115">
        <f>+D177</f>
        <v>18000</v>
      </c>
      <c r="E175" s="135">
        <f>+E177</f>
        <v>0</v>
      </c>
      <c r="F175" s="135">
        <f>+F177</f>
        <v>0</v>
      </c>
      <c r="G175" s="135">
        <f>+G177</f>
        <v>18000</v>
      </c>
      <c r="H175" s="135">
        <f>+H177</f>
        <v>0</v>
      </c>
      <c r="I175" s="136"/>
    </row>
    <row r="176" spans="1:9" ht="37.15" hidden="1" customHeight="1" x14ac:dyDescent="0.2">
      <c r="A176" s="139"/>
      <c r="B176" s="140" t="str">
        <f>+[7]ระบบการควบคุมฯ!B393</f>
        <v xml:space="preserve"> งบดำเนินงาน 66112xx</v>
      </c>
      <c r="C176" s="140"/>
      <c r="D176" s="141">
        <f>+D178</f>
        <v>18000</v>
      </c>
      <c r="E176" s="141">
        <f t="shared" ref="E176:H176" si="73">+E178</f>
        <v>0</v>
      </c>
      <c r="F176" s="141">
        <f t="shared" si="73"/>
        <v>0</v>
      </c>
      <c r="G176" s="141">
        <f t="shared" si="73"/>
        <v>18000</v>
      </c>
      <c r="H176" s="141">
        <f t="shared" si="73"/>
        <v>0</v>
      </c>
      <c r="I176" s="143"/>
    </row>
    <row r="177" spans="1:9" ht="18.600000000000001" hidden="1" customHeight="1" x14ac:dyDescent="0.2">
      <c r="A177" s="117">
        <f>+[7]ระบบการควบคุมฯ!A395</f>
        <v>2.1</v>
      </c>
      <c r="B177" s="119" t="str">
        <f>+[7]ระบบการควบคุมฯ!B395</f>
        <v xml:space="preserve">กิจกรรมการส่งเสริมการจัดการศึกษาทางไกล </v>
      </c>
      <c r="C177" s="119" t="str">
        <f>+[7]ระบบการควบคุมฯ!C395</f>
        <v xml:space="preserve">20004 66 86184 00000  </v>
      </c>
      <c r="D177" s="120">
        <f>+D178</f>
        <v>18000</v>
      </c>
      <c r="E177" s="137">
        <f t="shared" ref="E177:H178" si="74">+E178</f>
        <v>0</v>
      </c>
      <c r="F177" s="137">
        <f t="shared" si="74"/>
        <v>0</v>
      </c>
      <c r="G177" s="137">
        <f t="shared" si="74"/>
        <v>18000</v>
      </c>
      <c r="H177" s="137">
        <f t="shared" si="74"/>
        <v>0</v>
      </c>
      <c r="I177" s="138"/>
    </row>
    <row r="178" spans="1:9" ht="37.15" hidden="1" customHeight="1" x14ac:dyDescent="0.2">
      <c r="A178" s="141" t="str">
        <f>+[7]ระบบการควบคุมฯ!A396</f>
        <v>2.1.1</v>
      </c>
      <c r="B178" s="140" t="str">
        <f>+[7]ระบบการควบคุมฯ!B396</f>
        <v xml:space="preserve"> งบดำเนินงาน 66112xx</v>
      </c>
      <c r="C178" s="140" t="str">
        <f>+[7]ระบบการควบคุมฯ!C396</f>
        <v xml:space="preserve">20004 42004700 2000000 </v>
      </c>
      <c r="D178" s="141">
        <f>+D179</f>
        <v>18000</v>
      </c>
      <c r="E178" s="141">
        <f t="shared" si="74"/>
        <v>0</v>
      </c>
      <c r="F178" s="141">
        <f t="shared" si="74"/>
        <v>0</v>
      </c>
      <c r="G178" s="141">
        <f t="shared" si="74"/>
        <v>18000</v>
      </c>
      <c r="H178" s="141">
        <f t="shared" si="74"/>
        <v>0</v>
      </c>
      <c r="I178" s="143"/>
    </row>
    <row r="179" spans="1:9" ht="18.600000000000001" hidden="1" customHeight="1" x14ac:dyDescent="0.2">
      <c r="A179" s="126" t="str">
        <f>+[7]ระบบการควบคุมฯ!A397</f>
        <v>2.1.1.1</v>
      </c>
      <c r="B179" s="127" t="str">
        <f>+[7]ระบบการควบคุมฯ!B397</f>
        <v xml:space="preserve">ค่าใช้จ่ายสำหรับผู้อำนวยการโรงเรียนและครู เข้าร่วมการอบรมผู้บริหาร ครู และบุคลากรทางการศึกษาในการจัดการศึกษาทางไกลผ่านดาวเทียม (DLTV) ระหว่างวันที่ 19 – 20 สิงหาคม 2566 ณ โรงแรมริเวอร์ไซด์ กรุงเทพมหานคร   วัดนิเทศน์ ,แสนจำหน่ายวิทยา, วัดนพรัตนาราม, ศาลาลอย ,วัดจตุพิธวราวาส  แสนชื่นปานนุกูล ,คลอง 11 ศาลาครุ และวัดอดิศร </v>
      </c>
      <c r="C179" s="127" t="str">
        <f>+[7]ระบบการควบคุมฯ!C397</f>
        <v>ศธ 04002/ว3600 ลว.24 ส.ค. 2566 โอนครั้งที่ 805</v>
      </c>
      <c r="D179" s="144">
        <f>+[7]ระบบการควบคุมฯ!F397</f>
        <v>18000</v>
      </c>
      <c r="E179" s="145">
        <f>+[7]ระบบการควบคุมฯ!G397+[7]ระบบการควบคุมฯ!H397</f>
        <v>0</v>
      </c>
      <c r="F179" s="145">
        <f>+[7]ระบบการควบคุมฯ!I397+[7]ระบบการควบคุมฯ!J397</f>
        <v>0</v>
      </c>
      <c r="G179" s="145">
        <f>+[7]ระบบการควบคุมฯ!K397+[7]ระบบการควบคุมฯ!L397</f>
        <v>18000</v>
      </c>
      <c r="H179" s="145">
        <f>+D179-E179-F179-G179</f>
        <v>0</v>
      </c>
      <c r="I179" s="939" t="s">
        <v>230</v>
      </c>
    </row>
    <row r="180" spans="1:9" ht="37.15" hidden="1" customHeight="1" x14ac:dyDescent="0.2">
      <c r="A180" s="450">
        <v>1</v>
      </c>
      <c r="B180" s="134" t="str">
        <f>+[7]ระบบการควบคุมฯ!B416</f>
        <v xml:space="preserve">โครงการสร้างโอกาสและลดความเหลื่อมล้ำทางการศึกษาในระดับพื้นที่  </v>
      </c>
      <c r="C180" s="357" t="str">
        <f>+[7]ระบบการควบคุมฯ!C416</f>
        <v>20004 42006700 2000000</v>
      </c>
      <c r="D180" s="115">
        <f>+D181</f>
        <v>2000</v>
      </c>
      <c r="E180" s="135">
        <f t="shared" ref="E180:H181" si="75">+E181</f>
        <v>0</v>
      </c>
      <c r="F180" s="135">
        <f t="shared" si="75"/>
        <v>0</v>
      </c>
      <c r="G180" s="135">
        <f t="shared" si="75"/>
        <v>1600</v>
      </c>
      <c r="H180" s="135">
        <f t="shared" si="75"/>
        <v>400</v>
      </c>
      <c r="I180" s="136"/>
    </row>
    <row r="181" spans="1:9" ht="18.600000000000001" hidden="1" customHeight="1" x14ac:dyDescent="0.2">
      <c r="A181" s="117">
        <v>1.1000000000000001</v>
      </c>
      <c r="B181" s="119" t="str">
        <f>+[7]ระบบการควบคุมฯ!B417</f>
        <v xml:space="preserve">กิจกรรมการยกระดับคุณภาพโรงเรียนขยายโอกาส </v>
      </c>
      <c r="C181" s="119" t="str">
        <f>+[7]ระบบการควบคุมฯ!C417</f>
        <v xml:space="preserve">20004 66 00106 00000 </v>
      </c>
      <c r="D181" s="120">
        <f>+D182</f>
        <v>2000</v>
      </c>
      <c r="E181" s="137">
        <f t="shared" si="75"/>
        <v>0</v>
      </c>
      <c r="F181" s="137">
        <f t="shared" si="75"/>
        <v>0</v>
      </c>
      <c r="G181" s="137">
        <f t="shared" si="75"/>
        <v>1600</v>
      </c>
      <c r="H181" s="137">
        <f t="shared" si="75"/>
        <v>400</v>
      </c>
      <c r="I181" s="138"/>
    </row>
    <row r="182" spans="1:9" ht="18.600000000000001" hidden="1" customHeight="1" x14ac:dyDescent="0.2">
      <c r="A182" s="139"/>
      <c r="B182" s="140" t="str">
        <f>+[1]ระบบการควบคุมฯ!B238</f>
        <v xml:space="preserve"> งบดำเนินงาน 66112xx</v>
      </c>
      <c r="C182" s="140" t="str">
        <f>+[7]ระบบการควบคุมฯ!C418</f>
        <v>20004 42006700 2000000</v>
      </c>
      <c r="D182" s="141">
        <f>SUM(D183:D187)</f>
        <v>2000</v>
      </c>
      <c r="E182" s="141">
        <f t="shared" ref="E182:H182" si="76">SUM(E183:E187)</f>
        <v>0</v>
      </c>
      <c r="F182" s="141">
        <f t="shared" si="76"/>
        <v>0</v>
      </c>
      <c r="G182" s="141">
        <f t="shared" si="76"/>
        <v>1600</v>
      </c>
      <c r="H182" s="141">
        <f t="shared" si="76"/>
        <v>400</v>
      </c>
      <c r="I182" s="143"/>
    </row>
    <row r="183" spans="1:9" ht="18.600000000000001" hidden="1" customHeight="1" x14ac:dyDescent="0.2">
      <c r="A183" s="126" t="s">
        <v>43</v>
      </c>
      <c r="B183" s="127" t="str">
        <f>+[7]ระบบการควบคุมฯ!B419</f>
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</c>
      <c r="C183" s="127" t="str">
        <f>+[7]ระบบการควบคุมฯ!C419</f>
        <v>ศธ 04002/ว585 ลว.15 กพ 66 โอนครั้งที่ 310</v>
      </c>
      <c r="D183" s="144">
        <f>+[7]ระบบการควบคุมฯ!F419</f>
        <v>1000</v>
      </c>
      <c r="E183" s="145">
        <f>+[7]ระบบการควบคุมฯ!G419+[7]ระบบการควบคุมฯ!H419</f>
        <v>0</v>
      </c>
      <c r="F183" s="145">
        <f>+[7]ระบบการควบคุมฯ!I419+[7]ระบบการควบคุมฯ!J419</f>
        <v>0</v>
      </c>
      <c r="G183" s="145">
        <f>+[7]ระบบการควบคุมฯ!K419+[7]ระบบการควบคุมฯ!L419</f>
        <v>800</v>
      </c>
      <c r="H183" s="145">
        <f>+D183-E183-F183-G183</f>
        <v>200</v>
      </c>
      <c r="I183" s="939" t="s">
        <v>171</v>
      </c>
    </row>
    <row r="184" spans="1:9" ht="18.600000000000001" hidden="1" customHeight="1" x14ac:dyDescent="0.2">
      <c r="A184" s="126" t="s">
        <v>189</v>
      </c>
      <c r="B184" s="127" t="str">
        <f>+[7]ระบบการควบคุมฯ!B420</f>
        <v xml:space="preserve">ค่าใช้จ่ายเข้าร่วมประชุมเชิงปฏิบัติการบรรณาธิการกิจ  คู่มือแนวทางการพัฒนาและยกระดับคุณภาพโรงเรียนขยายโอกาส ประจำปีงบประมาณ พ.ศ. 2566 ระหว่างวันที่ 1 – 3  พฤษภาคม 2566 ณ โรงแรมบียอนด์ สวีท กรุงเทพมหานคร </v>
      </c>
      <c r="C184" s="127" t="str">
        <f>+[7]ระบบการควบคุมฯ!C420</f>
        <v>ศธ 04002/ว1925 ลว.12 พค 66 โอนครั้งที่ 517</v>
      </c>
      <c r="D184" s="144">
        <f>+[7]ระบบการควบคุมฯ!F420</f>
        <v>1000</v>
      </c>
      <c r="E184" s="145">
        <f>+[7]ระบบการควบคุมฯ!G420+[7]ระบบการควบคุมฯ!H420</f>
        <v>0</v>
      </c>
      <c r="F184" s="145">
        <f>+[7]ระบบการควบคุมฯ!I420+[7]ระบบการควบคุมฯ!J420</f>
        <v>0</v>
      </c>
      <c r="G184" s="145">
        <f>+[7]ระบบการควบคุมฯ!K420+[7]ระบบการควบคุมฯ!L420</f>
        <v>800</v>
      </c>
      <c r="H184" s="145">
        <f>+D184-E184-F184-G184</f>
        <v>200</v>
      </c>
      <c r="I184" s="146" t="s">
        <v>171</v>
      </c>
    </row>
    <row r="185" spans="1:9" ht="18.600000000000001" hidden="1" customHeight="1" x14ac:dyDescent="0.2">
      <c r="A185" s="126"/>
      <c r="B185" s="127"/>
      <c r="C185" s="127"/>
      <c r="D185" s="144">
        <f>+[1]ระบบการควบคุมฯ!F241</f>
        <v>0</v>
      </c>
      <c r="E185" s="145">
        <f>+[1]ระบบการควบคุมฯ!G241+[1]ระบบการควบคุมฯ!H241</f>
        <v>0</v>
      </c>
      <c r="F185" s="145">
        <f>+[1]ระบบการควบคุมฯ!I241+[1]ระบบการควบคุมฯ!J241</f>
        <v>0</v>
      </c>
      <c r="G185" s="145">
        <f>+[1]ระบบการควบคุมฯ!K241+[1]ระบบการควบคุมฯ!L241</f>
        <v>0</v>
      </c>
      <c r="H185" s="145">
        <f>+D185-E185-F185-G185</f>
        <v>0</v>
      </c>
      <c r="I185" s="146"/>
    </row>
    <row r="186" spans="1:9" ht="18.600000000000001" hidden="1" customHeight="1" x14ac:dyDescent="0.2">
      <c r="A186" s="126"/>
      <c r="B186" s="127"/>
      <c r="C186" s="127"/>
      <c r="D186" s="144">
        <f>+[1]ระบบการควบคุมฯ!F242</f>
        <v>0</v>
      </c>
      <c r="E186" s="145">
        <f>+[1]ระบบการควบคุมฯ!G242+[1]ระบบการควบคุมฯ!H242</f>
        <v>0</v>
      </c>
      <c r="F186" s="145">
        <f>+[1]ระบบการควบคุมฯ!I242+[1]ระบบการควบคุมฯ!J242</f>
        <v>0</v>
      </c>
      <c r="G186" s="145">
        <f>+[1]ระบบการควบคุมฯ!K242+[1]ระบบการควบคุมฯ!L242</f>
        <v>0</v>
      </c>
      <c r="H186" s="145">
        <f>+D186-E186-F186-G186</f>
        <v>0</v>
      </c>
      <c r="I186" s="146"/>
    </row>
    <row r="187" spans="1:9" ht="18.600000000000001" hidden="1" customHeight="1" x14ac:dyDescent="0.2">
      <c r="A187" s="126"/>
      <c r="B187" s="127"/>
      <c r="C187" s="127"/>
      <c r="D187" s="144">
        <f>+[1]ระบบการควบคุมฯ!F243</f>
        <v>0</v>
      </c>
      <c r="E187" s="145">
        <f>+[1]ระบบการควบคุมฯ!G243+[1]ระบบการควบคุมฯ!H243</f>
        <v>0</v>
      </c>
      <c r="F187" s="145">
        <f>+[1]ระบบการควบคุมฯ!I243+[1]ระบบการควบคุมฯ!J243</f>
        <v>0</v>
      </c>
      <c r="G187" s="145">
        <f>+[1]ระบบการควบคุมฯ!K243+[1]ระบบการควบคุมฯ!L243</f>
        <v>0</v>
      </c>
      <c r="H187" s="145">
        <f>+D187-E187-F187-G187</f>
        <v>0</v>
      </c>
      <c r="I187" s="146"/>
    </row>
    <row r="188" spans="1:9" ht="18.600000000000001" hidden="1" customHeight="1" x14ac:dyDescent="0.2">
      <c r="A188" s="101" t="str">
        <f>+[3]ระบบการควบคุมฯ!A152</f>
        <v>ง</v>
      </c>
      <c r="B188" s="131" t="str">
        <f>+[3]ระบบการควบคุมฯ!B152</f>
        <v>แผนงานพื้นฐานด้านการพัฒนาและเสริมสร้างศักยภาพทรัพยากรมนุษย์</v>
      </c>
      <c r="C188" s="132"/>
      <c r="D188" s="103">
        <f>+D189+D199+D300</f>
        <v>3916855</v>
      </c>
      <c r="E188" s="103">
        <f>+E189+E199+E300</f>
        <v>0</v>
      </c>
      <c r="F188" s="103">
        <f>+F189+F199+F300</f>
        <v>0</v>
      </c>
      <c r="G188" s="103">
        <f>+G189+G199+G300</f>
        <v>3865610.96</v>
      </c>
      <c r="H188" s="103">
        <f>+H189+H199+H300</f>
        <v>51244.03999999995</v>
      </c>
      <c r="I188" s="133"/>
    </row>
    <row r="189" spans="1:9" ht="18.600000000000001" hidden="1" customHeight="1" x14ac:dyDescent="0.2">
      <c r="A189" s="113">
        <f>+[3]ระบบการควบคุมฯ!A153</f>
        <v>1</v>
      </c>
      <c r="B189" s="134" t="str">
        <f>+[7]ระบบการควบคุมฯ!B425</f>
        <v xml:space="preserve">ผลผลิตผู้จบการศึกษาก่อนประถมศึกษา </v>
      </c>
      <c r="C189" s="451" t="str">
        <f>+[7]ระบบการควบคุมฯ!C425</f>
        <v xml:space="preserve">20004 35000100 </v>
      </c>
      <c r="D189" s="115">
        <f>+D191+D195</f>
        <v>2400</v>
      </c>
      <c r="E189" s="115">
        <f t="shared" ref="E189:I189" si="77">+E191+E195</f>
        <v>0</v>
      </c>
      <c r="F189" s="115">
        <f t="shared" si="77"/>
        <v>0</v>
      </c>
      <c r="G189" s="115">
        <f t="shared" si="77"/>
        <v>2400</v>
      </c>
      <c r="H189" s="115">
        <f t="shared" si="77"/>
        <v>0</v>
      </c>
      <c r="I189" s="115">
        <f t="shared" si="77"/>
        <v>0</v>
      </c>
    </row>
    <row r="190" spans="1:9" ht="18.600000000000001" hidden="1" customHeight="1" x14ac:dyDescent="0.2">
      <c r="A190" s="117">
        <f>+[3]ระบบการควบคุมฯ!A154</f>
        <v>1.1000000000000001</v>
      </c>
      <c r="B190" s="119" t="str">
        <f>+[3]ระบบการควบคุมฯ!B154</f>
        <v xml:space="preserve">กิจกรรมการจัดการศึกษาก่อนประถมศึกษา  </v>
      </c>
      <c r="C190" s="119" t="str">
        <f>+[3]ระบบการควบคุมฯ!C154</f>
        <v>200041300Q2663</v>
      </c>
      <c r="D190" s="120">
        <f>+D192</f>
        <v>0</v>
      </c>
      <c r="E190" s="137">
        <f>+E192</f>
        <v>0</v>
      </c>
      <c r="F190" s="137">
        <f>+F192</f>
        <v>0</v>
      </c>
      <c r="G190" s="137">
        <f>+G192</f>
        <v>0</v>
      </c>
      <c r="H190" s="137">
        <f>+H192</f>
        <v>0</v>
      </c>
      <c r="I190" s="138"/>
    </row>
    <row r="191" spans="1:9" ht="111.6" hidden="1" customHeight="1" x14ac:dyDescent="0.2">
      <c r="A191" s="117"/>
      <c r="B191" s="119" t="str">
        <f>+[7]ระบบการควบคุมฯ!B430</f>
        <v xml:space="preserve">กิจกรรมการจัดการศึกษาก่อนประถมศึกษา  </v>
      </c>
      <c r="C191" s="119" t="str">
        <f>+[7]ระบบการควบคุมฯ!C430</f>
        <v>20004 66 05162 00000</v>
      </c>
      <c r="D191" s="120">
        <f>+D192</f>
        <v>0</v>
      </c>
      <c r="E191" s="120">
        <f t="shared" ref="E191:H191" si="78">+E192</f>
        <v>0</v>
      </c>
      <c r="F191" s="120">
        <f t="shared" si="78"/>
        <v>0</v>
      </c>
      <c r="G191" s="120">
        <f t="shared" si="78"/>
        <v>0</v>
      </c>
      <c r="H191" s="120">
        <f t="shared" si="78"/>
        <v>0</v>
      </c>
      <c r="I191" s="138"/>
    </row>
    <row r="192" spans="1:9" ht="74.45" hidden="1" customHeight="1" x14ac:dyDescent="0.2">
      <c r="A192" s="139"/>
      <c r="B192" s="140" t="str">
        <f>+[7]ระบบการควบคุมฯ!B426</f>
        <v xml:space="preserve"> งบดำเนินงาน 66112xx</v>
      </c>
      <c r="C192" s="140"/>
      <c r="D192" s="141">
        <f>+D194</f>
        <v>0</v>
      </c>
      <c r="E192" s="142">
        <f>+E194</f>
        <v>0</v>
      </c>
      <c r="F192" s="142">
        <f>+F194</f>
        <v>0</v>
      </c>
      <c r="G192" s="142">
        <f>+G194</f>
        <v>0</v>
      </c>
      <c r="H192" s="142">
        <f>+H194</f>
        <v>0</v>
      </c>
      <c r="I192" s="143"/>
    </row>
    <row r="193" spans="1:9" ht="37.15" hidden="1" customHeight="1" x14ac:dyDescent="0.2">
      <c r="A193" s="815">
        <f>+[7]ระบบการควบคุมฯ!A468</f>
        <v>1</v>
      </c>
      <c r="B193" s="816" t="str">
        <f>+[7]ระบบการควบคุมฯ!B468</f>
        <v>งบสพฐ.</v>
      </c>
      <c r="C193" s="816"/>
      <c r="D193" s="817"/>
      <c r="E193" s="818"/>
      <c r="F193" s="818"/>
      <c r="G193" s="818"/>
      <c r="H193" s="818"/>
      <c r="I193" s="819"/>
    </row>
    <row r="194" spans="1:9" ht="37.15" hidden="1" customHeight="1" x14ac:dyDescent="0.2">
      <c r="A194" s="940">
        <f>+[7]ระบบการควบคุมฯ!A469</f>
        <v>0</v>
      </c>
      <c r="B194" s="941">
        <f>+[7]ระบบการควบคุมฯ!B469</f>
        <v>0</v>
      </c>
      <c r="C194" s="941">
        <f>+[7]ระบบการควบคุมฯ!C469</f>
        <v>0</v>
      </c>
      <c r="D194" s="145">
        <f>+[7]ระบบการควบคุมฯ!F469</f>
        <v>0</v>
      </c>
      <c r="E194" s="145">
        <f>+[7]ระบบการควบคุมฯ!G469+[7]ระบบการควบคุมฯ!H469</f>
        <v>0</v>
      </c>
      <c r="F194" s="145">
        <f>+[7]ระบบการควบคุมฯ!I469+[7]ระบบการควบคุมฯ!J469</f>
        <v>0</v>
      </c>
      <c r="G194" s="145">
        <f>+[7]ระบบการควบคุมฯ!K469+[7]ระบบการควบคุมฯ!L469</f>
        <v>0</v>
      </c>
      <c r="H194" s="145">
        <f>+D194-E194-F194-G194</f>
        <v>0</v>
      </c>
      <c r="I194" s="146"/>
    </row>
    <row r="195" spans="1:9" ht="37.15" hidden="1" customHeight="1" x14ac:dyDescent="0.2">
      <c r="A195" s="117">
        <f>+[7]ระบบการควบคุมฯ!A505</f>
        <v>1.2</v>
      </c>
      <c r="B195" s="118" t="str">
        <f>+[7]ระบบการควบคุมฯ!B505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195" s="119" t="str">
        <f>+[7]ระบบการควบคุมฯ!C505</f>
        <v>20004 66 00080  00000</v>
      </c>
      <c r="D195" s="120">
        <f>+D196</f>
        <v>2400</v>
      </c>
      <c r="E195" s="120">
        <f t="shared" ref="E195:H196" si="79">+E196</f>
        <v>0</v>
      </c>
      <c r="F195" s="120">
        <f t="shared" si="79"/>
        <v>0</v>
      </c>
      <c r="G195" s="120">
        <f t="shared" si="79"/>
        <v>2400</v>
      </c>
      <c r="H195" s="120">
        <f t="shared" si="79"/>
        <v>0</v>
      </c>
      <c r="I195" s="138"/>
    </row>
    <row r="196" spans="1:9" ht="37.15" hidden="1" customHeight="1" x14ac:dyDescent="0.2">
      <c r="A196" s="139"/>
      <c r="B196" s="140" t="str">
        <f>+[7]ระบบการควบคุมฯ!B506</f>
        <v xml:space="preserve"> งบดำเนินงาน 66112xx</v>
      </c>
      <c r="C196" s="140" t="str">
        <f>+[7]ระบบการควบคุมฯ!C506</f>
        <v>20004 35000100 200000</v>
      </c>
      <c r="D196" s="141">
        <f>+D197</f>
        <v>2400</v>
      </c>
      <c r="E196" s="141">
        <f t="shared" si="79"/>
        <v>0</v>
      </c>
      <c r="F196" s="141">
        <f t="shared" si="79"/>
        <v>0</v>
      </c>
      <c r="G196" s="141">
        <f t="shared" si="79"/>
        <v>2400</v>
      </c>
      <c r="H196" s="141">
        <f t="shared" si="79"/>
        <v>0</v>
      </c>
      <c r="I196" s="143"/>
    </row>
    <row r="197" spans="1:9" ht="111.6" hidden="1" customHeight="1" x14ac:dyDescent="0.2">
      <c r="A197" s="147" t="str">
        <f>+[7]ระบบการควบคุมฯ!A507</f>
        <v>1.2.1</v>
      </c>
      <c r="B197" s="483" t="str">
        <f>+[7]ระบบการควบคุมฯ!B507</f>
        <v xml:space="preserve">ค่าใช้จ่ายในการเดินทางของผู้เข้าร่วมการฝึกอบรมเชิงปฏิบัติการกิจกรรมสร้างความตระหนักและความรู้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 ประเทศไทย ระดับปฐมวัย ปีงบประมาณ พ.ศ. 2566       ระหว่างวันที่ 19 พฤษภาคม – 18 มิถุนายน 2566 </v>
      </c>
      <c r="C197" s="483" t="str">
        <f>+[7]ระบบการควบคุมฯ!C507</f>
        <v>ที่ ศธ04002/ว1282ลว 29 มีค 66 ครั้งที่ 438</v>
      </c>
      <c r="D197" s="942">
        <f>+[7]ระบบการควบคุมฯ!D507</f>
        <v>2400</v>
      </c>
      <c r="E197" s="943">
        <f>+[7]ระบบการควบคุมฯ!G507+[7]ระบบการควบคุมฯ!H507</f>
        <v>0</v>
      </c>
      <c r="F197" s="943">
        <f>+[7]ระบบการควบคุมฯ!I507+[7]ระบบการควบคุมฯ!J507</f>
        <v>0</v>
      </c>
      <c r="G197" s="943">
        <f>+[7]ระบบการควบคุมฯ!K507+[7]ระบบการควบคุมฯ!L507</f>
        <v>2400</v>
      </c>
      <c r="H197" s="943">
        <f>+D197-E197-F197-G197</f>
        <v>0</v>
      </c>
      <c r="I197" s="1065" t="s">
        <v>190</v>
      </c>
    </row>
    <row r="198" spans="1:9" ht="18.600000000000001" hidden="1" customHeight="1" x14ac:dyDescent="0.2">
      <c r="A198" s="944"/>
      <c r="B198" s="945"/>
      <c r="C198" s="945"/>
      <c r="D198" s="487"/>
      <c r="E198" s="129">
        <f>+[3]ระบบการควบคุมฯ!G250+[3]ระบบการควบคุมฯ!H250</f>
        <v>0</v>
      </c>
      <c r="F198" s="129">
        <f>+[3]ระบบการควบคุมฯ!I250+[3]ระบบการควบคุมฯ!J250</f>
        <v>0</v>
      </c>
      <c r="G198" s="129"/>
      <c r="H198" s="129">
        <f>+D198-E198-F198-G198</f>
        <v>0</v>
      </c>
      <c r="I198" s="148"/>
    </row>
    <row r="199" spans="1:9" ht="37.15" hidden="1" customHeight="1" x14ac:dyDescent="0.2">
      <c r="A199" s="113">
        <f>+[3]ระบบการควบคุมฯ!A220</f>
        <v>2</v>
      </c>
      <c r="B199" s="134" t="str">
        <f>+[3]ระบบการควบคุมฯ!B220</f>
        <v xml:space="preserve">ผลผลิตผู้จบการศึกษาภาคบังคับ  </v>
      </c>
      <c r="C199" s="357" t="str">
        <f>+[7]ระบบการควบคุมฯ!C513</f>
        <v>20004 35000200</v>
      </c>
      <c r="D199" s="115">
        <f>+D200+D210+D213+D219+D223+D250+D255+D259+D265+D270+D274+D286+D289+D297</f>
        <v>3910455</v>
      </c>
      <c r="E199" s="115">
        <f t="shared" ref="E199:H199" si="80">+E200+E210+E213+E219+E223+E250+E255+E259+E265+E270+E274+E286+E289+E297</f>
        <v>0</v>
      </c>
      <c r="F199" s="115">
        <f t="shared" si="80"/>
        <v>0</v>
      </c>
      <c r="G199" s="115">
        <f t="shared" si="80"/>
        <v>3859210.96</v>
      </c>
      <c r="H199" s="115">
        <f t="shared" si="80"/>
        <v>51244.03999999995</v>
      </c>
      <c r="I199" s="136"/>
    </row>
    <row r="200" spans="1:9" ht="37.15" hidden="1" customHeight="1" x14ac:dyDescent="0.2">
      <c r="A200" s="117">
        <f>+[7]ระบบการควบคุมฯ!A518</f>
        <v>2.1</v>
      </c>
      <c r="B200" s="119" t="str">
        <f>+[3]ระบบการควบคุมฯ!B222</f>
        <v>กิจกรรมการจัดการศึกษาประถมศึกษาสำหรับโรงเรียนปกติ</v>
      </c>
      <c r="C200" s="118" t="str">
        <f>+[7]ระบบการควบคุมฯ!C518</f>
        <v>20004 66 05164 00000</v>
      </c>
      <c r="D200" s="120">
        <f>+D201</f>
        <v>982244</v>
      </c>
      <c r="E200" s="120">
        <f t="shared" ref="E200:H200" si="81">+E201</f>
        <v>0</v>
      </c>
      <c r="F200" s="120">
        <f t="shared" si="81"/>
        <v>0</v>
      </c>
      <c r="G200" s="120">
        <f t="shared" si="81"/>
        <v>969409.18</v>
      </c>
      <c r="H200" s="120">
        <f t="shared" si="81"/>
        <v>12834.819999999949</v>
      </c>
      <c r="I200" s="138"/>
    </row>
    <row r="201" spans="1:9" ht="55.9" hidden="1" customHeight="1" x14ac:dyDescent="0.2">
      <c r="A201" s="139"/>
      <c r="B201" s="140" t="str">
        <f>+[7]ระบบการควบคุมฯ!B519</f>
        <v xml:space="preserve"> งบดำเนินงาน 66112xx </v>
      </c>
      <c r="C201" s="140" t="str">
        <f>+[7]ระบบการควบคุมฯ!C519</f>
        <v>20004 35000200 2000000</v>
      </c>
      <c r="D201" s="141">
        <f>SUM(D202:D209)</f>
        <v>982244</v>
      </c>
      <c r="E201" s="141">
        <f t="shared" ref="E201:H201" si="82">SUM(E202:E209)</f>
        <v>0</v>
      </c>
      <c r="F201" s="141">
        <f t="shared" si="82"/>
        <v>0</v>
      </c>
      <c r="G201" s="141">
        <f t="shared" si="82"/>
        <v>969409.18</v>
      </c>
      <c r="H201" s="141">
        <f t="shared" si="82"/>
        <v>12834.819999999949</v>
      </c>
      <c r="I201" s="143"/>
    </row>
    <row r="202" spans="1:9" ht="37.15" hidden="1" customHeight="1" x14ac:dyDescent="0.2">
      <c r="A202" s="126" t="str">
        <f>+[7]ระบบการควบคุมฯ!A573</f>
        <v>1)</v>
      </c>
      <c r="B202" s="127" t="str">
        <f>+[7]ระบบการควบคุมฯ!B573</f>
        <v>ค่าขนย้ายสิ่งของส่วนตัวในการเดินทางไปราชการประจำของข้าราชการ</v>
      </c>
      <c r="C202" s="127" t="str">
        <f>+[7]ระบบการควบคุมฯ!C573</f>
        <v>ศธ 04002/ว4657 ลว 16 ต.ค.65 โอนครั้งที่ 138</v>
      </c>
      <c r="D202" s="144">
        <f>+[7]ระบบการควบคุมฯ!F573</f>
        <v>35124</v>
      </c>
      <c r="E202" s="145">
        <f>+[7]ระบบการควบคุมฯ!G573+[7]ระบบการควบคุมฯ!H573</f>
        <v>0</v>
      </c>
      <c r="F202" s="145">
        <f>+[7]ระบบการควบคุมฯ!I573+[7]ระบบการควบคุมฯ!J573</f>
        <v>0</v>
      </c>
      <c r="G202" s="145">
        <f>+[7]ระบบการควบคุมฯ!K573+[7]ระบบการควบคุมฯ!L573</f>
        <v>35124</v>
      </c>
      <c r="H202" s="145">
        <f t="shared" ref="H202:H249" si="83">+D202-E202-F202-G202</f>
        <v>0</v>
      </c>
      <c r="I202" s="150" t="s">
        <v>15</v>
      </c>
    </row>
    <row r="203" spans="1:9" ht="18.600000000000001" hidden="1" customHeight="1" x14ac:dyDescent="0.2">
      <c r="A203" s="126" t="str">
        <f>+[7]ระบบการควบคุมฯ!A575</f>
        <v>2)</v>
      </c>
      <c r="B203" s="127" t="str">
        <f>+[7]ระบบการควบคุมฯ!B575</f>
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</c>
      <c r="C203" s="127" t="str">
        <f>+[7]ระบบการควบคุมฯ!C575</f>
        <v>ศธ 04002/ว365ลว 3 กพ 66 โอนครั้งที่ 264</v>
      </c>
      <c r="D203" s="144">
        <f>+[7]ระบบการควบคุมฯ!F575</f>
        <v>9420</v>
      </c>
      <c r="E203" s="145">
        <f>+[7]ระบบการควบคุมฯ!G575+[7]ระบบการควบคุมฯ!H575</f>
        <v>0</v>
      </c>
      <c r="F203" s="145">
        <f>+[7]ระบบการควบคุมฯ!I575+[7]ระบบการควบคุมฯ!J575</f>
        <v>0</v>
      </c>
      <c r="G203" s="145">
        <f>+[7]ระบบการควบคุมฯ!K575+[7]ระบบการควบคุมฯ!L575</f>
        <v>9420</v>
      </c>
      <c r="H203" s="145">
        <f t="shared" si="83"/>
        <v>0</v>
      </c>
      <c r="I203" s="150" t="s">
        <v>95</v>
      </c>
    </row>
    <row r="204" spans="1:9" ht="18.600000000000001" hidden="1" customHeight="1" x14ac:dyDescent="0.2">
      <c r="A204" s="216" t="str">
        <f>+[7]ระบบการควบคุมฯ!A576</f>
        <v>3)</v>
      </c>
      <c r="B204" s="217" t="str">
        <f>+[7]ระบบการควบคุมฯ!B576</f>
        <v xml:space="preserve">ค่าตอบแทนวิทยากรสอนอิสลามศึกษารายชั่วโมง </v>
      </c>
      <c r="C204" s="217" t="str">
        <f>+[7]ระบบการควบคุมฯ!C576</f>
        <v>ศธ 04002/ว126 ลว 12 มค 66 โอนครั้งที่ 193</v>
      </c>
      <c r="D204" s="218">
        <f>+[7]ระบบการควบคุมฯ!F576</f>
        <v>600000</v>
      </c>
      <c r="E204" s="219">
        <f>+[7]ระบบการควบคุมฯ!G576+[7]ระบบการควบคุมฯ!H576</f>
        <v>0</v>
      </c>
      <c r="F204" s="219">
        <f>+[7]ระบบการควบคุมฯ!I576+[7]ระบบการควบคุมฯ!J576</f>
        <v>0</v>
      </c>
      <c r="G204" s="219">
        <f>+[7]ระบบการควบคุมฯ!K576+[7]ระบบการควบคุมฯ!L576</f>
        <v>592165.18000000005</v>
      </c>
      <c r="H204" s="219">
        <f t="shared" si="83"/>
        <v>7834.8199999999488</v>
      </c>
      <c r="I204" s="229" t="s">
        <v>191</v>
      </c>
    </row>
    <row r="205" spans="1:9" ht="18.600000000000001" hidden="1" customHeight="1" x14ac:dyDescent="0.2">
      <c r="A205" s="358" t="str">
        <f>+[7]ระบบการควบคุมฯ!A577</f>
        <v>3.1)</v>
      </c>
      <c r="B205" s="359" t="str">
        <f>+[7]ระบบการควบคุมฯ!B577</f>
        <v>ค่าตอบแทนวิทยากร ภาค 2/2565  จำนวน 248,000 บาทร่วมใจ 24,000/ร่วมจิตประสาท 24,000/รวมราษฎร์สามัคคี 80,000/เจริญดีวิทยา 64,000/วัดธัญญะผล 8,000/ราษฎร์สงเคราะห์วิทยา 48,000</v>
      </c>
      <c r="C205" s="359"/>
      <c r="D205" s="1066">
        <f>+[7]ระบบการควบคุมฯ!F577</f>
        <v>0</v>
      </c>
      <c r="E205" s="360">
        <f>+[7]ระบบการควบคุมฯ!G577+[7]ระบบการควบคุมฯ!H577</f>
        <v>0</v>
      </c>
      <c r="F205" s="360">
        <f>+[7]ระบบการควบคุมฯ!I577+[7]ระบบการควบคุมฯ!J577</f>
        <v>0</v>
      </c>
      <c r="G205" s="360">
        <f>+[7]ระบบการควบคุมฯ!K577+[7]ระบบการควบคุมฯ!L577</f>
        <v>0</v>
      </c>
      <c r="H205" s="360">
        <f t="shared" si="83"/>
        <v>0</v>
      </c>
      <c r="I205" s="522"/>
    </row>
    <row r="206" spans="1:9" ht="18.600000000000001" hidden="1" customHeight="1" x14ac:dyDescent="0.2">
      <c r="A206" s="221" t="str">
        <f>+[7]ระบบการควบคุมฯ!A578</f>
        <v>3.2)</v>
      </c>
      <c r="B206" s="222" t="str">
        <f>+[7]ระบบการควบคุมฯ!B578</f>
        <v>ค่าตอบแทนวิทยากรสอนอิสลามศึกษารายชั่วโมง ภาค 2/65 เพิ่มเติม จำนวน 40,000 บาท ร่วมใจ 24000 รวมราษฎร์ 16000 บาท</v>
      </c>
      <c r="C206" s="222" t="str">
        <f>+[7]ระบบการควบคุมฯ!C578</f>
        <v>ศธ 04002/ว431 ลว 7 กพ 66 โอนครั้งที่ 283</v>
      </c>
      <c r="D206" s="223">
        <f>+[7]ระบบการควบคุมฯ!F578</f>
        <v>0</v>
      </c>
      <c r="E206" s="224">
        <f>+[7]ระบบการควบคุมฯ!G578+[7]ระบบการควบคุมฯ!H578</f>
        <v>0</v>
      </c>
      <c r="F206" s="224">
        <f>+[7]ระบบการควบคุมฯ!I578+[7]ระบบการควบคุมฯ!J578</f>
        <v>0</v>
      </c>
      <c r="G206" s="224">
        <f>+[7]ระบบการควบคุมฯ!K578+[7]ระบบการควบคุมฯ!L578</f>
        <v>0</v>
      </c>
      <c r="H206" s="224">
        <f t="shared" si="83"/>
        <v>0</v>
      </c>
      <c r="I206" s="524"/>
    </row>
    <row r="207" spans="1:9" ht="56.25" x14ac:dyDescent="0.2">
      <c r="A207" s="216" t="str">
        <f>+[7]ระบบการควบคุมฯ!A584</f>
        <v>4)</v>
      </c>
      <c r="B207" s="222" t="str">
        <f>+[7]ระบบการควบคุมฯ!B584</f>
        <v>ค่าปรับปรุงซ่อมแซมระบบไฟฟ้าภายในโรงเรียน  ร.ร.วัดนิเทศน์</v>
      </c>
      <c r="C207" s="222" t="str">
        <f>+[7]ระบบการควบคุมฯ!C584</f>
        <v>ศธ 04002/ว2079 ลว 25 พค 66 โอนครั้งที่ 553</v>
      </c>
      <c r="D207" s="223">
        <f>+[7]ระบบการควบคุมฯ!F584</f>
        <v>332700</v>
      </c>
      <c r="E207" s="224">
        <f>+[7]ระบบการควบคุมฯ!G584+[7]ระบบการควบคุมฯ!H584</f>
        <v>0</v>
      </c>
      <c r="F207" s="224">
        <f>+[7]ระบบการควบคุมฯ!I584+[7]ระบบการควบคุมฯ!J584</f>
        <v>0</v>
      </c>
      <c r="G207" s="224">
        <f>+[7]ระบบการควบคุมฯ!K584+[7]ระบบการควบคุมฯ!L584</f>
        <v>332700</v>
      </c>
      <c r="H207" s="224">
        <f t="shared" si="83"/>
        <v>0</v>
      </c>
      <c r="I207" s="524" t="s">
        <v>192</v>
      </c>
    </row>
    <row r="208" spans="1:9" ht="56.25" x14ac:dyDescent="0.2">
      <c r="A208" s="216" t="str">
        <f>+[7]ระบบการควบคุมฯ!A585</f>
        <v>5)</v>
      </c>
      <c r="B208" s="222" t="str">
        <f>+[7]ระบบการควบคุมฯ!B585</f>
        <v xml:space="preserve">โครงการปรับปรุงและพัฒนาเว็บไซต์สำนักงานเขตพื้นที่การศึกษา </v>
      </c>
      <c r="C208" s="222" t="str">
        <f>+[7]ระบบการควบคุมฯ!C585</f>
        <v>ศธ 04002/ว2819 ลว 13 กค 66 โอนครั้งที่ 672</v>
      </c>
      <c r="D208" s="223">
        <f>+[7]ระบบการควบคุมฯ!F585</f>
        <v>5000</v>
      </c>
      <c r="E208" s="224">
        <f>+[7]ระบบการควบคุมฯ!G585+[7]ระบบการควบคุมฯ!H585</f>
        <v>0</v>
      </c>
      <c r="F208" s="224">
        <f>+[7]ระบบการควบคุมฯ!I585+[7]ระบบการควบคุมฯ!J585</f>
        <v>0</v>
      </c>
      <c r="G208" s="224">
        <f>+[7]ระบบการควบคุมฯ!K585+[7]ระบบการควบคุมฯ!L585</f>
        <v>0</v>
      </c>
      <c r="H208" s="224">
        <f t="shared" si="83"/>
        <v>5000</v>
      </c>
      <c r="I208" s="524" t="s">
        <v>17</v>
      </c>
    </row>
    <row r="209" spans="1:9" ht="18.75" x14ac:dyDescent="0.2">
      <c r="A209" s="216">
        <f>+[7]ระบบการควบคุมฯ!A586</f>
        <v>0</v>
      </c>
      <c r="B209" s="222">
        <f>+[7]ระบบการควบคุมฯ!B586</f>
        <v>0</v>
      </c>
      <c r="C209" s="222">
        <f>+[7]ระบบการควบคุมฯ!C586</f>
        <v>0</v>
      </c>
      <c r="D209" s="223">
        <f>+[7]ระบบการควบคุมฯ!F586</f>
        <v>0</v>
      </c>
      <c r="E209" s="224">
        <f>+[7]ระบบการควบคุมฯ!G586+[7]ระบบการควบคุมฯ!H586</f>
        <v>0</v>
      </c>
      <c r="F209" s="224">
        <f>+[7]ระบบการควบคุมฯ!I586+[7]ระบบการควบคุมฯ!J586</f>
        <v>0</v>
      </c>
      <c r="G209" s="224">
        <f>+[7]ระบบการควบคุมฯ!K586+[7]ระบบการควบคุมฯ!L586</f>
        <v>0</v>
      </c>
      <c r="H209" s="224">
        <f t="shared" si="83"/>
        <v>0</v>
      </c>
      <c r="I209" s="524"/>
    </row>
    <row r="210" spans="1:9" ht="37.5" x14ac:dyDescent="0.2">
      <c r="A210" s="117" t="str">
        <f>+[7]ระบบการควบคุมฯ!A734</f>
        <v>2.1.1</v>
      </c>
      <c r="B210" s="118" t="str">
        <f>+[7]ระบบการควบคุมฯ!B734</f>
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</c>
      <c r="C210" s="118" t="str">
        <f>+[7]ระบบการควบคุมฯ!C734</f>
        <v>20004 66 05164 00034</v>
      </c>
      <c r="D210" s="120">
        <f>+D211</f>
        <v>36000</v>
      </c>
      <c r="E210" s="120">
        <f t="shared" ref="E210:H210" si="84">+E211</f>
        <v>0</v>
      </c>
      <c r="F210" s="120">
        <f t="shared" si="84"/>
        <v>0</v>
      </c>
      <c r="G210" s="120">
        <f t="shared" si="84"/>
        <v>36000</v>
      </c>
      <c r="H210" s="120">
        <f t="shared" si="84"/>
        <v>0</v>
      </c>
      <c r="I210" s="138"/>
    </row>
    <row r="211" spans="1:9" ht="18.75" x14ac:dyDescent="0.2">
      <c r="A211" s="139"/>
      <c r="B211" s="140" t="str">
        <f>+[7]ระบบการควบคุมฯ!B735</f>
        <v xml:space="preserve"> งบดำเนินงาน 66112xx </v>
      </c>
      <c r="C211" s="140" t="str">
        <f>+[7]ระบบการควบคุมฯ!C735</f>
        <v>20004 35000200 2000000</v>
      </c>
      <c r="D211" s="141">
        <f>SUM(D212)</f>
        <v>36000</v>
      </c>
      <c r="E211" s="141">
        <f t="shared" ref="E211:H211" si="85">SUM(E212)</f>
        <v>0</v>
      </c>
      <c r="F211" s="141">
        <f t="shared" si="85"/>
        <v>0</v>
      </c>
      <c r="G211" s="141">
        <f t="shared" si="85"/>
        <v>36000</v>
      </c>
      <c r="H211" s="141">
        <f t="shared" si="85"/>
        <v>0</v>
      </c>
      <c r="I211" s="143"/>
    </row>
    <row r="212" spans="1:9" ht="56.25" x14ac:dyDescent="0.2">
      <c r="A212" s="126" t="str">
        <f>+[7]ระบบการควบคุมฯ!A736</f>
        <v>2.1.1.1</v>
      </c>
      <c r="B212" s="127" t="str">
        <f>+[7]ระบบการควบคุมฯ!B736</f>
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</c>
      <c r="C212" s="127" t="str">
        <f>+[7]ระบบการควบคุมฯ!C736</f>
        <v>ศธ 04002/ว743 ลว 28 กพ 66 โอนครั้งที่ 343</v>
      </c>
      <c r="D212" s="144">
        <f>+[7]ระบบการควบคุมฯ!F736</f>
        <v>36000</v>
      </c>
      <c r="E212" s="145">
        <f>+[7]ระบบการควบคุมฯ!G736+[7]ระบบการควบคุมฯ!H736</f>
        <v>0</v>
      </c>
      <c r="F212" s="145">
        <f>+[7]ระบบการควบคุมฯ!I736+[7]ระบบการควบคุมฯ!J736</f>
        <v>0</v>
      </c>
      <c r="G212" s="145">
        <f>+[7]ระบบการควบคุมฯ!K736+[7]ระบบการควบคุมฯ!L736</f>
        <v>36000</v>
      </c>
      <c r="H212" s="145">
        <f t="shared" ref="H212" si="86">+D212-E212-F212-G212</f>
        <v>0</v>
      </c>
      <c r="I212" s="150" t="s">
        <v>193</v>
      </c>
    </row>
    <row r="213" spans="1:9" ht="37.5" x14ac:dyDescent="0.2">
      <c r="A213" s="117" t="str">
        <f>+[7]ระบบการควบคุมฯ!A739</f>
        <v>2.1.2</v>
      </c>
      <c r="B213" s="118" t="str">
        <f>+[7]ระบบการควบคุมฯ!B739</f>
        <v xml:space="preserve">กิจกรรมรองเทคโนโลยีดิจิทัลเพื่อการศึกษาขั้นพื้นฐาน </v>
      </c>
      <c r="C213" s="118" t="str">
        <f>+[7]ระบบการควบคุมฯ!C739</f>
        <v>20004 66 05164 00063</v>
      </c>
      <c r="D213" s="120">
        <f>+D214</f>
        <v>8800</v>
      </c>
      <c r="E213" s="120">
        <f t="shared" ref="E213:I213" si="87">+E214</f>
        <v>0</v>
      </c>
      <c r="F213" s="120">
        <f t="shared" si="87"/>
        <v>0</v>
      </c>
      <c r="G213" s="120">
        <f t="shared" si="87"/>
        <v>8800</v>
      </c>
      <c r="H213" s="120">
        <f t="shared" si="87"/>
        <v>0</v>
      </c>
      <c r="I213" s="120">
        <f t="shared" si="87"/>
        <v>0</v>
      </c>
    </row>
    <row r="214" spans="1:9" ht="37.5" x14ac:dyDescent="0.2">
      <c r="A214" s="139"/>
      <c r="B214" s="836" t="str">
        <f>+[7]ระบบการควบคุมฯ!B740</f>
        <v xml:space="preserve"> งบดำเนินงาน 66112xx</v>
      </c>
      <c r="C214" s="836" t="str">
        <f>+[7]ระบบการควบคุมฯ!C740</f>
        <v>20004 35000200 2000000</v>
      </c>
      <c r="D214" s="141">
        <f>SUM(D215:D218)</f>
        <v>8800</v>
      </c>
      <c r="E214" s="141">
        <f t="shared" ref="E214:H214" si="88">SUM(E215:E218)</f>
        <v>0</v>
      </c>
      <c r="F214" s="141">
        <f t="shared" si="88"/>
        <v>0</v>
      </c>
      <c r="G214" s="141">
        <f t="shared" si="88"/>
        <v>8800</v>
      </c>
      <c r="H214" s="141">
        <f t="shared" si="88"/>
        <v>0</v>
      </c>
      <c r="I214" s="141"/>
    </row>
    <row r="215" spans="1:9" ht="75" x14ac:dyDescent="0.2">
      <c r="A215" s="126" t="str">
        <f>+[7]ระบบการควบคุมฯ!A741</f>
        <v>2.1.2.1</v>
      </c>
      <c r="B215" s="363" t="str">
        <f>+[7]ระบบการควบคุมฯ!B741</f>
        <v xml:space="preserve">ค่าใช้จ่ายในการเดินทางเข้าร่วมประชุมเชิงปฏิบัติการพัฒนาบุคลากรด้านระบบสารสนเทศเพื่อการบริหาร ปีการศึกษา 2566 รุ่นที่ 2 ระหว่างวันที่ 24 – 25 พฤษภาคม 2566       ณ โรงแรมเอวาน่า แกรนด์ แอนด์ คอนเวนวั่น เซนเตอร์ กรุงเทพมหานคร   </v>
      </c>
      <c r="C215" s="1067" t="str">
        <f>+[7]ระบบการควบคุมฯ!C741</f>
        <v>ศธ 04002/ว2339 ลว 12 มิย 66 โอนครั้งที่ 580</v>
      </c>
      <c r="D215" s="1067">
        <f>+[7]ระบบการควบคุมฯ!F741</f>
        <v>800</v>
      </c>
      <c r="E215" s="1067">
        <f>+[7]ระบบการควบคุมฯ!G741+[7]ระบบการควบคุมฯ!H741</f>
        <v>0</v>
      </c>
      <c r="F215" s="1067">
        <f>+[7]ระบบการควบคุมฯ!I741+[7]ระบบการควบคุมฯ!J741</f>
        <v>0</v>
      </c>
      <c r="G215" s="1067">
        <f>+[7]ระบบการควบคุมฯ!K741+[7]ระบบการควบคุมฯ!L741</f>
        <v>800</v>
      </c>
      <c r="H215" s="1067">
        <f>+D215-E215-F215-G215</f>
        <v>0</v>
      </c>
      <c r="I215" s="1068" t="s">
        <v>172</v>
      </c>
    </row>
    <row r="216" spans="1:9" ht="75" x14ac:dyDescent="0.2">
      <c r="A216" s="126" t="str">
        <f>+[7]ระบบการควบคุมฯ!A742</f>
        <v>2.1.2.1.1</v>
      </c>
      <c r="B216" s="363" t="str">
        <f>+[7]ระบบการควบคุมฯ!B742</f>
        <v xml:space="preserve">ค่าใช้จ่ายในการเดินทาง  เข้าร่วมประชุมเชิงปฏิบัติการโครงการพัฒนาศักยภาพทางเทคโนโลยีสารสนเทศและการสื่อสาร ปีงบประมาณ พ.ศ. 2566 ระหว่างวันที่ 4 – 7 กันยายน 2566 ณ โรงแรมเดอะ พาลาสโซ รัชดา กรุงเทพมหานคร           </v>
      </c>
      <c r="C216" s="1067" t="str">
        <f>+[7]ระบบการควบคุมฯ!C742</f>
        <v>ศธ 04002/ว3201 ลว 7 สค 66 โอนครั้งที่ 734</v>
      </c>
      <c r="D216" s="1067">
        <f>+[7]ระบบการควบคุมฯ!F742</f>
        <v>1000</v>
      </c>
      <c r="E216" s="1067">
        <f>+[7]ระบบการควบคุมฯ!G742+[7]ระบบการควบคุมฯ!H742</f>
        <v>0</v>
      </c>
      <c r="F216" s="1067">
        <f>+[7]ระบบการควบคุมฯ!I742+[7]ระบบการควบคุมฯ!J742</f>
        <v>0</v>
      </c>
      <c r="G216" s="1067">
        <f>+[7]ระบบการควบคุมฯ!K742+[7]ระบบการควบคุมฯ!L742</f>
        <v>1000</v>
      </c>
      <c r="H216" s="1067">
        <f>+D216-E216-F216-G216</f>
        <v>0</v>
      </c>
      <c r="I216" s="1068" t="s">
        <v>172</v>
      </c>
    </row>
    <row r="217" spans="1:9" ht="56.25" x14ac:dyDescent="0.2">
      <c r="A217" s="126" t="str">
        <f>+[7]ระบบการควบคุมฯ!A743</f>
        <v>2.1.2.2</v>
      </c>
      <c r="B217" s="363" t="str">
        <f>+[7]ระบบการควบคุมฯ!B743</f>
        <v xml:space="preserve">ค่าใช้จ่ายในการดำเนินโครงการพัฒนาและส่งเสริมการจัดการเรียนรู้ ด้วยสื่อเทคโนโลยีดิจิทัล ระดับการศึกษาขั้นพื้นฐาน                                           (OBEC Content Center) </v>
      </c>
      <c r="C217" s="1067" t="str">
        <f>+[7]ระบบการควบคุมฯ!C743</f>
        <v>ศธ 04002/ว2716 ลว 7 กค 66 โอนครั้งที่ 649 15000</v>
      </c>
      <c r="D217" s="1067">
        <f>+[7]ระบบการควบคุมฯ!F743</f>
        <v>7000</v>
      </c>
      <c r="E217" s="1067">
        <f>+[7]ระบบการควบคุมฯ!G743+[7]ระบบการควบคุมฯ!H743</f>
        <v>0</v>
      </c>
      <c r="F217" s="1067">
        <f>+[7]ระบบการควบคุมฯ!I743+[7]ระบบการควบคุมฯ!J743</f>
        <v>0</v>
      </c>
      <c r="G217" s="1067">
        <f>+[7]ระบบการควบคุมฯ!K743+[7]ระบบการควบคุมฯ!L743</f>
        <v>7000</v>
      </c>
      <c r="H217" s="1067">
        <f>+D217-E217-F217-G217</f>
        <v>0</v>
      </c>
      <c r="I217" s="130" t="s">
        <v>95</v>
      </c>
    </row>
    <row r="218" spans="1:9" ht="31.5" x14ac:dyDescent="0.25">
      <c r="A218" s="126">
        <f>+[7]ระบบการควบคุมฯ!A744</f>
        <v>0</v>
      </c>
      <c r="B218" s="363">
        <f>+[7]ระบบการควบคุมฯ!B744</f>
        <v>0</v>
      </c>
      <c r="C218" s="1067">
        <f>+[7]ระบบการควบคุมฯ!C744</f>
        <v>0</v>
      </c>
      <c r="D218" s="1067">
        <f>+[7]ระบบการควบคุมฯ!F744</f>
        <v>0</v>
      </c>
      <c r="E218" s="1067">
        <f>+[7]ระบบการควบคุมฯ!G744+[7]ระบบการควบคุมฯ!H744</f>
        <v>0</v>
      </c>
      <c r="F218" s="1067">
        <f>+[7]ระบบการควบคุมฯ!I744+[7]ระบบการควบคุมฯ!J744</f>
        <v>0</v>
      </c>
      <c r="G218" s="1067">
        <f>+[7]ระบบการควบคุมฯ!K744+[7]ระบบการควบคุมฯ!L744</f>
        <v>0</v>
      </c>
      <c r="H218" s="1067">
        <f>+D218-E218-F218-G218</f>
        <v>0</v>
      </c>
      <c r="I218" s="1258" t="s">
        <v>128</v>
      </c>
    </row>
    <row r="219" spans="1:9" ht="37.5" x14ac:dyDescent="0.2">
      <c r="A219" s="117" t="str">
        <f>+[7]ระบบการควบคุมฯ!A749</f>
        <v>2.1.3</v>
      </c>
      <c r="B219" s="118" t="str">
        <f>+[7]ระบบการควบคุมฯ!B749</f>
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</c>
      <c r="C219" s="118" t="str">
        <f>+[7]ระบบการควบคุมฯ!C749</f>
        <v>20004 66 05164 36263</v>
      </c>
      <c r="D219" s="120">
        <f>+D220</f>
        <v>12400</v>
      </c>
      <c r="E219" s="120">
        <f t="shared" ref="E219:I220" si="89">+E220</f>
        <v>0</v>
      </c>
      <c r="F219" s="120">
        <f t="shared" si="89"/>
        <v>0</v>
      </c>
      <c r="G219" s="120">
        <f t="shared" si="89"/>
        <v>6650</v>
      </c>
      <c r="H219" s="120">
        <f t="shared" si="89"/>
        <v>5750</v>
      </c>
      <c r="I219" s="1135" t="str">
        <f t="shared" si="89"/>
        <v>กลุ่มส่งเสริมการจัดการศึกษา</v>
      </c>
    </row>
    <row r="220" spans="1:9" ht="37.5" x14ac:dyDescent="0.2">
      <c r="A220" s="139"/>
      <c r="B220" s="836" t="str">
        <f>+[7]ระบบการควบคุมฯ!B750</f>
        <v xml:space="preserve"> งบดำเนินงาน 66112xx </v>
      </c>
      <c r="C220" s="836" t="str">
        <f>+[7]ระบบการควบคุมฯ!C750</f>
        <v>20004 35000200 2000000</v>
      </c>
      <c r="D220" s="141">
        <f>SUM(D221:D222)</f>
        <v>12400</v>
      </c>
      <c r="E220" s="141">
        <f t="shared" ref="E220:H220" si="90">SUM(E221:E222)</f>
        <v>0</v>
      </c>
      <c r="F220" s="141">
        <f t="shared" si="90"/>
        <v>0</v>
      </c>
      <c r="G220" s="141">
        <f t="shared" si="90"/>
        <v>6650</v>
      </c>
      <c r="H220" s="141">
        <f t="shared" si="90"/>
        <v>5750</v>
      </c>
      <c r="I220" s="1259" t="str">
        <f t="shared" si="89"/>
        <v>กลุ่มส่งเสริมการจัดการศึกษา</v>
      </c>
    </row>
    <row r="221" spans="1:9" ht="56.25" x14ac:dyDescent="0.2">
      <c r="A221" s="126" t="str">
        <f>+[7]ระบบการควบคุมฯ!A751</f>
        <v>2.1.3.1</v>
      </c>
      <c r="B221" s="363" t="str">
        <f>+[7]ระบบการควบคุมฯ!B751</f>
        <v>ค่าใช้จ่ายคัดเลือกนักเรียนและสานศึกษาเพื่อรับรางวัลพระราชทาน</v>
      </c>
      <c r="C221" s="1067" t="str">
        <f>+[7]ระบบการควบคุมฯ!C751</f>
        <v>ศธ 04002/ว2716 ลว 7 กค 66 โอนครั้งที่ 649 15000</v>
      </c>
      <c r="D221" s="1067">
        <f>+[7]ระบบการควบคุมฯ!F751</f>
        <v>8000</v>
      </c>
      <c r="E221" s="1067">
        <f>+[7]ระบบการควบคุมฯ!G751+[7]ระบบการควบคุมฯ!H751</f>
        <v>0</v>
      </c>
      <c r="F221" s="1067">
        <f>+[7]ระบบการควบคุมฯ!I751+[7]ระบบการควบคุมฯ!J751</f>
        <v>0</v>
      </c>
      <c r="G221" s="1067">
        <f>+[7]ระบบการควบคุมฯ!K751+[7]ระบบการควบคุมฯ!L751</f>
        <v>2400</v>
      </c>
      <c r="H221" s="1067">
        <f>+D221-E221-F221-G221</f>
        <v>5600</v>
      </c>
      <c r="I221" s="130" t="s">
        <v>13</v>
      </c>
    </row>
    <row r="222" spans="1:9" ht="56.25" x14ac:dyDescent="0.2">
      <c r="A222" s="126" t="str">
        <f>+[7]ระบบการควบคุมฯ!A752</f>
        <v>2.1.3.2</v>
      </c>
      <c r="B222" s="363" t="str">
        <f>+[7]ระบบการควบคุมฯ!B752</f>
        <v xml:space="preserve">ค่าใช้จ่ายดำเนินงานโครงการพัฒนาและส่งเสริมการจัดการเรียนรู้ด้วยสื่อเทคโนโลยีดิจิทัล ระดับการศึกษาขั้นพื้นฐาน กิจกรรมที่ 7 - กิจกรรมที่ 9 </v>
      </c>
      <c r="C222" s="1067" t="str">
        <f>+[7]ระบบการควบคุมฯ!C752</f>
        <v>ศธ 04002/ว3000 ลว 21 กค 66 โอนครั้งที่ 700</v>
      </c>
      <c r="D222" s="1067">
        <f>+[7]ระบบการควบคุมฯ!F752</f>
        <v>4400</v>
      </c>
      <c r="E222" s="1067">
        <f>+[7]ระบบการควบคุมฯ!G752+[7]ระบบการควบคุมฯ!H752</f>
        <v>0</v>
      </c>
      <c r="F222" s="1067">
        <f>+[7]ระบบการควบคุมฯ!I752+[7]ระบบการควบคุมฯ!J752</f>
        <v>0</v>
      </c>
      <c r="G222" s="1067">
        <f>+[7]ระบบการควบคุมฯ!K752+[7]ระบบการควบคุมฯ!L752</f>
        <v>4250</v>
      </c>
      <c r="H222" s="1067">
        <f>+D222-E222-F222-G222</f>
        <v>150</v>
      </c>
      <c r="I222" s="130" t="s">
        <v>13</v>
      </c>
    </row>
    <row r="223" spans="1:9" ht="37.5" x14ac:dyDescent="0.2">
      <c r="A223" s="117" t="str">
        <f>+[7]ระบบการควบคุมฯ!A753</f>
        <v>2.1.3</v>
      </c>
      <c r="B223" s="119" t="str">
        <f>+[7]ระบบการควบคุมฯ!B753</f>
        <v xml:space="preserve">กิจกรรมรองการสนับสนุนการศึกษาภาคบังคับ  </v>
      </c>
      <c r="C223" s="118" t="str">
        <f>+[7]ระบบการควบคุมฯ!C753</f>
        <v>20004 66 05164 05272</v>
      </c>
      <c r="D223" s="120">
        <f>+D224</f>
        <v>2539816</v>
      </c>
      <c r="E223" s="120">
        <f t="shared" ref="E223:H223" si="91">+E224</f>
        <v>0</v>
      </c>
      <c r="F223" s="120">
        <f t="shared" si="91"/>
        <v>0</v>
      </c>
      <c r="G223" s="120">
        <f t="shared" si="91"/>
        <v>2539816</v>
      </c>
      <c r="H223" s="120">
        <f t="shared" si="91"/>
        <v>0</v>
      </c>
      <c r="I223" s="138"/>
    </row>
    <row r="224" spans="1:9" ht="37.5" x14ac:dyDescent="0.2">
      <c r="A224" s="820">
        <f>+[7]ระบบการควบคุมฯ!A754</f>
        <v>0</v>
      </c>
      <c r="B224" s="140" t="str">
        <f>+[7]ระบบการควบคุมฯ!B754</f>
        <v xml:space="preserve"> งบดำเนินงาน 66112xx </v>
      </c>
      <c r="C224" s="836" t="str">
        <f>+[7]ระบบการควบคุมฯ!C754</f>
        <v>20004 35000200 2000000</v>
      </c>
      <c r="D224" s="141">
        <f>SUM(D225:D230)</f>
        <v>2539816</v>
      </c>
      <c r="E224" s="141">
        <f t="shared" ref="E224:H224" si="92">SUM(E225:E230)</f>
        <v>0</v>
      </c>
      <c r="F224" s="141">
        <f t="shared" si="92"/>
        <v>0</v>
      </c>
      <c r="G224" s="141">
        <f t="shared" si="92"/>
        <v>2539816</v>
      </c>
      <c r="H224" s="141">
        <f t="shared" si="92"/>
        <v>0</v>
      </c>
      <c r="I224" s="143"/>
    </row>
    <row r="225" spans="1:9" ht="37.5" x14ac:dyDescent="0.2">
      <c r="A225" s="1069" t="str">
        <f>+[7]ระบบการควบคุมฯ!A755</f>
        <v>2.1.3.1</v>
      </c>
      <c r="B225" s="1070" t="str">
        <f>+[7]ระบบการควบคุมฯ!B755</f>
        <v>ค่าเช่าใช้บริการสัญญาณอินเทอร์เน็ต 6 เดือน (ตุลาคม 2565 – มีนาคม 2566)   1,207,200.-บาท</v>
      </c>
      <c r="C225" s="1070" t="str">
        <f>+[7]ระบบการควบคุมฯ!C755</f>
        <v xml:space="preserve">ศธ 04002/ว195 ลว 19 มค 66 โอนครั้งที่ 207 </v>
      </c>
      <c r="D225" s="1071">
        <f>+[7]ระบบการควบคุมฯ!F755</f>
        <v>2414400</v>
      </c>
      <c r="E225" s="1072">
        <f>+[7]ระบบการควบคุมฯ!G755+[7]ระบบการควบคุมฯ!H755</f>
        <v>0</v>
      </c>
      <c r="F225" s="1072">
        <f>+[7]ระบบการควบคุมฯ!I755+[7]ระบบการควบคุมฯ!J755</f>
        <v>0</v>
      </c>
      <c r="G225" s="1072">
        <f>+[7]ระบบการควบคุมฯ!K755+[7]ระบบการควบคุมฯ!L755</f>
        <v>2414400</v>
      </c>
      <c r="H225" s="1072">
        <f t="shared" si="83"/>
        <v>0</v>
      </c>
      <c r="I225" s="1073" t="s">
        <v>15</v>
      </c>
    </row>
    <row r="226" spans="1:9" ht="56.25" x14ac:dyDescent="0.2">
      <c r="A226" s="1074"/>
      <c r="B226" s="1075" t="str">
        <f>+[7]ระบบการควบคุมฯ!B756</f>
        <v>ค่าเช่าใช้บริการสัญญาณอินเทอร์เน็ต 6 เดือน (เมย-มิย 66)   603600บาท</v>
      </c>
      <c r="C226" s="1075" t="str">
        <f>+[7]ระบบการควบคุมฯ!C756</f>
        <v>ศธ 04002/ว2591   ลว 30 มิย 66 โอนครั้งที่ 625</v>
      </c>
      <c r="D226" s="1076"/>
      <c r="E226" s="1077"/>
      <c r="F226" s="1077"/>
      <c r="G226" s="1077"/>
      <c r="H226" s="1077"/>
      <c r="I226" s="1078"/>
    </row>
    <row r="227" spans="1:9" ht="37.5" x14ac:dyDescent="0.2">
      <c r="A227" s="216" t="str">
        <f>+[7]ระบบการควบคุมฯ!A758</f>
        <v>2.1.3.2</v>
      </c>
      <c r="B227" s="217" t="str">
        <f>+[7]ระบบการควบคุมฯ!B758</f>
        <v xml:space="preserve">เงินสมทบกองทุนเงินทดแทน ประจำปี พ.ศ. 2566 (มกราคม - ธันวาคม 2566)                             </v>
      </c>
      <c r="C227" s="217" t="str">
        <f>+[7]ระบบการควบคุมฯ!C758</f>
        <v>ศธ 04002/ว167 ลว 17 มค 66 โอนครั้งที่ 201</v>
      </c>
      <c r="D227" s="128">
        <f>+[7]ระบบการควบคุมฯ!F758</f>
        <v>25416</v>
      </c>
      <c r="E227" s="129">
        <f>+[7]ระบบการควบคุมฯ!G758+[7]ระบบการควบคุมฯ!H758</f>
        <v>0</v>
      </c>
      <c r="F227" s="129">
        <f>+[7]ระบบการควบคุมฯ!I758+[7]ระบบการควบคุมฯ!J758</f>
        <v>0</v>
      </c>
      <c r="G227" s="129">
        <f>+[7]ระบบการควบคุมฯ!K758+[7]ระบบการควบคุมฯ!L758</f>
        <v>25416</v>
      </c>
      <c r="H227" s="129">
        <f t="shared" ref="H227:H228" si="93">+D227-E227-F227-G227</f>
        <v>0</v>
      </c>
      <c r="I227" s="146" t="s">
        <v>15</v>
      </c>
    </row>
    <row r="228" spans="1:9" ht="56.25" x14ac:dyDescent="0.2">
      <c r="A228" s="216" t="str">
        <f>+[7]ระบบการควบคุมฯ!A759</f>
        <v>2.1.4</v>
      </c>
      <c r="B228" s="217" t="str">
        <f>+[7]ระบบการควบคุมฯ!B759</f>
        <v>ค่าใช้จ่ายในการดำเนินงานและค่าใช้จ่ายในการประชุม อ.ก.ค.ศ. เขตพื้นที่การศึกษา</v>
      </c>
      <c r="C228" s="217" t="str">
        <f>+[7]ระบบการควบคุมฯ!C759</f>
        <v>ศธ 04002/ว4484 ลว 28 กย 66 โอนครั้งที่ 897</v>
      </c>
      <c r="D228" s="128">
        <f>+[7]ระบบการควบคุมฯ!F759</f>
        <v>100000</v>
      </c>
      <c r="E228" s="129">
        <f>+[7]ระบบการควบคุมฯ!G759+[7]ระบบการควบคุมฯ!H759</f>
        <v>0</v>
      </c>
      <c r="F228" s="129">
        <f>+[7]ระบบการควบคุมฯ!I759+[7]ระบบการควบคุมฯ!J759</f>
        <v>0</v>
      </c>
      <c r="G228" s="129">
        <f>+[7]ระบบการควบคุมฯ!K759+[7]ระบบการควบคุมฯ!L759</f>
        <v>100000</v>
      </c>
      <c r="H228" s="129">
        <f t="shared" si="93"/>
        <v>0</v>
      </c>
      <c r="I228" s="146" t="s">
        <v>18</v>
      </c>
    </row>
    <row r="229" spans="1:9" ht="18.75" hidden="1" x14ac:dyDescent="0.2">
      <c r="A229" s="126"/>
      <c r="B229" s="127"/>
      <c r="C229" s="127"/>
      <c r="D229" s="144"/>
      <c r="E229" s="145"/>
      <c r="F229" s="145"/>
      <c r="G229" s="145"/>
      <c r="H229" s="145"/>
      <c r="I229" s="150"/>
    </row>
    <row r="230" spans="1:9" ht="18.75" hidden="1" x14ac:dyDescent="0.2">
      <c r="A230" s="126"/>
      <c r="B230" s="127"/>
      <c r="C230" s="127"/>
      <c r="D230" s="144"/>
      <c r="E230" s="145"/>
      <c r="F230" s="145"/>
      <c r="G230" s="145"/>
      <c r="H230" s="145"/>
      <c r="I230" s="150"/>
    </row>
    <row r="231" spans="1:9" ht="18.75" hidden="1" x14ac:dyDescent="0.2">
      <c r="A231" s="126"/>
      <c r="B231" s="127"/>
      <c r="C231" s="127"/>
      <c r="D231" s="144"/>
      <c r="E231" s="145"/>
      <c r="F231" s="145"/>
      <c r="G231" s="145"/>
      <c r="H231" s="145"/>
      <c r="I231" s="150"/>
    </row>
    <row r="232" spans="1:9" ht="18.75" hidden="1" x14ac:dyDescent="0.2">
      <c r="A232" s="126"/>
      <c r="B232" s="127"/>
      <c r="C232" s="127"/>
      <c r="D232" s="144"/>
      <c r="E232" s="145">
        <f>+'[1]ประถม มัธยมต้น'!I1544+'[1]ประถม มัธยมต้น'!J1544</f>
        <v>0</v>
      </c>
      <c r="F232" s="145">
        <f>+'[1]ประถม มัธยมต้น'!K1544+'[1]ประถม มัธยมต้น'!L1544</f>
        <v>0</v>
      </c>
      <c r="G232" s="145">
        <f>+'[1]ประถม มัธยมต้น'!M1544+'[1]ประถม มัธยมต้น'!N1544</f>
        <v>0</v>
      </c>
      <c r="H232" s="145">
        <f t="shared" si="83"/>
        <v>0</v>
      </c>
      <c r="I232" s="151"/>
    </row>
    <row r="233" spans="1:9" ht="18.75" hidden="1" x14ac:dyDescent="0.2">
      <c r="A233" s="126"/>
      <c r="B233" s="127"/>
      <c r="C233" s="163"/>
      <c r="D233" s="362">
        <f>+[1]ระบบการควบคุมฯ!D394</f>
        <v>0</v>
      </c>
      <c r="E233" s="362">
        <f>+[1]ระบบการควบคุมฯ!G394+[1]ระบบการควบคุมฯ!H394</f>
        <v>0</v>
      </c>
      <c r="F233" s="362">
        <f>+[1]ระบบการควบคุมฯ!I394+[1]ระบบการควบคุมฯ!J394</f>
        <v>0</v>
      </c>
      <c r="G233" s="362">
        <f>+[1]ระบบการควบคุมฯ!K394+[1]ระบบการควบคุมฯ!L394</f>
        <v>0</v>
      </c>
      <c r="H233" s="145">
        <f t="shared" si="83"/>
        <v>0</v>
      </c>
      <c r="I233" s="148"/>
    </row>
    <row r="234" spans="1:9" ht="18.75" hidden="1" x14ac:dyDescent="0.2">
      <c r="A234" s="126"/>
      <c r="B234" s="127"/>
      <c r="C234" s="163"/>
      <c r="D234" s="362">
        <f>+[1]ระบบการควบคุมฯ!F397</f>
        <v>0</v>
      </c>
      <c r="E234" s="362">
        <f>+[1]ระบบการควบคุมฯ!G397+[1]ระบบการควบคุมฯ!H397</f>
        <v>0</v>
      </c>
      <c r="F234" s="362">
        <f>+[1]ระบบการควบคุมฯ!I397+[1]ระบบการควบคุมฯ!J397</f>
        <v>0</v>
      </c>
      <c r="G234" s="362">
        <f>+[1]ระบบการควบคุมฯ!K397+[1]ระบบการควบคุมฯ!L397</f>
        <v>0</v>
      </c>
      <c r="H234" s="145">
        <f t="shared" si="83"/>
        <v>0</v>
      </c>
      <c r="I234" s="148"/>
    </row>
    <row r="235" spans="1:9" ht="18.75" hidden="1" x14ac:dyDescent="0.2">
      <c r="A235" s="216"/>
      <c r="B235" s="518"/>
      <c r="C235" s="226"/>
      <c r="D235" s="519">
        <f>+[1]ระบบการควบคุมฯ!F398</f>
        <v>0</v>
      </c>
      <c r="E235" s="519">
        <f>+[1]ระบบการควบคุมฯ!G396+[1]ระบบการควบคุมฯ!H396</f>
        <v>0</v>
      </c>
      <c r="F235" s="519">
        <f>+[1]ระบบการควบคุมฯ!I396+[1]ระบบการควบคุมฯ!J396</f>
        <v>0</v>
      </c>
      <c r="G235" s="519">
        <f>+[1]ระบบการควบคุมฯ!K398+[1]ระบบการควบคุมฯ!L398</f>
        <v>0</v>
      </c>
      <c r="H235" s="219">
        <f t="shared" si="83"/>
        <v>0</v>
      </c>
      <c r="I235" s="220"/>
    </row>
    <row r="236" spans="1:9" ht="18.75" hidden="1" x14ac:dyDescent="0.2">
      <c r="A236" s="358"/>
      <c r="B236" s="359"/>
      <c r="C236" s="520"/>
      <c r="D236" s="521">
        <f>+[1]ระบบการควบคุมฯ!F399</f>
        <v>0</v>
      </c>
      <c r="E236" s="521">
        <f>+[1]ระบบการควบคุมฯ!G397+[1]ระบบการควบคุมฯ!H397</f>
        <v>0</v>
      </c>
      <c r="F236" s="521">
        <f>+[1]ระบบการควบคุมฯ!I397+[1]ระบบการควบคุมฯ!J397</f>
        <v>0</v>
      </c>
      <c r="G236" s="521">
        <f>+[1]ระบบการควบคุมฯ!K399+[1]ระบบการควบคุมฯ!L399</f>
        <v>0</v>
      </c>
      <c r="H236" s="360">
        <f t="shared" si="83"/>
        <v>0</v>
      </c>
      <c r="I236" s="522"/>
    </row>
    <row r="237" spans="1:9" ht="18.75" hidden="1" x14ac:dyDescent="0.2">
      <c r="A237" s="358"/>
      <c r="B237" s="359"/>
      <c r="C237" s="520"/>
      <c r="D237" s="521">
        <f>+[1]ระบบการควบคุมฯ!F400</f>
        <v>0</v>
      </c>
      <c r="E237" s="521">
        <f>+[1]ระบบการควบคุมฯ!G398+[1]ระบบการควบคุมฯ!H398</f>
        <v>0</v>
      </c>
      <c r="F237" s="521">
        <f>+[1]ระบบการควบคุมฯ!I398+[1]ระบบการควบคุมฯ!J398</f>
        <v>0</v>
      </c>
      <c r="G237" s="521">
        <f>+[1]ระบบการควบคุมฯ!K400+[1]ระบบการควบคุมฯ!L400</f>
        <v>0</v>
      </c>
      <c r="H237" s="360">
        <f t="shared" si="83"/>
        <v>0</v>
      </c>
      <c r="I237" s="361"/>
    </row>
    <row r="238" spans="1:9" ht="18.75" hidden="1" x14ac:dyDescent="0.2">
      <c r="A238" s="358"/>
      <c r="B238" s="359"/>
      <c r="C238" s="520"/>
      <c r="D238" s="521">
        <f>+[1]ระบบการควบคุมฯ!F401</f>
        <v>0</v>
      </c>
      <c r="E238" s="521">
        <f>+[1]ระบบการควบคุมฯ!G399+[1]ระบบการควบคุมฯ!H399</f>
        <v>0</v>
      </c>
      <c r="F238" s="521">
        <f>+[1]ระบบการควบคุมฯ!I399+[1]ระบบการควบคุมฯ!J399</f>
        <v>0</v>
      </c>
      <c r="G238" s="521">
        <f>+[1]ระบบการควบคุมฯ!K401+[1]ระบบการควบคุมฯ!L401</f>
        <v>0</v>
      </c>
      <c r="H238" s="360">
        <f t="shared" si="83"/>
        <v>0</v>
      </c>
      <c r="I238" s="361"/>
    </row>
    <row r="239" spans="1:9" ht="18.75" hidden="1" x14ac:dyDescent="0.2">
      <c r="A239" s="358"/>
      <c r="B239" s="359"/>
      <c r="C239" s="520"/>
      <c r="D239" s="521">
        <f>+[1]ระบบการควบคุมฯ!F402</f>
        <v>0</v>
      </c>
      <c r="E239" s="521">
        <f>+[1]ระบบการควบคุมฯ!G400+[1]ระบบการควบคุมฯ!H400</f>
        <v>0</v>
      </c>
      <c r="F239" s="521">
        <f>+[1]ระบบการควบคุมฯ!I400+[1]ระบบการควบคุมฯ!J400</f>
        <v>0</v>
      </c>
      <c r="G239" s="521">
        <f>+[1]ระบบการควบคุมฯ!K402+[1]ระบบการควบคุมฯ!L402</f>
        <v>0</v>
      </c>
      <c r="H239" s="360">
        <f t="shared" si="83"/>
        <v>0</v>
      </c>
      <c r="I239" s="361"/>
    </row>
    <row r="240" spans="1:9" ht="18.75" hidden="1" x14ac:dyDescent="0.2">
      <c r="A240" s="358"/>
      <c r="B240" s="359"/>
      <c r="C240" s="520"/>
      <c r="D240" s="521">
        <f>+[1]ระบบการควบคุมฯ!F403</f>
        <v>0</v>
      </c>
      <c r="E240" s="521">
        <f>+[1]ระบบการควบคุมฯ!G401+[1]ระบบการควบคุมฯ!H401</f>
        <v>0</v>
      </c>
      <c r="F240" s="521">
        <f>+[1]ระบบการควบคุมฯ!I401+[1]ระบบการควบคุมฯ!J401</f>
        <v>0</v>
      </c>
      <c r="G240" s="521">
        <f>+[1]ระบบการควบคุมฯ!K403+[1]ระบบการควบคุมฯ!L403</f>
        <v>0</v>
      </c>
      <c r="H240" s="360">
        <f t="shared" si="83"/>
        <v>0</v>
      </c>
      <c r="I240" s="522"/>
    </row>
    <row r="241" spans="1:9" ht="18.75" hidden="1" x14ac:dyDescent="0.2">
      <c r="A241" s="358"/>
      <c r="B241" s="359"/>
      <c r="C241" s="520"/>
      <c r="D241" s="521">
        <f>+[1]ระบบการควบคุมฯ!F404</f>
        <v>0</v>
      </c>
      <c r="E241" s="521">
        <f>+[1]ระบบการควบคุมฯ!G402+[1]ระบบการควบคุมฯ!H402</f>
        <v>0</v>
      </c>
      <c r="F241" s="521">
        <f>+[1]ระบบการควบคุมฯ!I402+[1]ระบบการควบคุมฯ!J402</f>
        <v>0</v>
      </c>
      <c r="G241" s="521">
        <f>+[1]ระบบการควบคุมฯ!K404+[1]ระบบการควบคุมฯ!L404</f>
        <v>0</v>
      </c>
      <c r="H241" s="360">
        <f t="shared" si="83"/>
        <v>0</v>
      </c>
      <c r="I241" s="522"/>
    </row>
    <row r="242" spans="1:9" ht="18.75" hidden="1" x14ac:dyDescent="0.2">
      <c r="A242" s="358"/>
      <c r="B242" s="222"/>
      <c r="C242" s="233"/>
      <c r="D242" s="523">
        <f>+[1]ระบบการควบคุมฯ!F405</f>
        <v>0</v>
      </c>
      <c r="E242" s="523">
        <f>+[1]ระบบการควบคุมฯ!G403+[1]ระบบการควบคุมฯ!H403</f>
        <v>0</v>
      </c>
      <c r="F242" s="523">
        <f>+[1]ระบบการควบคุมฯ!I403+[1]ระบบการควบคุมฯ!J403</f>
        <v>0</v>
      </c>
      <c r="G242" s="523">
        <f>+[1]ระบบการควบคุมฯ!K405+[1]ระบบการควบคุมฯ!L405</f>
        <v>0</v>
      </c>
      <c r="H242" s="224">
        <f t="shared" si="83"/>
        <v>0</v>
      </c>
      <c r="I242" s="524"/>
    </row>
    <row r="243" spans="1:9" ht="18.75" hidden="1" x14ac:dyDescent="0.2">
      <c r="A243" s="358"/>
      <c r="B243" s="222"/>
      <c r="C243" s="233"/>
      <c r="D243" s="523">
        <f>+[1]ระบบการควบคุมฯ!F406</f>
        <v>0</v>
      </c>
      <c r="E243" s="523">
        <f>+[1]ระบบการควบคุมฯ!G404+[1]ระบบการควบคุมฯ!H404</f>
        <v>0</v>
      </c>
      <c r="F243" s="523">
        <f>+[1]ระบบการควบคุมฯ!I404+[1]ระบบการควบคุมฯ!J404</f>
        <v>0</v>
      </c>
      <c r="G243" s="523">
        <f>+[1]ระบบการควบคุมฯ!K406+[1]ระบบการควบคุมฯ!L406</f>
        <v>0</v>
      </c>
      <c r="H243" s="224">
        <f t="shared" si="83"/>
        <v>0</v>
      </c>
      <c r="I243" s="524"/>
    </row>
    <row r="244" spans="1:9" ht="18.75" hidden="1" x14ac:dyDescent="0.2">
      <c r="A244" s="358"/>
      <c r="B244" s="222"/>
      <c r="C244" s="233"/>
      <c r="D244" s="523">
        <f>+[1]ระบบการควบคุมฯ!F407</f>
        <v>0</v>
      </c>
      <c r="E244" s="523">
        <f>+[1]ระบบการควบคุมฯ!G405+[1]ระบบการควบคุมฯ!H405</f>
        <v>0</v>
      </c>
      <c r="F244" s="523">
        <f>+[1]ระบบการควบคุมฯ!I405+[1]ระบบการควบคุมฯ!J405</f>
        <v>0</v>
      </c>
      <c r="G244" s="523">
        <f>+[1]ระบบการควบคุมฯ!K407+[1]ระบบการควบคุมฯ!L407</f>
        <v>0</v>
      </c>
      <c r="H244" s="224">
        <f t="shared" si="83"/>
        <v>0</v>
      </c>
      <c r="I244" s="524"/>
    </row>
    <row r="245" spans="1:9" ht="18.75" hidden="1" x14ac:dyDescent="0.2">
      <c r="A245" s="126"/>
      <c r="B245" s="127"/>
      <c r="C245" s="163"/>
      <c r="D245" s="362">
        <f>+[1]ระบบการควบคุมฯ!F408</f>
        <v>0</v>
      </c>
      <c r="E245" s="362">
        <f>+[1]ระบบการควบคุมฯ!G399+[1]ระบบการควบคุมฯ!H399</f>
        <v>0</v>
      </c>
      <c r="F245" s="362">
        <f>+[1]ระบบการควบคุมฯ!I399+[1]ระบบการควบคุมฯ!J399</f>
        <v>0</v>
      </c>
      <c r="G245" s="362">
        <f>+[1]ระบบการควบคุมฯ!K408+[1]ระบบการควบคุมฯ!L408</f>
        <v>0</v>
      </c>
      <c r="H245" s="145">
        <f t="shared" si="83"/>
        <v>0</v>
      </c>
      <c r="I245" s="166"/>
    </row>
    <row r="246" spans="1:9" ht="18.75" hidden="1" x14ac:dyDescent="0.2">
      <c r="A246" s="126"/>
      <c r="B246" s="127"/>
      <c r="C246" s="163"/>
      <c r="D246" s="362">
        <f>+[1]ระบบการควบคุมฯ!F409</f>
        <v>0</v>
      </c>
      <c r="E246" s="362">
        <f>+[1]ระบบการควบคุมฯ!G400+[1]ระบบการควบคุมฯ!H400</f>
        <v>0</v>
      </c>
      <c r="F246" s="362">
        <f>+[1]ระบบการควบคุมฯ!I400+[1]ระบบการควบคุมฯ!J400</f>
        <v>0</v>
      </c>
      <c r="G246" s="362">
        <f>+[1]ระบบการควบคุมฯ!K409+[1]ระบบการควบคุมฯ!L409</f>
        <v>0</v>
      </c>
      <c r="H246" s="145">
        <f t="shared" si="83"/>
        <v>0</v>
      </c>
      <c r="I246" s="166"/>
    </row>
    <row r="247" spans="1:9" ht="18.75" hidden="1" x14ac:dyDescent="0.2">
      <c r="A247" s="126"/>
      <c r="B247" s="363"/>
      <c r="C247" s="163"/>
      <c r="D247" s="362">
        <f>+[1]ระบบการควบคุมฯ!F410</f>
        <v>0</v>
      </c>
      <c r="E247" s="362">
        <f>+[1]ระบบการควบคุมฯ!G401+[1]ระบบการควบคุมฯ!H401</f>
        <v>0</v>
      </c>
      <c r="F247" s="362">
        <f>+[1]ระบบการควบคุมฯ!I401+[1]ระบบการควบคุมฯ!J401</f>
        <v>0</v>
      </c>
      <c r="G247" s="362">
        <f>+[1]ระบบการควบคุมฯ!K410+[1]ระบบการควบคุมฯ!L410</f>
        <v>0</v>
      </c>
      <c r="H247" s="145">
        <f t="shared" si="83"/>
        <v>0</v>
      </c>
      <c r="I247" s="166"/>
    </row>
    <row r="248" spans="1:9" ht="18.75" hidden="1" x14ac:dyDescent="0.2">
      <c r="A248" s="126"/>
      <c r="B248" s="363"/>
      <c r="C248" s="163"/>
      <c r="D248" s="362">
        <f>+[1]ระบบการควบคุมฯ!F411</f>
        <v>0</v>
      </c>
      <c r="E248" s="362">
        <f>+[1]ระบบการควบคุมฯ!G402+[1]ระบบการควบคุมฯ!H402</f>
        <v>0</v>
      </c>
      <c r="F248" s="362">
        <f>+[1]ระบบการควบคุมฯ!I402+[1]ระบบการควบคุมฯ!J402</f>
        <v>0</v>
      </c>
      <c r="G248" s="362">
        <f>+[1]ระบบการควบคุมฯ!K411+[1]ระบบการควบคุมฯ!L411</f>
        <v>0</v>
      </c>
      <c r="H248" s="145">
        <f t="shared" si="83"/>
        <v>0</v>
      </c>
      <c r="I248" s="166"/>
    </row>
    <row r="249" spans="1:9" ht="18.75" hidden="1" x14ac:dyDescent="0.2">
      <c r="A249" s="126"/>
      <c r="B249" s="363"/>
      <c r="C249" s="163"/>
      <c r="D249" s="362">
        <f>+[1]ระบบการควบคุมฯ!F412</f>
        <v>0</v>
      </c>
      <c r="E249" s="362">
        <f>+[1]ระบบการควบคุมฯ!G403+[1]ระบบการควบคุมฯ!H403</f>
        <v>0</v>
      </c>
      <c r="F249" s="362">
        <f>+[1]ระบบการควบคุมฯ!I403+[1]ระบบการควบคุมฯ!J403</f>
        <v>0</v>
      </c>
      <c r="G249" s="362">
        <f>+[1]ระบบการควบคุมฯ!K412+[1]ระบบการควบคุมฯ!L412</f>
        <v>0</v>
      </c>
      <c r="H249" s="145">
        <f t="shared" si="83"/>
        <v>0</v>
      </c>
      <c r="I249" s="166"/>
    </row>
    <row r="250" spans="1:9" ht="37.5" x14ac:dyDescent="0.2">
      <c r="A250" s="152" t="str">
        <f>+[7]ระบบการควบคุมฯ!A786</f>
        <v>2.1.4</v>
      </c>
      <c r="B250" s="118" t="str">
        <f>+[7]ระบบการควบคุมฯ!B786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250" s="118" t="str">
        <f>+[7]ระบบการควบคุมฯ!C786</f>
        <v>20004 66 05164 52034</v>
      </c>
      <c r="D250" s="120">
        <f>+D251</f>
        <v>43855</v>
      </c>
      <c r="E250" s="137">
        <f t="shared" ref="E250:H259" si="94">+E251</f>
        <v>0</v>
      </c>
      <c r="F250" s="137">
        <f t="shared" si="94"/>
        <v>0</v>
      </c>
      <c r="G250" s="137">
        <f t="shared" si="94"/>
        <v>38855</v>
      </c>
      <c r="H250" s="137">
        <f t="shared" si="94"/>
        <v>5000</v>
      </c>
      <c r="I250" s="138"/>
    </row>
    <row r="251" spans="1:9" ht="18.75" x14ac:dyDescent="0.2">
      <c r="A251" s="820">
        <f>+[7]ระบบการควบคุมฯ!A787</f>
        <v>0</v>
      </c>
      <c r="B251" s="140" t="str">
        <f>+[7]ระบบการควบคุมฯ!B787</f>
        <v xml:space="preserve"> งบดำเนินงาน 66112xx </v>
      </c>
      <c r="C251" s="140" t="str">
        <f>+[7]ระบบการควบคุมฯ!C787</f>
        <v>20004 35000200 2000000</v>
      </c>
      <c r="D251" s="141">
        <f>SUM(D252:D254)</f>
        <v>43855</v>
      </c>
      <c r="E251" s="141">
        <f t="shared" ref="E251:H251" si="95">SUM(E252:E254)</f>
        <v>0</v>
      </c>
      <c r="F251" s="141">
        <f t="shared" si="95"/>
        <v>0</v>
      </c>
      <c r="G251" s="141">
        <f t="shared" si="95"/>
        <v>38855</v>
      </c>
      <c r="H251" s="141">
        <f t="shared" si="95"/>
        <v>5000</v>
      </c>
      <c r="I251" s="143"/>
    </row>
    <row r="252" spans="1:9" ht="75" x14ac:dyDescent="0.2">
      <c r="A252" s="362" t="str">
        <f>+[7]ระบบการควบคุมฯ!A788</f>
        <v>2.1.4.1</v>
      </c>
      <c r="B252" s="363" t="str">
        <f>+[7]ระบบการควบคุมฯ!B788</f>
        <v>ค่าใช้จ่ายในการดำเนินการส่งเสริม สนับสนุนและให้ข้อเสนอแนะในการจัดการเรียนรู้เพศวิถีศึกษาและทักษะชีวิต การตรวจและประเมินแผนการจัดการเรียนรู้ ค่าเดินทางไปนิเทศ กำกับ ติดตาม และประเมินผลเพศวิธีศึกษาและทักษาชีวิตในรูปแบบ Active Learning</v>
      </c>
      <c r="C252" s="363" t="str">
        <f>+[7]ระบบการควบคุมฯ!C788</f>
        <v>ศธ04002/ว5054 ลว.8 พ.ย.65 โอนครั้งที่ 54</v>
      </c>
      <c r="D252" s="1079">
        <f>+[7]ระบบการควบคุมฯ!F788</f>
        <v>5000</v>
      </c>
      <c r="E252" s="144">
        <f>+[7]ระบบการควบคุมฯ!G788+[7]ระบบการควบคุมฯ!H788</f>
        <v>0</v>
      </c>
      <c r="F252" s="144">
        <f>+[7]ระบบการควบคุมฯ!I788+[7]ระบบการควบคุมฯ!J788</f>
        <v>0</v>
      </c>
      <c r="G252" s="144">
        <f>+[7]ระบบการควบคุมฯ!K788+[7]ระบบการควบคุมฯ!L788</f>
        <v>0</v>
      </c>
      <c r="H252" s="144">
        <f>+D252-E252-F252-G252</f>
        <v>5000</v>
      </c>
      <c r="I252" s="821" t="s">
        <v>165</v>
      </c>
    </row>
    <row r="253" spans="1:9" ht="93.75" x14ac:dyDescent="0.2">
      <c r="A253" s="362" t="str">
        <f>+[7]ระบบการควบคุมฯ!A789</f>
        <v>2.1.4.2</v>
      </c>
      <c r="B253" s="363" t="str">
        <f>+[7]ระบบการควบคุมฯ!B789</f>
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</c>
      <c r="C253" s="363" t="str">
        <f>+[7]ระบบการควบคุมฯ!C789</f>
        <v>ศธ04002/ว1387 ลว. 5 เมย 66 โอนครั้งที่ 456</v>
      </c>
      <c r="D253" s="144">
        <f>+[7]ระบบการควบคุมฯ!F789</f>
        <v>800</v>
      </c>
      <c r="E253" s="144">
        <f>+[7]ระบบการควบคุมฯ!G789+[7]ระบบการควบคุมฯ!H789</f>
        <v>0</v>
      </c>
      <c r="F253" s="144">
        <f>+[7]ระบบการควบคุมฯ!I789+[7]ระบบการควบคุมฯ!J789</f>
        <v>0</v>
      </c>
      <c r="G253" s="144">
        <f>+[7]ระบบการควบคุมฯ!K789+[7]ระบบการควบคุมฯ!L789</f>
        <v>800</v>
      </c>
      <c r="H253" s="144">
        <f>+D253-E253-F253-G253</f>
        <v>0</v>
      </c>
      <c r="I253" s="821" t="s">
        <v>165</v>
      </c>
    </row>
    <row r="254" spans="1:9" ht="56.25" x14ac:dyDescent="0.2">
      <c r="A254" s="362" t="str">
        <f>+[7]ระบบการควบคุมฯ!A790</f>
        <v>2.1.4.3</v>
      </c>
      <c r="B254" s="363" t="str">
        <f>+[7]ระบบการควบคุมฯ!B790</f>
        <v>ค่าจัดซื้อหนังสือพระราชนิพนธ์ จำนวน 3  เรื่อง</v>
      </c>
      <c r="C254" s="363" t="str">
        <f>+[7]ระบบการควบคุมฯ!C790</f>
        <v>ศธ04002/ว2953 ลว. 18 กค 66 โอนครั้งที่ 689 งบ  61055 บาท</v>
      </c>
      <c r="D254" s="144">
        <f>+[7]ระบบการควบคุมฯ!F790</f>
        <v>38055</v>
      </c>
      <c r="E254" s="144">
        <f>+[7]ระบบการควบคุมฯ!G790+[7]ระบบการควบคุมฯ!H790</f>
        <v>0</v>
      </c>
      <c r="F254" s="144">
        <f>+[7]ระบบการควบคุมฯ!I790+[7]ระบบการควบคุมฯ!J790</f>
        <v>0</v>
      </c>
      <c r="G254" s="144">
        <f>+[7]ระบบการควบคุมฯ!K790+[7]ระบบการควบคุมฯ!L790</f>
        <v>38055</v>
      </c>
      <c r="H254" s="144">
        <f>+D254-E254-F254-G254</f>
        <v>0</v>
      </c>
      <c r="I254" s="821" t="s">
        <v>165</v>
      </c>
    </row>
    <row r="255" spans="1:9" ht="37.5" x14ac:dyDescent="0.2">
      <c r="A255" s="152">
        <f>+[7]ระบบการควบคุมฯ!A792</f>
        <v>2.2000000000000002</v>
      </c>
      <c r="B255" s="118" t="str">
        <f>+[7]ระบบการควบคุมฯ!B792</f>
        <v xml:space="preserve">กิจกรรมการจัดการศึกษามัธยมศึกษาตอนต้นสำหรับโรงเรียนปกติ  </v>
      </c>
      <c r="C255" s="118" t="str">
        <f>+[7]ระบบการควบคุมฯ!C792</f>
        <v>20004 66 0516500000</v>
      </c>
      <c r="D255" s="120">
        <f>+D256</f>
        <v>700</v>
      </c>
      <c r="E255" s="137">
        <f t="shared" si="94"/>
        <v>0</v>
      </c>
      <c r="F255" s="137">
        <f t="shared" si="94"/>
        <v>0</v>
      </c>
      <c r="G255" s="137">
        <f t="shared" si="94"/>
        <v>700</v>
      </c>
      <c r="H255" s="137">
        <f t="shared" si="94"/>
        <v>0</v>
      </c>
      <c r="I255" s="138"/>
    </row>
    <row r="256" spans="1:9" ht="18.75" x14ac:dyDescent="0.2">
      <c r="A256" s="820">
        <f>+[7]ระบบการควบคุมฯ!A793</f>
        <v>0</v>
      </c>
      <c r="B256" s="140" t="str">
        <f>+[7]ระบบการควบคุมฯ!B793</f>
        <v xml:space="preserve"> งบดำเนินงาน 66112xx</v>
      </c>
      <c r="C256" s="140" t="str">
        <f>+[7]ระบบการควบคุมฯ!C793</f>
        <v>20004 35000200 2000000</v>
      </c>
      <c r="D256" s="141">
        <f>+D257</f>
        <v>700</v>
      </c>
      <c r="E256" s="141">
        <f t="shared" si="94"/>
        <v>0</v>
      </c>
      <c r="F256" s="141">
        <f t="shared" si="94"/>
        <v>0</v>
      </c>
      <c r="G256" s="141">
        <f t="shared" si="94"/>
        <v>700</v>
      </c>
      <c r="H256" s="141">
        <f t="shared" si="94"/>
        <v>0</v>
      </c>
      <c r="I256" s="143"/>
    </row>
    <row r="257" spans="1:9" ht="75" x14ac:dyDescent="0.2">
      <c r="A257" s="362" t="str">
        <f>+[7]ระบบการควบคุมฯ!A795</f>
        <v>2.2.1</v>
      </c>
      <c r="B257" s="363" t="str">
        <f>+[7]ระบบการควบคุมฯ!B795</f>
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</c>
      <c r="C257" s="363" t="str">
        <f>+[7]ระบบการควบคุมฯ!C795</f>
        <v>ศธ 04002/ว253 ลว 25 มค 66 โอนครั้งที่ 231</v>
      </c>
      <c r="D257" s="144">
        <f>+[7]ระบบการควบคุมฯ!F795</f>
        <v>700</v>
      </c>
      <c r="E257" s="144">
        <f>+[7]ระบบการควบคุมฯ!G795+[7]ระบบการควบคุมฯ!H795</f>
        <v>0</v>
      </c>
      <c r="F257" s="144">
        <f>+[7]ระบบการควบคุมฯ!I795+[7]ระบบการควบคุมฯ!J795</f>
        <v>0</v>
      </c>
      <c r="G257" s="144">
        <f>+[7]ระบบการควบคุมฯ!K795+[7]ระบบการควบคุมฯ!L795</f>
        <v>700</v>
      </c>
      <c r="H257" s="144">
        <f>+D257-E257-G257</f>
        <v>0</v>
      </c>
      <c r="I257" s="837" t="s">
        <v>95</v>
      </c>
    </row>
    <row r="258" spans="1:9" ht="18.75" x14ac:dyDescent="0.2">
      <c r="A258" s="362"/>
      <c r="B258" s="363"/>
      <c r="C258" s="363"/>
      <c r="D258" s="144"/>
      <c r="E258" s="144"/>
      <c r="F258" s="144"/>
      <c r="G258" s="144"/>
      <c r="H258" s="144">
        <f>+D258-E258-F258-G258</f>
        <v>0</v>
      </c>
      <c r="I258" s="821"/>
    </row>
    <row r="259" spans="1:9" ht="37.5" x14ac:dyDescent="0.2">
      <c r="A259" s="152" t="str">
        <f>+[7]ระบบการควบคุมฯ!A868</f>
        <v>2.2.1</v>
      </c>
      <c r="B259" s="118" t="str">
        <f>+[7]ระบบการควบคุมฯ!B868</f>
        <v>กิจกรรมย่อยสนับสนุนเสริมสร้างความเข้มแข็งในการพัฒนาครูอย่างมีประสิทธิภาพ</v>
      </c>
      <c r="C259" s="118" t="str">
        <f>+[7]ระบบการควบคุมฯ!C868</f>
        <v>20004 66 05165 51999</v>
      </c>
      <c r="D259" s="120">
        <f>+D260</f>
        <v>107700</v>
      </c>
      <c r="E259" s="137">
        <f t="shared" si="94"/>
        <v>0</v>
      </c>
      <c r="F259" s="137">
        <f t="shared" si="94"/>
        <v>0</v>
      </c>
      <c r="G259" s="137">
        <f t="shared" si="94"/>
        <v>98552</v>
      </c>
      <c r="H259" s="137">
        <f t="shared" si="94"/>
        <v>9148</v>
      </c>
      <c r="I259" s="138"/>
    </row>
    <row r="260" spans="1:9" ht="18.75" x14ac:dyDescent="0.2">
      <c r="A260" s="820">
        <f>+[7]ระบบการควบคุมฯ!A869</f>
        <v>0</v>
      </c>
      <c r="B260" s="140" t="str">
        <f>+[7]ระบบการควบคุมฯ!B869</f>
        <v xml:space="preserve"> งบดำเนินงาน 66112xx </v>
      </c>
      <c r="C260" s="140" t="str">
        <f>+[7]ระบบการควบคุมฯ!C869</f>
        <v>20004 35000200 2000000</v>
      </c>
      <c r="D260" s="141">
        <f>SUM(D261:D263)</f>
        <v>107700</v>
      </c>
      <c r="E260" s="141">
        <f t="shared" ref="E260:H260" si="96">SUM(E261:E263)</f>
        <v>0</v>
      </c>
      <c r="F260" s="141">
        <f t="shared" si="96"/>
        <v>0</v>
      </c>
      <c r="G260" s="141">
        <f t="shared" si="96"/>
        <v>98552</v>
      </c>
      <c r="H260" s="141">
        <f t="shared" si="96"/>
        <v>9148</v>
      </c>
      <c r="I260" s="143"/>
    </row>
    <row r="261" spans="1:9" ht="56.25" x14ac:dyDescent="0.2">
      <c r="A261" s="362" t="str">
        <f>+[7]ระบบการควบคุมฯ!A870</f>
        <v>2.2.1.1</v>
      </c>
      <c r="B261" s="363" t="str">
        <f>+[7]ระบบการควบคุมฯ!B870</f>
        <v>ค่าใช้จ่ายในการในอบรมเชิงปฏิบัติการเพื่อเสริมสร้างและพัฒนากลุ่มผู้นำองค์ความรู้สู่การเปลี่ยนปแลงด้านการบริหารงานบุคคลของข้าราชการครูและบุคลากรทางการศึกษา (PA Support Team)</v>
      </c>
      <c r="C261" s="363" t="str">
        <f>+[7]ระบบการควบคุมฯ!C870</f>
        <v>ศธ04002/ว5365 ลว.25 พ.ย.65 โอนครั้งที่ 93</v>
      </c>
      <c r="D261" s="144">
        <f>+[7]ระบบการควบคุมฯ!F870</f>
        <v>6000</v>
      </c>
      <c r="E261" s="144">
        <f>+[7]ระบบการควบคุมฯ!G870+[7]ระบบการควบคุมฯ!H870</f>
        <v>0</v>
      </c>
      <c r="F261" s="144">
        <f>+[7]ระบบการควบคุมฯ!I870+[7]ระบบการควบคุมฯ!J870</f>
        <v>0</v>
      </c>
      <c r="G261" s="144">
        <f>+[7]ระบบการควบคุมฯ!K870+[7]ระบบการควบคุมฯ!L870</f>
        <v>4800</v>
      </c>
      <c r="H261" s="144">
        <f>+D261-E261-F261-G261</f>
        <v>1200</v>
      </c>
      <c r="I261" s="821" t="s">
        <v>18</v>
      </c>
    </row>
    <row r="262" spans="1:9" ht="56.25" x14ac:dyDescent="0.2">
      <c r="A262" s="362" t="str">
        <f>+[7]ระบบการควบคุมฯ!A871</f>
        <v>2.2.1.2</v>
      </c>
      <c r="B262" s="363" t="str">
        <f>+[7]ระบบการควบคุมฯ!B871</f>
        <v xml:space="preserve">ค่าใช้จ่ายในการตรวจและประเมินผลงานทางวิชาการของข้าราชการครูและบุคลาการทางการศึกษาที่ขอรับการประเมินเพื่อให้มีและเลื่อนเป็นวิทยฐานะชำนาญการพิเศษ </v>
      </c>
      <c r="C262" s="363" t="str">
        <f>+[7]ระบบการควบคุมฯ!C871</f>
        <v>ศธ04002/ว3002 ลว.21 กค 66 โอนครั้งที่ 702</v>
      </c>
      <c r="D262" s="144">
        <f>+[7]ระบบการควบคุมฯ!F871</f>
        <v>100900</v>
      </c>
      <c r="E262" s="144">
        <f>+[7]ระบบการควบคุมฯ!G871+[7]ระบบการควบคุมฯ!H871</f>
        <v>0</v>
      </c>
      <c r="F262" s="144">
        <f>+[7]ระบบการควบคุมฯ!I871+[7]ระบบการควบคุมฯ!J871</f>
        <v>0</v>
      </c>
      <c r="G262" s="144">
        <f>+[7]ระบบการควบคุมฯ!K871+[7]ระบบการควบคุมฯ!L871</f>
        <v>92952</v>
      </c>
      <c r="H262" s="144">
        <f>+D262-E262-F262-G262</f>
        <v>7948</v>
      </c>
      <c r="I262" s="821" t="s">
        <v>18</v>
      </c>
    </row>
    <row r="263" spans="1:9" ht="56.25" x14ac:dyDescent="0.2">
      <c r="A263" s="362" t="str">
        <f>+[7]ระบบการควบคุมฯ!A872</f>
        <v>2.2.1.3</v>
      </c>
      <c r="B263" s="363" t="str">
        <f>+[7]ระบบการควบคุมฯ!B872</f>
        <v xml:space="preserve">ค่าพาหนะสำหรับผู้เข้าประชุมสัมมนาทางวิชาการและแลกเปลี่ยนเรียนรู้ การนิเทศวิถีใหม่ วิถีคุณภาพใช้พื้นที่เป็นฐาน ใช้นวัตกรรมในการขับเคลื่อน ประจำปีงบประมาณ พ.ศ. 2566 </v>
      </c>
      <c r="C263" s="363" t="str">
        <f>+[7]ระบบการควบคุมฯ!C872</f>
        <v>ศธ04002/ว3670 ลว.28 สค 66 โอนครั้งที่ 822</v>
      </c>
      <c r="D263" s="144">
        <f>+[7]ระบบการควบคุมฯ!F872</f>
        <v>800</v>
      </c>
      <c r="E263" s="144">
        <f>+[7]ระบบการควบคุมฯ!G872+[7]ระบบการควบคุมฯ!H872</f>
        <v>0</v>
      </c>
      <c r="F263" s="144">
        <f>+[7]ระบบการควบคุมฯ!I872+[7]ระบบการควบคุมฯ!J872</f>
        <v>0</v>
      </c>
      <c r="G263" s="144">
        <f>+[7]ระบบการควบคุมฯ!K872+[7]ระบบการควบคุมฯ!L872</f>
        <v>800</v>
      </c>
      <c r="H263" s="144">
        <f>+D263-E263-F263-G263</f>
        <v>0</v>
      </c>
      <c r="I263" s="821" t="s">
        <v>95</v>
      </c>
    </row>
    <row r="264" spans="1:9" ht="18.75" x14ac:dyDescent="0.2">
      <c r="A264" s="126"/>
      <c r="B264" s="127"/>
      <c r="C264" s="127"/>
      <c r="D264" s="144"/>
      <c r="E264" s="145"/>
      <c r="F264" s="145"/>
      <c r="G264" s="145"/>
      <c r="H264" s="145"/>
      <c r="I264" s="151"/>
    </row>
    <row r="265" spans="1:9" ht="37.5" x14ac:dyDescent="0.2">
      <c r="A265" s="152" t="str">
        <f>+[7]ระบบการควบคุมฯ!A873</f>
        <v>2.2.2</v>
      </c>
      <c r="B265" s="118" t="str">
        <f>+[7]ระบบการควบคุมฯ!B873</f>
        <v xml:space="preserve">กิจกรรมรองการวิจัยเพื่อพัฒนานวัตกรรมการจัดการศึกษา </v>
      </c>
      <c r="C265" s="118" t="str">
        <f>+[7]ระบบการควบคุมฯ!C873</f>
        <v>20004 66 05165 52018</v>
      </c>
      <c r="D265" s="120">
        <f>+D266</f>
        <v>38000</v>
      </c>
      <c r="E265" s="137">
        <f t="shared" ref="E265:H265" si="97">+E266</f>
        <v>0</v>
      </c>
      <c r="F265" s="137">
        <f t="shared" si="97"/>
        <v>0</v>
      </c>
      <c r="G265" s="137">
        <f t="shared" si="97"/>
        <v>32750</v>
      </c>
      <c r="H265" s="137">
        <f t="shared" si="97"/>
        <v>5250</v>
      </c>
      <c r="I265" s="138"/>
    </row>
    <row r="266" spans="1:9" ht="18.75" x14ac:dyDescent="0.2">
      <c r="A266" s="820"/>
      <c r="B266" s="140" t="str">
        <f>+[7]ระบบการควบคุมฯ!B874</f>
        <v xml:space="preserve"> งบดำเนินงาน 66112xx </v>
      </c>
      <c r="C266" s="140" t="str">
        <f>+[7]ระบบการควบคุมฯ!C874</f>
        <v>20004 35000200 2000000</v>
      </c>
      <c r="D266" s="141">
        <f>SUM(D267:D269)</f>
        <v>38000</v>
      </c>
      <c r="E266" s="141">
        <f t="shared" ref="E266:H266" si="98">SUM(E267:E269)</f>
        <v>0</v>
      </c>
      <c r="F266" s="141">
        <f t="shared" si="98"/>
        <v>0</v>
      </c>
      <c r="G266" s="141">
        <f t="shared" si="98"/>
        <v>32750</v>
      </c>
      <c r="H266" s="141">
        <f t="shared" si="98"/>
        <v>5250</v>
      </c>
      <c r="I266" s="143"/>
    </row>
    <row r="267" spans="1:9" ht="56.25" x14ac:dyDescent="0.2">
      <c r="A267" s="362" t="str">
        <f>+[7]ระบบการควบคุมฯ!A875</f>
        <v>2.2.2.1</v>
      </c>
      <c r="B267" s="363" t="str">
        <f>+[7]ระบบการควบคุมฯ!B875</f>
        <v xml:space="preserve">ค่าใช้จ่ายนการดำเนินกิจกรรมพัฒนาความสามารถทางวิชาการระดับนานาชาติ ประจำปีงบประมาณพ.ศ. 2566     </v>
      </c>
      <c r="C267" s="363" t="str">
        <f>+[7]ระบบการควบคุมฯ!C875</f>
        <v>ศธ04002/ว567 ลว 13 กพ 2566 โอนครั้งที่ 304</v>
      </c>
      <c r="D267" s="144">
        <f>+[7]ระบบการควบคุมฯ!F875</f>
        <v>33500</v>
      </c>
      <c r="E267" s="144">
        <f>+[7]ระบบการควบคุมฯ!G875+[7]ระบบการควบคุมฯ!H875</f>
        <v>0</v>
      </c>
      <c r="F267" s="144">
        <f>+[7]ระบบการควบคุมฯ!I875+[7]ระบบการควบคุมฯ!J875</f>
        <v>0</v>
      </c>
      <c r="G267" s="144">
        <f>+[7]ระบบการควบคุมฯ!K875+[7]ระบบการควบคุมฯ!L875</f>
        <v>32750</v>
      </c>
      <c r="H267" s="144">
        <f>+D267-E267-F267-G267</f>
        <v>750</v>
      </c>
      <c r="I267" s="821" t="s">
        <v>13</v>
      </c>
    </row>
    <row r="268" spans="1:9" ht="56.25" x14ac:dyDescent="0.2">
      <c r="A268" s="362" t="str">
        <f>+[7]ระบบการควบคุมฯ!A876</f>
        <v>2.2.2.2</v>
      </c>
      <c r="B268" s="363" t="str">
        <f>+[7]ระบบการควบคุมฯ!B876</f>
        <v>ค่าใช้จ่ายในการเดินทางเข้าร่วมการประชุมเชิงปฏิบัติการพัฒนาครูนักออกแบบกระบวนการเรียนรู้สู่การพัฒนาศักยภาพผู้เรียนอย่างสร้างสรรค์ ณ โรงแรม ซัมเมอร์ ทรี กรุงเทพมหานคร</v>
      </c>
      <c r="C268" s="363" t="str">
        <f>+[7]ระบบการควบคุมฯ!C876</f>
        <v>ศธ04002/ว1888 ลว 11 พค 2566 โอนครั้งที่ 511</v>
      </c>
      <c r="D268" s="144">
        <f>+[7]ระบบการควบคุมฯ!F876</f>
        <v>1000</v>
      </c>
      <c r="E268" s="144">
        <f>+[7]ระบบการควบคุมฯ!G876+[7]ระบบการควบคุมฯ!H876</f>
        <v>0</v>
      </c>
      <c r="F268" s="144">
        <f>+[7]ระบบการควบคุมฯ!I876+[7]ระบบการควบคุมฯ!J876</f>
        <v>0</v>
      </c>
      <c r="G268" s="144">
        <f>+[7]ระบบการควบคุมฯ!K876+[7]ระบบการควบคุมฯ!L876</f>
        <v>0</v>
      </c>
      <c r="H268" s="144">
        <f>+D268-E268-F268-G268</f>
        <v>1000</v>
      </c>
      <c r="I268" s="821" t="s">
        <v>194</v>
      </c>
    </row>
    <row r="269" spans="1:9" ht="75" x14ac:dyDescent="0.2">
      <c r="A269" s="362" t="str">
        <f>+[7]ระบบการควบคุมฯ!A877</f>
        <v>2.2.2.3</v>
      </c>
      <c r="B269" s="363" t="str">
        <f>+[7]ระบบการควบคุมฯ!B877</f>
        <v>ค่าใช้จ่าย ในการดำเนินกิจกรรมตามโครงการโรงเรียนคุณธรรม สพฐ. รายการที่ 2คลิปภาพยนตร์สั้น ตรอบครัวคุณธรรม จำนวนเงิน 1,500.-บาท รายการที่ 3 การนิเทศ กำกับ ติดตาม จำนวนเงิน 2,000.-บาท</v>
      </c>
      <c r="C269" s="363" t="str">
        <f>+[7]ระบบการควบคุมฯ!C877</f>
        <v>ศธ 04002/ว3089/29 กค 66 ครั้งที่ 812 จำนวนเงิน 3,500.-บาท นิเทศ</v>
      </c>
      <c r="D269" s="144">
        <f>+[7]ระบบการควบคุมฯ!F877</f>
        <v>3500</v>
      </c>
      <c r="E269" s="144">
        <f>+[7]ระบบการควบคุมฯ!G877+[7]ระบบการควบคุมฯ!H877</f>
        <v>0</v>
      </c>
      <c r="F269" s="144">
        <f>+[7]ระบบการควบคุมฯ!I877+[7]ระบบการควบคุมฯ!J877</f>
        <v>0</v>
      </c>
      <c r="G269" s="144">
        <f>+[7]ระบบการควบคุมฯ!K877+[7]ระบบการควบคุมฯ!L877</f>
        <v>0</v>
      </c>
      <c r="H269" s="144">
        <f>+D269-E269-F269-G269</f>
        <v>3500</v>
      </c>
      <c r="I269" s="821" t="s">
        <v>233</v>
      </c>
    </row>
    <row r="270" spans="1:9" ht="37.5" x14ac:dyDescent="0.2">
      <c r="A270" s="152" t="str">
        <f>+[7]ระบบการควบคุมฯ!A880</f>
        <v>2.2.3</v>
      </c>
      <c r="B270" s="118" t="str">
        <f>+[7]ระบบการควบคุมฯ!B880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270" s="118" t="str">
        <f>+[7]ระบบการควบคุมฯ!C880</f>
        <v>20004 66 05165 90691</v>
      </c>
      <c r="D270" s="120">
        <f>+D271</f>
        <v>11200</v>
      </c>
      <c r="E270" s="137">
        <f t="shared" ref="E270:H270" si="99">+E271</f>
        <v>0</v>
      </c>
      <c r="F270" s="137">
        <f t="shared" si="99"/>
        <v>0</v>
      </c>
      <c r="G270" s="137">
        <f t="shared" si="99"/>
        <v>9860</v>
      </c>
      <c r="H270" s="137">
        <f t="shared" si="99"/>
        <v>1340</v>
      </c>
      <c r="I270" s="138"/>
    </row>
    <row r="271" spans="1:9" ht="18.75" x14ac:dyDescent="0.2">
      <c r="A271" s="139"/>
      <c r="B271" s="140" t="str">
        <f>+[7]ระบบการควบคุมฯ!B881</f>
        <v xml:space="preserve"> งบดำเนินงาน 66112xx </v>
      </c>
      <c r="C271" s="140" t="str">
        <f>+[7]ระบบการควบคุมฯ!C881</f>
        <v>20004 35000200 2000000</v>
      </c>
      <c r="D271" s="141">
        <f>SUM(D272:D273)</f>
        <v>11200</v>
      </c>
      <c r="E271" s="141">
        <f t="shared" ref="E271:H271" si="100">SUM(E272:E273)</f>
        <v>0</v>
      </c>
      <c r="F271" s="141">
        <f t="shared" si="100"/>
        <v>0</v>
      </c>
      <c r="G271" s="141">
        <f t="shared" si="100"/>
        <v>9860</v>
      </c>
      <c r="H271" s="141">
        <f t="shared" si="100"/>
        <v>1340</v>
      </c>
      <c r="I271" s="143"/>
    </row>
    <row r="272" spans="1:9" ht="56.25" x14ac:dyDescent="0.2">
      <c r="A272" s="362" t="str">
        <f>+[7]ระบบการควบคุมฯ!A882</f>
        <v>2.2.3.1</v>
      </c>
      <c r="B272" s="364" t="str">
        <f>+[7]ระบบการควบคุมฯ!B882</f>
        <v xml:space="preserve">ค่าใช้จ่าย  รณรงค์ และติดตาม การใช้หนังสือพระราชนิพนธ์  </v>
      </c>
      <c r="C272" s="365" t="str">
        <f>+[7]ระบบการควบคุมฯ!C882</f>
        <v>ศธ 04002/ว2953/25 กค 66 ครั้งที่ 689 จำนวนเงิน 61,055 บาท</v>
      </c>
      <c r="D272" s="362">
        <f>+[7]ระบบการควบคุมฯ!F882</f>
        <v>10000</v>
      </c>
      <c r="E272" s="366">
        <f>+[7]ระบบการควบคุมฯ!G882-[7]ระบบการควบคุมฯ!H882</f>
        <v>0</v>
      </c>
      <c r="F272" s="366">
        <f>+[7]ระบบการควบคุมฯ!I882+[7]ระบบการควบคุมฯ!J882</f>
        <v>0</v>
      </c>
      <c r="G272" s="366">
        <f>+[7]ระบบการควบคุมฯ!K882+[7]ระบบการควบคุมฯ!L882</f>
        <v>9860</v>
      </c>
      <c r="H272" s="367">
        <f t="shared" ref="H272:H273" si="101">+D272-E272-F272-G272</f>
        <v>140</v>
      </c>
      <c r="I272" s="487" t="s">
        <v>95</v>
      </c>
    </row>
    <row r="273" spans="1:9" ht="75" x14ac:dyDescent="0.2">
      <c r="A273" s="362" t="str">
        <f>+[7]ระบบการควบคุมฯ!A883</f>
        <v>2.2.3.2</v>
      </c>
      <c r="B273" s="364" t="str">
        <f>+[7]ระบบการควบคุมฯ!B883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273" s="365" t="str">
        <f>+[7]ระบบการควบคุมฯ!C883</f>
        <v>ศธ 04002/ว3089/29 กค 66 ครั้งที่ 712 จำนวนเงิน 1,200.-บาท เขียนเขต</v>
      </c>
      <c r="D273" s="362">
        <f>+[7]ระบบการควบคุมฯ!F883</f>
        <v>1200</v>
      </c>
      <c r="E273" s="366">
        <f>+[7]ระบบการควบคุมฯ!G883-[7]ระบบการควบคุมฯ!H883</f>
        <v>0</v>
      </c>
      <c r="F273" s="366">
        <f>+[7]ระบบการควบคุมฯ!I883+[7]ระบบการควบคุมฯ!J883</f>
        <v>0</v>
      </c>
      <c r="G273" s="366">
        <f>+[7]ระบบการควบคุมฯ!K883+[7]ระบบการควบคุมฯ!L883</f>
        <v>0</v>
      </c>
      <c r="H273" s="367">
        <f t="shared" si="101"/>
        <v>1200</v>
      </c>
      <c r="I273" s="487" t="s">
        <v>234</v>
      </c>
    </row>
    <row r="274" spans="1:9" ht="37.5" x14ac:dyDescent="0.2">
      <c r="A274" s="152">
        <f>+[3]ระบบการควบคุมฯ!A718</f>
        <v>2.2999999999999998</v>
      </c>
      <c r="B274" s="118" t="str">
        <f>+[3]ระบบการควบคุมฯ!B718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74" s="118" t="str">
        <f>+[1]ระบบการควบคุมฯ!C890</f>
        <v>20004 66 5201500000</v>
      </c>
      <c r="D274" s="120">
        <f>+D275</f>
        <v>73340</v>
      </c>
      <c r="E274" s="137">
        <f t="shared" ref="E274:H274" si="102">+E275</f>
        <v>0</v>
      </c>
      <c r="F274" s="137">
        <f t="shared" si="102"/>
        <v>0</v>
      </c>
      <c r="G274" s="137">
        <f t="shared" si="102"/>
        <v>61418.78</v>
      </c>
      <c r="H274" s="137">
        <f t="shared" si="102"/>
        <v>11921.220000000001</v>
      </c>
      <c r="I274" s="138"/>
    </row>
    <row r="275" spans="1:9" ht="18.75" x14ac:dyDescent="0.2">
      <c r="A275" s="139"/>
      <c r="B275" s="140" t="str">
        <f>+[7]ระบบการควบคุมฯ!B930</f>
        <v xml:space="preserve"> งบดำเนินงาน 66112xx</v>
      </c>
      <c r="C275" s="140"/>
      <c r="D275" s="141">
        <f>SUM(D276:D285)</f>
        <v>73340</v>
      </c>
      <c r="E275" s="141">
        <f t="shared" ref="E275:H275" si="103">SUM(E276:E285)</f>
        <v>0</v>
      </c>
      <c r="F275" s="141">
        <f t="shared" si="103"/>
        <v>0</v>
      </c>
      <c r="G275" s="141">
        <f t="shared" si="103"/>
        <v>61418.78</v>
      </c>
      <c r="H275" s="141">
        <f t="shared" si="103"/>
        <v>11921.220000000001</v>
      </c>
      <c r="I275" s="143"/>
    </row>
    <row r="276" spans="1:9" ht="56.25" x14ac:dyDescent="0.2">
      <c r="A276" s="362" t="str">
        <f>+[7]ระบบการควบคุมฯ!A931</f>
        <v>2.3.1</v>
      </c>
      <c r="B276" s="364" t="str">
        <f>+[7]ระบบการควบคุมฯ!B931</f>
        <v xml:space="preserve"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2566 </v>
      </c>
      <c r="C276" s="365" t="str">
        <f>+[7]ระบบการควบคุมฯ!C931</f>
        <v>ศธ 04002/ว55059 ลว 6 ธ.ค.65 โอนครั้งที่ 107</v>
      </c>
      <c r="D276" s="362">
        <f>+[7]ระบบการควบคุมฯ!F931</f>
        <v>10000</v>
      </c>
      <c r="E276" s="366">
        <f>+[7]ระบบการควบคุมฯ!G931+[7]ระบบการควบคุมฯ!H931</f>
        <v>0</v>
      </c>
      <c r="F276" s="366">
        <f>+[7]ระบบการควบคุมฯ!I931+[7]ระบบการควบคุมฯ!J931</f>
        <v>0</v>
      </c>
      <c r="G276" s="366">
        <f>+[7]ระบบการควบคุมฯ!K931+[7]ระบบการควบคุมฯ!L931</f>
        <v>1080</v>
      </c>
      <c r="H276" s="367">
        <f t="shared" ref="H276:H282" si="104">+D276-E276-F276-G276</f>
        <v>8920</v>
      </c>
      <c r="I276" s="487" t="s">
        <v>13</v>
      </c>
    </row>
    <row r="277" spans="1:9" ht="56.25" x14ac:dyDescent="0.2">
      <c r="A277" s="362" t="str">
        <f>+[7]ระบบการควบคุมฯ!A932</f>
        <v>2.3.2</v>
      </c>
      <c r="B277" s="364" t="str">
        <f>+[7]ระบบการควบคุมฯ!B932</f>
        <v>ค่าใช้จ่ายพาหนะในการเดินทางเข้าร่วมประชุมสัมมนาผู้อำนวยการกลุ่มส่งเสริมการจุดการศึกษา ทั่วประเทศ ระหว่างวันที่ 25 – 27 ธันวาคม 2565 ณ โรงแรมเชียงใหม่ภูคำ จังหวัดเชียงใหม่</v>
      </c>
      <c r="C277" s="365" t="str">
        <f>+[7]ระบบการควบคุมฯ!C932</f>
        <v>ศธ 04002/ว5603 ลว 14 ธ.ค.65 ครั้งที่ 125</v>
      </c>
      <c r="D277" s="362">
        <f>+[7]ระบบการควบคุมฯ!F932</f>
        <v>5500</v>
      </c>
      <c r="E277" s="366">
        <f>+[7]ระบบการควบคุมฯ!G932+[7]ระบบการควบคุมฯ!H932</f>
        <v>0</v>
      </c>
      <c r="F277" s="366">
        <f>+[7]ระบบการควบคุมฯ!I932+[7]ระบบการควบคุมฯ!J932</f>
        <v>0</v>
      </c>
      <c r="G277" s="366">
        <f>+[7]ระบบการควบคุมฯ!K932+[7]ระบบการควบคุมฯ!L932</f>
        <v>5168.78</v>
      </c>
      <c r="H277" s="367">
        <f t="shared" si="104"/>
        <v>331.22000000000025</v>
      </c>
      <c r="I277" s="487" t="s">
        <v>13</v>
      </c>
    </row>
    <row r="278" spans="1:9" ht="75" x14ac:dyDescent="0.2">
      <c r="A278" s="362" t="str">
        <f>+[7]ระบบการควบคุมฯ!A934</f>
        <v>2.3.3</v>
      </c>
      <c r="B278" s="364" t="str">
        <f>+[7]ระบบการควบคุมฯ!B933</f>
        <v>ค่าใช้จ่ายการประกวดแข่งขันทักษะวิชาการนักเรียนในการประชุมวิชาการการ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</v>
      </c>
      <c r="C278" s="365" t="str">
        <f>+[7]ระบบการควบคุมฯ!C933</f>
        <v>ศธ 04002/ว2821  ลว 13 กค 2566 ครั้งที่ 667</v>
      </c>
      <c r="D278" s="362">
        <f>+[7]ระบบการควบคุมฯ!F933</f>
        <v>38000</v>
      </c>
      <c r="E278" s="366">
        <f>+[7]ระบบการควบคุมฯ!G933+[7]ระบบการควบคุมฯ!H933</f>
        <v>0</v>
      </c>
      <c r="F278" s="366">
        <f>+[7]ระบบการควบคุมฯ!I933+[7]ระบบการควบคุมฯ!J933</f>
        <v>0</v>
      </c>
      <c r="G278" s="366">
        <f>+[7]ระบบการควบคุมฯ!K933+[7]ระบบการควบคุมฯ!L933</f>
        <v>38000</v>
      </c>
      <c r="H278" s="367">
        <f t="shared" si="104"/>
        <v>0</v>
      </c>
      <c r="I278" s="487" t="s">
        <v>13</v>
      </c>
    </row>
    <row r="279" spans="1:9" ht="56.25" x14ac:dyDescent="0.2">
      <c r="A279" s="362" t="str">
        <f>+[7]ระบบการควบคุมฯ!A935</f>
        <v>2.3.4</v>
      </c>
      <c r="B279" s="364" t="str">
        <f>+[7]ระบบการควบคุมฯ!B934</f>
        <v xml:space="preserve">ค่าใช้จ่ายในการประชุม และการนิเทศติดตามให้กับศูนย์การเรียนที่จัดการศึกษาขั้นพื้นฐาน          </v>
      </c>
      <c r="C279" s="365" t="str">
        <f>+[7]ระบบการควบคุมฯ!C934</f>
        <v>ศธ 04002/ว2953 ลว 18 ก.ค. 66 ครั้งที่ 689   จำนวน61,055บาท</v>
      </c>
      <c r="D279" s="362">
        <f>+[7]ระบบการควบคุมฯ!F934</f>
        <v>8000</v>
      </c>
      <c r="E279" s="366">
        <f>+[7]ระบบการควบคุมฯ!G934+[7]ระบบการควบคุมฯ!H934</f>
        <v>0</v>
      </c>
      <c r="F279" s="366">
        <f>+[7]ระบบการควบคุมฯ!I934+[7]ระบบการควบคุมฯ!J934</f>
        <v>0</v>
      </c>
      <c r="G279" s="366">
        <f>+[7]ระบบการควบคุมฯ!K934+[7]ระบบการควบคุมฯ!L934</f>
        <v>7650</v>
      </c>
      <c r="H279" s="367">
        <f t="shared" si="104"/>
        <v>350</v>
      </c>
      <c r="I279" s="487" t="s">
        <v>13</v>
      </c>
    </row>
    <row r="280" spans="1:9" ht="75" x14ac:dyDescent="0.2">
      <c r="A280" s="362" t="str">
        <f>+[7]ระบบการควบคุมฯ!A936</f>
        <v>2.3.4.1</v>
      </c>
      <c r="B280" s="364" t="str">
        <f>+[7]ระบบการควบคุมฯ!B935</f>
        <v xml:space="preserve">ค่าใช้จ่ายในการเดินทางเข้าร่วมประชุมเชิงปฏิบัติการปรับปรุงแนวทางการดำเนินงานตามกฎกระทรวงว่าด้วยสิทธิในการ   จัดการศึกษาขั้นพื้นฐานโดยครอบครัว พ.ศ. 2547  ระหว่างวันที่ 18 – 21 กรกฎาคม 2566 ณ โรงแรมซีบรีซ จอมเทียน รีสอร์ท จังหวัดชลบุรี  </v>
      </c>
      <c r="C280" s="365" t="str">
        <f>+[7]ระบบการควบคุมฯ!C935</f>
        <v>ศธ 04002/ว3291 ลว 11 ส.ค.66 ครั้งที่ 744 เศรษฐพล+สัณฑวัฒน์</v>
      </c>
      <c r="D280" s="362">
        <f>+[7]ระบบการควบคุมฯ!F935</f>
        <v>3680</v>
      </c>
      <c r="E280" s="366">
        <f>+[7]ระบบการควบคุมฯ!G935+[7]ระบบการควบคุมฯ!H935</f>
        <v>0</v>
      </c>
      <c r="F280" s="366">
        <f>+[7]ระบบการควบคุมฯ!I935+[7]ระบบการควบคุมฯ!J935</f>
        <v>0</v>
      </c>
      <c r="G280" s="366">
        <f>+[7]ระบบการควบคุมฯ!K935+[7]ระบบการควบคุมฯ!L935</f>
        <v>2620</v>
      </c>
      <c r="H280" s="367">
        <f t="shared" si="104"/>
        <v>1060</v>
      </c>
      <c r="I280" s="487"/>
    </row>
    <row r="281" spans="1:9" ht="112.5" x14ac:dyDescent="0.2">
      <c r="A281" s="362" t="str">
        <f>+[7]ระบบการควบคุมฯ!A938</f>
        <v>2.3.6</v>
      </c>
      <c r="B281" s="364" t="str">
        <f>+[7]ระบบการควบคุมฯ!B936</f>
        <v xml:space="preserve">ค่าใช้จ่ายในการเดินทางเข้าร่วมการประชุมเชิงปฏิบัติการเพื่อตรวจสอบคู่มือและแนวปฏิบัติการจัดตั้ง ยุบ รวม หรือเลิกสถานศึกษาขั้นพื้นฐาน สังกัดสำนักงานคณะกรรมการการศึกษาขั้นพื้นฐาน พ.ศ. ... ระหว่างวันที่ 16 – 18  สิงหาคม 2566  ณ ห้องประชุม สนผ. 1 สำนักนโยบายและแผนการศึกษาขั้นพื้นฐาน อาคาร สพฐ. 5 ชั้น 8 สพฐ. </v>
      </c>
      <c r="C281" s="365" t="str">
        <f>+[7]ระบบการควบคุมฯ!C936</f>
        <v>ศธ 04002/ว3599 ลว 24 ส.ค.66 ครั้งที่ 810 สัณฑวัฒน์</v>
      </c>
      <c r="D281" s="362">
        <f>+[7]ระบบการควบคุมฯ!F936</f>
        <v>4160</v>
      </c>
      <c r="E281" s="366">
        <f>+[7]ระบบการควบคุมฯ!G936+[7]ระบบการควบคุมฯ!H936</f>
        <v>0</v>
      </c>
      <c r="F281" s="366">
        <f>+[7]ระบบการควบคุมฯ!I936+[7]ระบบการควบคุมฯ!J936</f>
        <v>0</v>
      </c>
      <c r="G281" s="366">
        <f>+[7]ระบบการควบคุมฯ!K936+[7]ระบบการควบคุมฯ!L936</f>
        <v>2900</v>
      </c>
      <c r="H281" s="367">
        <f t="shared" si="104"/>
        <v>1260</v>
      </c>
      <c r="I281" s="220"/>
    </row>
    <row r="282" spans="1:9" ht="112.5" x14ac:dyDescent="0.2">
      <c r="A282" s="362" t="str">
        <f>+[7]ระบบการควบคุมฯ!A937</f>
        <v>2.3.4.2</v>
      </c>
      <c r="B282" s="364" t="str">
        <f>+[7]ระบบการควบคุมฯ!B938</f>
        <v>ค่าใช้จ่ายในการเดินทาง ค่าจัดบูธนิทรรศการและการแสดง สำหรับการประชุมปฏิบัติการประกวดแข่งขันทักษะวิชาการนักเรียน ประจำปี 2566 ระดับประเทศ ในการประชุมวิชาการการพัฒนาเด็กและเยาวชนในถิ่นทุรกันดารตามพระราชดำริ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ระหว่างวันที่ 16 – 18  สิงหาคม 2566 ณ โรงแรมเอวาน่า บางนา กรุงเทพมหานคร</v>
      </c>
      <c r="C282" s="365" t="str">
        <f>+[7]ระบบการควบคุมฯ!C938</f>
        <v>ศธ 04002/ว3340 ลว.15 ส.ค.2566 โอนครั้งที่ 756</v>
      </c>
      <c r="D282" s="362">
        <f>+[7]ระบบการควบคุมฯ!F938</f>
        <v>4000</v>
      </c>
      <c r="E282" s="366">
        <f>+[7]ระบบการควบคุมฯ!G938+[7]ระบบการควบคุมฯ!H938</f>
        <v>0</v>
      </c>
      <c r="F282" s="366">
        <f>+[7]ระบบการควบคุมฯ!I938+[7]ระบบการควบคุมฯ!J938</f>
        <v>0</v>
      </c>
      <c r="G282" s="366">
        <f>+[7]ระบบการควบคุมฯ!K938+[7]ระบบการควบคุมฯ!L938</f>
        <v>4000</v>
      </c>
      <c r="H282" s="367">
        <f t="shared" si="104"/>
        <v>0</v>
      </c>
      <c r="I282" s="225"/>
    </row>
    <row r="283" spans="1:9" ht="18.75" x14ac:dyDescent="0.2">
      <c r="A283" s="362"/>
      <c r="B283" s="486"/>
      <c r="C283" s="365"/>
      <c r="D283" s="362"/>
      <c r="E283" s="366"/>
      <c r="F283" s="366"/>
      <c r="G283" s="366"/>
      <c r="H283" s="367"/>
      <c r="I283" s="487"/>
    </row>
    <row r="284" spans="1:9" ht="18.75" x14ac:dyDescent="0.2">
      <c r="A284" s="362"/>
      <c r="B284" s="486"/>
      <c r="C284" s="365"/>
      <c r="D284" s="362"/>
      <c r="E284" s="366"/>
      <c r="F284" s="366"/>
      <c r="G284" s="366"/>
      <c r="H284" s="367"/>
      <c r="I284" s="487"/>
    </row>
    <row r="285" spans="1:9" ht="18.75" x14ac:dyDescent="0.2">
      <c r="A285" s="362"/>
      <c r="B285" s="486"/>
      <c r="C285" s="365"/>
      <c r="D285" s="362"/>
      <c r="E285" s="366"/>
      <c r="F285" s="366"/>
      <c r="G285" s="366"/>
      <c r="H285" s="367"/>
      <c r="I285" s="487"/>
    </row>
    <row r="286" spans="1:9" ht="56.25" x14ac:dyDescent="0.2">
      <c r="A286" s="152">
        <f>+[7]ระบบการควบคุมฯ!A943</f>
        <v>2.4</v>
      </c>
      <c r="B286" s="118" t="str">
        <f>+[7]ระบบการควบคุมฯ!B943</f>
        <v>กิจกรรมสนับสนุนผู้ปฏิบัติงานในสถานศึกษา</v>
      </c>
      <c r="C286" s="118" t="str">
        <f>+[7]ระบบการควบคุมฯ!C943</f>
        <v>20004 1300 Q2669/20004 65 0005400000</v>
      </c>
      <c r="D286" s="120">
        <f>+D287</f>
        <v>0</v>
      </c>
      <c r="E286" s="137">
        <f t="shared" ref="E286:H286" si="105">+E287</f>
        <v>0</v>
      </c>
      <c r="F286" s="137">
        <f t="shared" si="105"/>
        <v>0</v>
      </c>
      <c r="G286" s="137">
        <f t="shared" si="105"/>
        <v>0</v>
      </c>
      <c r="H286" s="137">
        <f t="shared" si="105"/>
        <v>0</v>
      </c>
      <c r="I286" s="138"/>
    </row>
    <row r="287" spans="1:9" ht="18.75" x14ac:dyDescent="0.2">
      <c r="A287" s="139"/>
      <c r="B287" s="140" t="str">
        <f>+[7]ระบบการควบคุมฯ!B944</f>
        <v xml:space="preserve"> งบดำเนินงาน 66112xx</v>
      </c>
      <c r="C287" s="140"/>
      <c r="D287" s="141">
        <f>SUM(D288)</f>
        <v>0</v>
      </c>
      <c r="E287" s="141">
        <f t="shared" ref="E287:H287" si="106">SUM(E288)</f>
        <v>0</v>
      </c>
      <c r="F287" s="141">
        <f t="shared" si="106"/>
        <v>0</v>
      </c>
      <c r="G287" s="141">
        <f t="shared" si="106"/>
        <v>0</v>
      </c>
      <c r="H287" s="141">
        <f t="shared" si="106"/>
        <v>0</v>
      </c>
      <c r="I287" s="143"/>
    </row>
    <row r="288" spans="1:9" ht="112.5" x14ac:dyDescent="0.2">
      <c r="A288" s="822" t="s">
        <v>112</v>
      </c>
      <c r="B288" s="823" t="str">
        <f>+[3]ระบบการควบคุมฯ!B727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288" s="823" t="str">
        <f>+[3]ระบบการควบคุมฯ!C727</f>
        <v>ศธ 04002/ว135 ลว 12 ม.ค.65 โอนครั้งที่ 147</v>
      </c>
      <c r="D288" s="824">
        <f>+[1]ระบบการควบคุมฯ!F909</f>
        <v>0</v>
      </c>
      <c r="E288" s="824">
        <f>+[1]ระบบการควบคุมฯ!G909+[1]ระบบการควบคุมฯ!H909</f>
        <v>0</v>
      </c>
      <c r="F288" s="824">
        <f>+[1]ระบบการควบคุมฯ!I909+[1]ระบบการควบคุมฯ!J909</f>
        <v>0</v>
      </c>
      <c r="G288" s="824">
        <f>+[1]ระบบการควบคุมฯ!K909+[1]ระบบการควบคุมฯ!L909</f>
        <v>0</v>
      </c>
      <c r="H288" s="824">
        <f>+D288-E288-F288-G288</f>
        <v>0</v>
      </c>
      <c r="I288" s="825" t="s">
        <v>13</v>
      </c>
    </row>
    <row r="289" spans="1:9" ht="37.5" x14ac:dyDescent="0.2">
      <c r="A289" s="152">
        <v>2.4</v>
      </c>
      <c r="B289" s="118" t="str">
        <f>+[1]ระบบการควบคุมฯ!B910</f>
        <v xml:space="preserve">กิจกรรมช่วยเหลือกลุ่มเป้าหมายทางสังคม  </v>
      </c>
      <c r="C289" s="118" t="str">
        <f>+[1]ระบบการควบคุมฯ!C910</f>
        <v>20004 66 62408 00000</v>
      </c>
      <c r="D289" s="120">
        <f>+D290</f>
        <v>56400</v>
      </c>
      <c r="E289" s="137">
        <f t="shared" ref="E289:H289" si="107">+E290</f>
        <v>0</v>
      </c>
      <c r="F289" s="137">
        <f t="shared" si="107"/>
        <v>0</v>
      </c>
      <c r="G289" s="137">
        <f t="shared" si="107"/>
        <v>56400</v>
      </c>
      <c r="H289" s="137">
        <f t="shared" si="107"/>
        <v>0</v>
      </c>
      <c r="I289" s="138"/>
    </row>
    <row r="290" spans="1:9" ht="18.75" x14ac:dyDescent="0.2">
      <c r="A290" s="139"/>
      <c r="B290" s="140" t="str">
        <f>+[7]ระบบการควบคุมฯ!C514</f>
        <v>20004 35000200 2000000</v>
      </c>
      <c r="C290" s="140"/>
      <c r="D290" s="141">
        <f>SUM(D291:D296)</f>
        <v>56400</v>
      </c>
      <c r="E290" s="141">
        <f t="shared" ref="E290:H290" si="108">SUM(E291:E296)</f>
        <v>0</v>
      </c>
      <c r="F290" s="141">
        <f t="shared" si="108"/>
        <v>0</v>
      </c>
      <c r="G290" s="141">
        <f t="shared" si="108"/>
        <v>56400</v>
      </c>
      <c r="H290" s="141">
        <f t="shared" si="108"/>
        <v>0</v>
      </c>
      <c r="I290" s="143"/>
    </row>
    <row r="291" spans="1:9" ht="75" x14ac:dyDescent="0.2">
      <c r="A291" s="126" t="str">
        <f>+[7]ระบบการควบคุมฯ!A951</f>
        <v>2.4.1</v>
      </c>
      <c r="B291" s="163" t="str">
        <f>+[7]ระบบการควบคุมฯ!B951</f>
        <v xml:space="preserve">ค่าใช้จ่ายในการเดินทางเข้าร่วมโครงการฝึกอบรมหลักสูตรการฝึกอบรมพนักงานเจ้าหน้าที่ส่งเสริมความประพฤตินักเรียนและนักศึกษา (พสน.)   ระหว่างวันที่ 15-18 ธันวาคม 2565 ณ โรงแรมเดอะพาลาซโซ กรุงเทพมหานคร </v>
      </c>
      <c r="C291" s="163" t="str">
        <f>+[7]ระบบการควบคุมฯ!C951</f>
        <v>ศธ 04002/ว5750 ลว 20 ธ.ค.65 ครั้งที่ 148</v>
      </c>
      <c r="D291" s="128">
        <f>+[7]ระบบการควบคุมฯ!F951</f>
        <v>800</v>
      </c>
      <c r="E291" s="128">
        <f>+[7]ระบบการควบคุมฯ!G951+[7]ระบบการควบคุมฯ!H951</f>
        <v>0</v>
      </c>
      <c r="F291" s="128">
        <f>+[7]ระบบการควบคุมฯ!I951+[7]ระบบการควบคุมฯ!J951</f>
        <v>0</v>
      </c>
      <c r="G291" s="128">
        <f>+[7]ระบบการควบคุมฯ!K951+[7]ระบบการควบคุมฯ!L951</f>
        <v>800</v>
      </c>
      <c r="H291" s="128">
        <f>+D291-E291-F291-G291</f>
        <v>0</v>
      </c>
      <c r="I291" s="838" t="s">
        <v>13</v>
      </c>
    </row>
    <row r="292" spans="1:9" ht="112.5" x14ac:dyDescent="0.2">
      <c r="A292" s="126" t="str">
        <f>+[7]ระบบการควบคุมฯ!A952</f>
        <v>2.4.1.1</v>
      </c>
      <c r="B292" s="163" t="str">
        <f>+[7]ระบบการควบคุมฯ!B952</f>
        <v xml:space="preserve">ค่าใช้จ่ายในการเดินทางเข้าร่วมการประชุมเชิงปฏิบัติการเสริมสร้างความรู้ด้านการบริหารงานการคลังเพือเตรียมรับการตรวจสอบจากสำนักงานการตรวจเงินแผ่นดิน  ผู้อำนวยการกลุ่มบริหารงานการเงินและสินทรัพย์ 23 – 24 มกราคม 2566  สำหรับเจ้าหน้าที่ผู้ปฏิบัติงานด้านการบัญชี ของสำนักงานเขตพื้นที่การศึกษา  ระหว่างวันที่ 30 – 31 มกราคม 2566   </v>
      </c>
      <c r="C292" s="163" t="str">
        <f>+[7]ระบบการควบคุมฯ!C952</f>
        <v>ศธ 04002/ว125ลว 12 ม.ค.66 ครั้งที่ 185</v>
      </c>
      <c r="D292" s="128">
        <f>+[7]ระบบการควบคุมฯ!F952</f>
        <v>1600</v>
      </c>
      <c r="E292" s="128">
        <f>+[7]ระบบการควบคุมฯ!G952+[7]ระบบการควบคุมฯ!H952</f>
        <v>0</v>
      </c>
      <c r="F292" s="128">
        <f>+[7]ระบบการควบคุมฯ!I952+[7]ระบบการควบคุมฯ!J952</f>
        <v>0</v>
      </c>
      <c r="G292" s="128">
        <f>+[7]ระบบการควบคุมฯ!K952+[7]ระบบการควบคุมฯ!L952</f>
        <v>1600</v>
      </c>
      <c r="H292" s="128">
        <f>+D292-E292-F292-G292</f>
        <v>0</v>
      </c>
      <c r="I292" s="838" t="s">
        <v>15</v>
      </c>
    </row>
    <row r="293" spans="1:9" ht="56.25" x14ac:dyDescent="0.2">
      <c r="A293" s="126" t="str">
        <f>+[7]ระบบการควบคุมฯ!A954</f>
        <v>2.4.3</v>
      </c>
      <c r="B293" s="163" t="str">
        <f>+[7]ระบบการควบคุมฯ!B954</f>
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</c>
      <c r="C293" s="163" t="str">
        <f>+[7]ระบบการควบคุมฯ!C954</f>
        <v>ศธ 04002/ว686/22 กพ 66 ครั้งที่ 323</v>
      </c>
      <c r="D293" s="128">
        <f>+[7]ระบบการควบคุมฯ!F954</f>
        <v>10000</v>
      </c>
      <c r="E293" s="128">
        <f>+[7]ระบบการควบคุมฯ!G954+[7]ระบบการควบคุมฯ!H954</f>
        <v>0</v>
      </c>
      <c r="F293" s="128">
        <f>+[7]ระบบการควบคุมฯ!I954+[7]ระบบการควบคุมฯ!J954</f>
        <v>0</v>
      </c>
      <c r="G293" s="128">
        <f>+[7]ระบบการควบคุมฯ!K954+[7]ระบบการควบคุมฯ!L954</f>
        <v>10000</v>
      </c>
      <c r="H293" s="128">
        <f t="shared" ref="H293:H296" si="109">+D293-E293-F293-G293</f>
        <v>0</v>
      </c>
      <c r="I293" s="838" t="s">
        <v>13</v>
      </c>
    </row>
    <row r="294" spans="1:9" ht="37.5" x14ac:dyDescent="0.2">
      <c r="A294" s="126" t="str">
        <f>+[7]ระบบการควบคุมฯ!A955</f>
        <v>2.4.4</v>
      </c>
      <c r="B294" s="163" t="str">
        <f>+[7]ระบบการควบคุมฯ!B955</f>
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</c>
      <c r="C294" s="163" t="str">
        <f>+[7]ระบบการควบคุมฯ!C955</f>
        <v>ศธ 04002/ว1230/27 มีค 66 ครั้งที่ 421</v>
      </c>
      <c r="D294" s="128">
        <f>+[7]ระบบการควบคุมฯ!F955</f>
        <v>30000</v>
      </c>
      <c r="E294" s="128">
        <f>+[7]ระบบการควบคุมฯ!G955+[7]ระบบการควบคุมฯ!H955</f>
        <v>0</v>
      </c>
      <c r="F294" s="128">
        <f>+[7]ระบบการควบคุมฯ!I955+[7]ระบบการควบคุมฯ!J955</f>
        <v>0</v>
      </c>
      <c r="G294" s="128">
        <f>+[7]ระบบการควบคุมฯ!K955+[7]ระบบการควบคุมฯ!L955</f>
        <v>30000</v>
      </c>
      <c r="H294" s="128">
        <f t="shared" si="109"/>
        <v>0</v>
      </c>
      <c r="I294" s="838" t="s">
        <v>13</v>
      </c>
    </row>
    <row r="295" spans="1:9" ht="56.25" x14ac:dyDescent="0.2">
      <c r="A295" s="126" t="str">
        <f>+[7]ระบบการควบคุมฯ!A956</f>
        <v>2.4.5</v>
      </c>
      <c r="B295" s="163" t="str">
        <f>+[7]ระบบการควบคุมฯ!B956</f>
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</c>
      <c r="C295" s="163" t="str">
        <f>+[7]ระบบการควบคุมฯ!C956</f>
        <v>ศธ 04002/ว2513/23 มิย 66 ครั้งที่ 608</v>
      </c>
      <c r="D295" s="128">
        <f>+[7]ระบบการควบคุมฯ!F956</f>
        <v>9000</v>
      </c>
      <c r="E295" s="128">
        <f>+[7]ระบบการควบคุมฯ!G956+[7]ระบบการควบคุมฯ!H956</f>
        <v>0</v>
      </c>
      <c r="F295" s="128">
        <f>+[7]ระบบการควบคุมฯ!I956+[7]ระบบการควบคุมฯ!J956</f>
        <v>0</v>
      </c>
      <c r="G295" s="128">
        <f>+[7]ระบบการควบคุมฯ!K956+[7]ระบบการควบคุมฯ!L956</f>
        <v>9000</v>
      </c>
      <c r="H295" s="128">
        <f t="shared" si="109"/>
        <v>0</v>
      </c>
      <c r="I295" s="838" t="s">
        <v>195</v>
      </c>
    </row>
    <row r="296" spans="1:9" ht="56.25" x14ac:dyDescent="0.2">
      <c r="A296" s="126" t="str">
        <f>+[7]ระบบการควบคุมฯ!A957</f>
        <v>2.4.6</v>
      </c>
      <c r="B296" s="163" t="str">
        <f>+[7]ระบบการควบคุมฯ!B957</f>
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</c>
      <c r="C296" s="163" t="str">
        <f>+[7]ระบบการควบคุมฯ!C957</f>
        <v>ศธ 04002/ว2953/25 กค 66 ครั้งที่ 689 จำนวนเงิน 61,055 บาท</v>
      </c>
      <c r="D296" s="128">
        <f>+[7]ระบบการควบคุมฯ!F957</f>
        <v>5000</v>
      </c>
      <c r="E296" s="128">
        <f>+[7]ระบบการควบคุมฯ!G957+[7]ระบบการควบคุมฯ!H957</f>
        <v>0</v>
      </c>
      <c r="F296" s="128">
        <f>+[7]ระบบการควบคุมฯ!I957+[7]ระบบการควบคุมฯ!J957</f>
        <v>0</v>
      </c>
      <c r="G296" s="128">
        <f>+[7]ระบบการควบคุมฯ!K957+[7]ระบบการควบคุมฯ!L957</f>
        <v>5000</v>
      </c>
      <c r="H296" s="128">
        <f t="shared" si="109"/>
        <v>0</v>
      </c>
      <c r="I296" s="838" t="s">
        <v>95</v>
      </c>
    </row>
    <row r="297" spans="1:9" ht="37.5" x14ac:dyDescent="0.2">
      <c r="A297" s="152">
        <v>2.5</v>
      </c>
      <c r="B297" s="839" t="str">
        <f>+[1]ระบบการควบคุมฯ!B1063</f>
        <v xml:space="preserve">กิจกรรมการขับเคลื่อนหลักสูตรแกนกลางการศึกษาขั้นพื้นฐาน </v>
      </c>
      <c r="C297" s="839" t="str">
        <f>+[1]ระบบการควบคุมฯ!C1063</f>
        <v>20004 65 00092 00000</v>
      </c>
      <c r="D297" s="120">
        <f>+D298</f>
        <v>0</v>
      </c>
      <c r="E297" s="120">
        <f t="shared" ref="E297:H297" si="110">+E298</f>
        <v>0</v>
      </c>
      <c r="F297" s="120">
        <f t="shared" si="110"/>
        <v>0</v>
      </c>
      <c r="G297" s="120">
        <f t="shared" si="110"/>
        <v>0</v>
      </c>
      <c r="H297" s="120">
        <f t="shared" si="110"/>
        <v>0</v>
      </c>
      <c r="I297" s="840"/>
    </row>
    <row r="298" spans="1:9" ht="18.75" x14ac:dyDescent="0.2">
      <c r="A298" s="139"/>
      <c r="B298" s="140" t="str">
        <f>+[7]ระบบการควบคุมฯ!B1135</f>
        <v xml:space="preserve"> งบดำเนินงาน 66112xx</v>
      </c>
      <c r="C298" s="140" t="str">
        <f>+[1]ระบบการควบคุมฯ!C1064</f>
        <v>20004 35000200 200000</v>
      </c>
      <c r="D298" s="141"/>
      <c r="E298" s="141">
        <f t="shared" ref="E298:H298" si="111">SUM(E299)</f>
        <v>0</v>
      </c>
      <c r="F298" s="141">
        <f t="shared" si="111"/>
        <v>0</v>
      </c>
      <c r="G298" s="141">
        <f t="shared" si="111"/>
        <v>0</v>
      </c>
      <c r="H298" s="141">
        <f t="shared" si="111"/>
        <v>0</v>
      </c>
      <c r="I298" s="143"/>
    </row>
    <row r="299" spans="1:9" ht="37.5" x14ac:dyDescent="0.2">
      <c r="A299" s="216" t="s">
        <v>126</v>
      </c>
      <c r="B299" s="217" t="str">
        <f>+[1]ระบบการควบคุมฯ!B1065</f>
        <v>ค่าใช้จ่ายในการดำเนินโครงการบ้านนักวิทยาศาสตร์น้อยประเทศไทย ระดับประถมศึกษา</v>
      </c>
      <c r="C299" s="217" t="str">
        <f>+[1]ระบบการควบคุมฯ!C1065</f>
        <v>ศธ 04002/ว3006 ลว 5 ส.ค.65 ครั้งที่ 727</v>
      </c>
      <c r="D299" s="218">
        <f>+[1]ระบบการควบคุมฯ!D1065</f>
        <v>0</v>
      </c>
      <c r="E299" s="219">
        <f>+[1]ระบบการควบคุมฯ!G918+[1]ระบบการควบคุมฯ!H918</f>
        <v>0</v>
      </c>
      <c r="F299" s="219">
        <f>+[1]ระบบการควบคุมฯ!I918+[1]ระบบการควบคุมฯ!J918</f>
        <v>0</v>
      </c>
      <c r="G299" s="219">
        <f>+[1]ระบบการควบคุมฯ!K1065+[1]ระบบการควบคุมฯ!L1065</f>
        <v>0</v>
      </c>
      <c r="H299" s="219">
        <f>+D299-E299-F299-G299</f>
        <v>0</v>
      </c>
      <c r="I299" s="229" t="s">
        <v>127</v>
      </c>
    </row>
    <row r="300" spans="1:9" ht="37.5" x14ac:dyDescent="0.2">
      <c r="A300" s="865">
        <f>+[7]ระบบการควบคุมฯ!A1145</f>
        <v>3</v>
      </c>
      <c r="B300" s="866" t="str">
        <f>+[7]ระบบการควบคุมฯ!B1145</f>
        <v xml:space="preserve">ผลผลิตผู้จบการศึกษามัธยมศึกษาตอนปลาย  </v>
      </c>
      <c r="C300" s="867" t="str">
        <f>+[7]ระบบการควบคุมฯ!C1145</f>
        <v>20004 35000300 2000000</v>
      </c>
      <c r="D300" s="868">
        <f>+D301+D304</f>
        <v>4000</v>
      </c>
      <c r="E300" s="868">
        <f t="shared" ref="E300:H300" si="112">+E301+E304</f>
        <v>0</v>
      </c>
      <c r="F300" s="868">
        <f t="shared" si="112"/>
        <v>0</v>
      </c>
      <c r="G300" s="868">
        <f t="shared" si="112"/>
        <v>4000</v>
      </c>
      <c r="H300" s="868">
        <f t="shared" si="112"/>
        <v>0</v>
      </c>
      <c r="I300" s="869"/>
    </row>
    <row r="301" spans="1:9" ht="37.5" x14ac:dyDescent="0.2">
      <c r="A301" s="117">
        <f>+[7]ระบบการควบคุมฯ!A1148</f>
        <v>3.1</v>
      </c>
      <c r="B301" s="119" t="str">
        <f>+[7]ระบบการควบคุมฯ!B1148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01" s="118" t="str">
        <f>+[7]ระบบการควบคุมฯ!C1145</f>
        <v>20004 35000300 2000000</v>
      </c>
      <c r="D301" s="120">
        <f>+D302</f>
        <v>4000</v>
      </c>
      <c r="E301" s="137">
        <f t="shared" ref="E301:H301" si="113">+E302</f>
        <v>0</v>
      </c>
      <c r="F301" s="137">
        <f t="shared" si="113"/>
        <v>0</v>
      </c>
      <c r="G301" s="137">
        <f t="shared" si="113"/>
        <v>4000</v>
      </c>
      <c r="H301" s="137">
        <f t="shared" si="113"/>
        <v>0</v>
      </c>
      <c r="I301" s="138"/>
    </row>
    <row r="302" spans="1:9" ht="18.75" x14ac:dyDescent="0.2">
      <c r="A302" s="139"/>
      <c r="B302" s="140" t="str">
        <f>+[3]ระบบการควบคุมฯ!B890</f>
        <v xml:space="preserve"> งบดำเนินงาน 65112xx</v>
      </c>
      <c r="C302" s="140"/>
      <c r="D302" s="141">
        <f>SUM(D303)</f>
        <v>4000</v>
      </c>
      <c r="E302" s="141">
        <f t="shared" ref="E302:H302" si="114">SUM(E303)</f>
        <v>0</v>
      </c>
      <c r="F302" s="141">
        <f t="shared" si="114"/>
        <v>0</v>
      </c>
      <c r="G302" s="141">
        <f t="shared" si="114"/>
        <v>4000</v>
      </c>
      <c r="H302" s="141">
        <f t="shared" si="114"/>
        <v>0</v>
      </c>
      <c r="I302" s="143"/>
    </row>
    <row r="303" spans="1:9" ht="75" x14ac:dyDescent="0.2">
      <c r="A303" s="126" t="str">
        <f>+[7]ระบบการควบคุมฯ!A1150</f>
        <v>3.1.1</v>
      </c>
      <c r="B303" s="127" t="str">
        <f>+[7]ระบบการควบคุมฯ!B1150</f>
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</c>
      <c r="C303" s="127" t="str">
        <f>+[7]ระบบการควบคุมฯ!C1150</f>
        <v>ศธ04002/ว334ลว. 1 ก.พ.66 โอนครั้งที่ 252</v>
      </c>
      <c r="D303" s="144">
        <f>+[7]ระบบการควบคุมฯ!F1150</f>
        <v>4000</v>
      </c>
      <c r="E303" s="145">
        <f>+[7]ระบบการควบคุมฯ!G1150+[7]ระบบการควบคุมฯ!H1150</f>
        <v>0</v>
      </c>
      <c r="F303" s="145">
        <f>+[7]ระบบการควบคุมฯ!I1150+[7]ระบบการควบคุมฯ!J1150</f>
        <v>0</v>
      </c>
      <c r="G303" s="145">
        <f>+[7]ระบบการควบคุมฯ!K1150+[7]ระบบการควบคุมฯ!L1150</f>
        <v>4000</v>
      </c>
      <c r="H303" s="145">
        <f>+D303-E303-F303-G303</f>
        <v>0</v>
      </c>
      <c r="I303" s="150" t="s">
        <v>128</v>
      </c>
    </row>
    <row r="304" spans="1:9" ht="37.5" x14ac:dyDescent="0.2">
      <c r="A304" s="117">
        <v>3.2</v>
      </c>
      <c r="B304" s="119" t="str">
        <f>+[1]ระบบการควบคุมฯ!B1099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04" s="118" t="str">
        <f>+[1]ระบบการควบคุมฯ!C1099</f>
        <v>20004 66 00082 00000</v>
      </c>
      <c r="D304" s="120">
        <f>+D305</f>
        <v>0</v>
      </c>
      <c r="E304" s="137">
        <f t="shared" ref="E304:H304" si="115">+E305</f>
        <v>0</v>
      </c>
      <c r="F304" s="137">
        <f t="shared" si="115"/>
        <v>0</v>
      </c>
      <c r="G304" s="137">
        <f t="shared" si="115"/>
        <v>0</v>
      </c>
      <c r="H304" s="137">
        <f t="shared" si="115"/>
        <v>0</v>
      </c>
      <c r="I304" s="138"/>
    </row>
    <row r="305" spans="1:9" ht="18.75" x14ac:dyDescent="0.2">
      <c r="A305" s="139"/>
      <c r="B305" s="140" t="str">
        <f>+[1]ระบบการควบคุมฯ!B1100</f>
        <v xml:space="preserve"> งบดำเนินงาน 66112xx</v>
      </c>
      <c r="C305" s="140" t="str">
        <f>+[1]ระบบการควบคุมฯ!C1100</f>
        <v>20004 35000700 2000000</v>
      </c>
      <c r="D305" s="141">
        <f>SUM(D306)</f>
        <v>0</v>
      </c>
      <c r="E305" s="141">
        <f t="shared" ref="E305:H305" si="116">SUM(E306)</f>
        <v>0</v>
      </c>
      <c r="F305" s="141">
        <f t="shared" si="116"/>
        <v>0</v>
      </c>
      <c r="G305" s="141">
        <f t="shared" si="116"/>
        <v>0</v>
      </c>
      <c r="H305" s="141">
        <f t="shared" si="116"/>
        <v>0</v>
      </c>
      <c r="I305" s="143"/>
    </row>
    <row r="306" spans="1:9" ht="56.25" x14ac:dyDescent="0.2">
      <c r="A306" s="126" t="s">
        <v>118</v>
      </c>
      <c r="B306" s="127" t="str">
        <f>+[1]ระบบการควบคุมฯ!B1101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306" s="525" t="str">
        <f>+[1]ระบบการควบคุมฯ!C1101</f>
        <v>ศธ04002/ว3006 ลว.5 ส.ค.65 โอนครั้งที่ 727</v>
      </c>
      <c r="D306" s="144">
        <f>+[1]ระบบการควบคุมฯ!D1101</f>
        <v>0</v>
      </c>
      <c r="E306" s="145">
        <f>+[1]ระบบการควบคุมฯ!G1100+[1]ระบบการควบคุมฯ!H1100</f>
        <v>0</v>
      </c>
      <c r="F306" s="145">
        <f>+[1]ระบบการควบคุมฯ!I1100+[1]ระบบการควบคุมฯ!J1100</f>
        <v>0</v>
      </c>
      <c r="G306" s="145">
        <f>+[1]ระบบการควบคุมฯ!K1100+[1]ระบบการควบคุมฯ!L1100</f>
        <v>0</v>
      </c>
      <c r="H306" s="145">
        <f>+D306-E306-F306-G306</f>
        <v>0</v>
      </c>
      <c r="I306" s="150" t="s">
        <v>129</v>
      </c>
    </row>
    <row r="307" spans="1:9" ht="18.75" x14ac:dyDescent="0.2">
      <c r="A307" s="126"/>
      <c r="B307" s="127"/>
      <c r="C307" s="127"/>
      <c r="D307" s="144">
        <f>+[3]ระบบการควบคุมฯ!F272</f>
        <v>0</v>
      </c>
      <c r="E307" s="145">
        <f>+[3]ระบบการควบคุมฯ!G272+[3]ระบบการควบคุมฯ!H272</f>
        <v>0</v>
      </c>
      <c r="F307" s="145">
        <f>+[3]ระบบการควบคุมฯ!I272+[3]ระบบการควบคุมฯ!J272</f>
        <v>0</v>
      </c>
      <c r="G307" s="145">
        <f>+[3]ระบบการควบคุมฯ!K272+[3]ระบบการควบคุมฯ!L272</f>
        <v>0</v>
      </c>
      <c r="H307" s="145">
        <f>+D307-E307-F307-G307</f>
        <v>0</v>
      </c>
      <c r="I307" s="150"/>
    </row>
    <row r="308" spans="1:9" ht="18.75" x14ac:dyDescent="0.2">
      <c r="A308" s="488" t="str">
        <f>+[3]ระบบการควบคุมฯ!A895</f>
        <v>จ</v>
      </c>
      <c r="B308" s="489" t="str">
        <f>+[3]ระบบการควบคุมฯ!B895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08" s="490">
        <f>+[1]ระบบการควบคุมฯ!C1105</f>
        <v>0</v>
      </c>
      <c r="D308" s="491">
        <f t="shared" ref="D308:H310" si="117">+D309</f>
        <v>87000</v>
      </c>
      <c r="E308" s="491">
        <f t="shared" si="117"/>
        <v>0</v>
      </c>
      <c r="F308" s="491">
        <f t="shared" si="117"/>
        <v>0</v>
      </c>
      <c r="G308" s="491">
        <f t="shared" si="117"/>
        <v>84930</v>
      </c>
      <c r="H308" s="491">
        <f t="shared" si="117"/>
        <v>2070</v>
      </c>
      <c r="I308" s="492"/>
    </row>
    <row r="309" spans="1:9" ht="18.75" x14ac:dyDescent="0.2">
      <c r="A309" s="156">
        <f>+[3]ระบบการควบคุมฯ!A896</f>
        <v>1</v>
      </c>
      <c r="B309" s="157" t="str">
        <f>+[7]ระบบการควบคุมฯ!B1159</f>
        <v xml:space="preserve">โครงการป้องกันและแก้ไขปัญหายาเสพติดในสถานศึกษา    </v>
      </c>
      <c r="C309" s="368" t="str">
        <f>+[7]ระบบการควบคุมฯ!C1159</f>
        <v>20004 06003600</v>
      </c>
      <c r="D309" s="158">
        <f t="shared" si="117"/>
        <v>87000</v>
      </c>
      <c r="E309" s="158">
        <f t="shared" si="117"/>
        <v>0</v>
      </c>
      <c r="F309" s="158">
        <f t="shared" si="117"/>
        <v>0</v>
      </c>
      <c r="G309" s="158">
        <f t="shared" si="117"/>
        <v>84930</v>
      </c>
      <c r="H309" s="158">
        <f t="shared" si="117"/>
        <v>2070</v>
      </c>
      <c r="I309" s="159"/>
    </row>
    <row r="310" spans="1:9" ht="37.5" x14ac:dyDescent="0.2">
      <c r="A310" s="160">
        <f>+[7]ระบบการควบคุมฯ!A1160</f>
        <v>1.1000000000000001</v>
      </c>
      <c r="B310" s="464" t="str">
        <f>+[7]ระบบการควบคุมฯ!B1160</f>
        <v xml:space="preserve"> กิจกรรมป้องกันและแก้ไขปัญหายาเสพติดในสถานศึกษา  </v>
      </c>
      <c r="C310" s="464" t="str">
        <f>+[1]ระบบการควบคุมฯ!C1107</f>
        <v>20004 66 57455 00000</v>
      </c>
      <c r="D310" s="161">
        <f>+D311</f>
        <v>87000</v>
      </c>
      <c r="E310" s="161">
        <f t="shared" si="117"/>
        <v>0</v>
      </c>
      <c r="F310" s="161">
        <f t="shared" si="117"/>
        <v>0</v>
      </c>
      <c r="G310" s="161">
        <f t="shared" si="117"/>
        <v>84930</v>
      </c>
      <c r="H310" s="161">
        <f t="shared" si="117"/>
        <v>2070</v>
      </c>
      <c r="I310" s="162"/>
    </row>
    <row r="311" spans="1:9" ht="18.75" x14ac:dyDescent="0.2">
      <c r="A311" s="139"/>
      <c r="B311" s="499" t="str">
        <f>+[7]ระบบการควบคุมฯ!B1161</f>
        <v xml:space="preserve"> งบรายจ่ายอื่น 6611500</v>
      </c>
      <c r="C311" s="1260" t="str">
        <f>+[7]ระบบการควบคุมฯ!C1162</f>
        <v>20004 06003600 5000002</v>
      </c>
      <c r="D311" s="141">
        <f>SUM(D312:D324)</f>
        <v>87000</v>
      </c>
      <c r="E311" s="141">
        <f t="shared" ref="E311:H311" si="118">SUM(E312:E324)</f>
        <v>0</v>
      </c>
      <c r="F311" s="141">
        <f t="shared" si="118"/>
        <v>0</v>
      </c>
      <c r="G311" s="141">
        <f t="shared" si="118"/>
        <v>84930</v>
      </c>
      <c r="H311" s="141">
        <f t="shared" si="118"/>
        <v>2070</v>
      </c>
      <c r="I311" s="143"/>
    </row>
    <row r="312" spans="1:9" ht="75" x14ac:dyDescent="0.2">
      <c r="A312" s="216" t="str">
        <f>+[7]ระบบการควบคุมฯ!A1163</f>
        <v>1.1.1</v>
      </c>
      <c r="B312" s="226" t="str">
        <f>+[7]ระบบการควบคุมฯ!B1163</f>
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</c>
      <c r="C312" s="226" t="str">
        <f>+[7]ระบบการควบคุมฯ!C1163</f>
        <v>ศธ 04002/ว5654 ลว 16 ธ.ค. 65 ครั้งที่ 130</v>
      </c>
      <c r="D312" s="227">
        <f>+[7]ระบบการควบคุมฯ!F1163</f>
        <v>52000</v>
      </c>
      <c r="E312" s="228">
        <f>+[7]ระบบการควบคุมฯ!G1163+[7]ระบบการควบคุมฯ!H1163</f>
        <v>0</v>
      </c>
      <c r="F312" s="228">
        <f>+[7]ระบบการควบคุมฯ!I1163+[7]ระบบการควบคุมฯ!J1163</f>
        <v>0</v>
      </c>
      <c r="G312" s="228">
        <f>+[7]ระบบการควบคุมฯ!K1163+[7]ระบบการควบคุมฯ!L1163</f>
        <v>49930</v>
      </c>
      <c r="H312" s="228">
        <f>+D312-E312-F312-G312</f>
        <v>2070</v>
      </c>
      <c r="I312" s="229" t="s">
        <v>13</v>
      </c>
    </row>
    <row r="313" spans="1:9" ht="56.25" x14ac:dyDescent="0.2">
      <c r="A313" s="216" t="str">
        <f>+[7]ระบบการควบคุมฯ!A1164</f>
        <v>1.1.2</v>
      </c>
      <c r="B313" s="226" t="str">
        <f>+[7]ระบบการควบคุมฯ!B1164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2566 ครั้งที่ 2 </v>
      </c>
      <c r="C313" s="226" t="str">
        <f>+[7]ระบบการควบคุมฯ!C1164</f>
        <v>ศธ 04002/ว3154 ลว 7 สค 66 ครั้งที่ 730</v>
      </c>
      <c r="D313" s="227">
        <f>+[7]ระบบการควบคุมฯ!F1164</f>
        <v>35000</v>
      </c>
      <c r="E313" s="228">
        <f>+[7]ระบบการควบคุมฯ!G1164+[7]ระบบการควบคุมฯ!H1164</f>
        <v>0</v>
      </c>
      <c r="F313" s="228">
        <f>+[7]ระบบการควบคุมฯ!I1164+[7]ระบบการควบคุมฯ!J1164</f>
        <v>0</v>
      </c>
      <c r="G313" s="228">
        <f>+[7]ระบบการควบคุมฯ!K1164+[7]ระบบการควบคุมฯ!L1164</f>
        <v>35000</v>
      </c>
      <c r="H313" s="228">
        <f>+D313-E313-F313-G313</f>
        <v>0</v>
      </c>
      <c r="I313" s="229" t="s">
        <v>13</v>
      </c>
    </row>
    <row r="314" spans="1:9" x14ac:dyDescent="0.5">
      <c r="A314" s="221"/>
      <c r="B314" s="230"/>
      <c r="C314" s="3"/>
      <c r="D314" s="231"/>
      <c r="E314" s="232"/>
      <c r="F314" s="232"/>
      <c r="G314" s="232"/>
      <c r="H314" s="232"/>
      <c r="I314" s="225"/>
    </row>
    <row r="315" spans="1:9" ht="37.5" x14ac:dyDescent="0.2">
      <c r="A315" s="216" t="str">
        <f>+[1]ระบบการควบคุมฯ!A1111</f>
        <v>1.1.2</v>
      </c>
      <c r="B315" s="226" t="str">
        <f>+[1]ระบบการควบคุมฯ!B1111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315" s="226" t="str">
        <f>+[1]ระบบการควบคุมฯ!C1111</f>
        <v>ศธ 04002/ว1970  ลว 25 พ.ค. 65 ครั้งที่ 479</v>
      </c>
      <c r="D315" s="227">
        <f>+[1]ระบบการควบคุมฯ!D1111</f>
        <v>0</v>
      </c>
      <c r="E315" s="228">
        <f>+[1]ระบบการควบคุมฯ!G1111+[1]ระบบการควบคุมฯ!H1111</f>
        <v>0</v>
      </c>
      <c r="F315" s="228">
        <f>+[1]ระบบการควบคุมฯ!I1111+[1]ระบบการควบคุมฯ!J1111</f>
        <v>0</v>
      </c>
      <c r="G315" s="228">
        <f>+[1]ระบบการควบคุมฯ!K1111+[1]ระบบการควบคุมฯ!L1111</f>
        <v>0</v>
      </c>
      <c r="H315" s="228">
        <f>+D315-E315-F315-G315</f>
        <v>0</v>
      </c>
      <c r="I315" s="229" t="s">
        <v>105</v>
      </c>
    </row>
    <row r="316" spans="1:9" ht="18.75" x14ac:dyDescent="0.2">
      <c r="A316" s="221"/>
      <c r="B316" s="233"/>
      <c r="C316" s="233" t="str">
        <f>+[1]ระบบการควบคุมฯ!C1112</f>
        <v>20004 06003600</v>
      </c>
      <c r="D316" s="234"/>
      <c r="E316" s="235"/>
      <c r="F316" s="235"/>
      <c r="G316" s="235"/>
      <c r="H316" s="235"/>
      <c r="I316" s="225"/>
    </row>
    <row r="317" spans="1:9" ht="37.5" x14ac:dyDescent="0.2">
      <c r="A317" s="216" t="str">
        <f>+[1]ระบบการควบคุมฯ!A1113</f>
        <v>1.1.3</v>
      </c>
      <c r="B317" s="226" t="str">
        <f>+[1]ระบบการควบคุมฯ!B1113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317" s="226" t="str">
        <f>+[1]ระบบการควบคุมฯ!C1113</f>
        <v>ศธ 04002/ว2903  ลว 2 ส.ค. 65 ครั้งที่ 680</v>
      </c>
      <c r="D317" s="227">
        <f>+[1]ระบบการควบคุมฯ!D1113</f>
        <v>0</v>
      </c>
      <c r="E317" s="228">
        <f>+[1]ระบบการควบคุมฯ!G1113+[1]ระบบการควบคุมฯ!H1113</f>
        <v>0</v>
      </c>
      <c r="F317" s="228">
        <f>+[1]ระบบการควบคุมฯ!I1113+[1]ระบบการควบคุมฯ!J1113</f>
        <v>0</v>
      </c>
      <c r="G317" s="228">
        <f>+[1]ระบบการควบคุมฯ!K1113+[1]ระบบการควบคุมฯ!L1113</f>
        <v>0</v>
      </c>
      <c r="H317" s="228">
        <f>+D317-E317-F317-G317</f>
        <v>0</v>
      </c>
      <c r="I317" s="229" t="s">
        <v>13</v>
      </c>
    </row>
    <row r="318" spans="1:9" ht="18.75" x14ac:dyDescent="0.2">
      <c r="A318" s="221"/>
      <c r="B318" s="233"/>
      <c r="C318" s="233" t="str">
        <f>+[1]ระบบการควบคุมฯ!C1114</f>
        <v>20004 06003600</v>
      </c>
      <c r="D318" s="234"/>
      <c r="E318" s="235"/>
      <c r="F318" s="235"/>
      <c r="G318" s="235"/>
      <c r="H318" s="235"/>
      <c r="I318" s="225"/>
    </row>
    <row r="319" spans="1:9" ht="37.5" x14ac:dyDescent="0.2">
      <c r="A319" s="216" t="str">
        <f>+[1]ระบบการควบคุมฯ!A1115</f>
        <v>1.1.4</v>
      </c>
      <c r="B319" s="226" t="str">
        <f>+[3]ระบบการควบคุมฯ!B901</f>
        <v>ค่าใช้จ่ายโครงการลูกเสือต้านยาเสพติด</v>
      </c>
      <c r="C319" s="226" t="str">
        <f>+[3]ระบบการควบคุมฯ!C901</f>
        <v xml:space="preserve">ศธ 04002/ว589 ลว 11 ก.พ. 65 ครั้งที่ 208 </v>
      </c>
      <c r="D319" s="227"/>
      <c r="E319" s="228">
        <f>+[1]ระบบการควบคุมฯ!G1115+[1]ระบบการควบคุมฯ!H1115</f>
        <v>0</v>
      </c>
      <c r="F319" s="228">
        <f>+[1]ระบบการควบคุมฯ!I1115+[1]ระบบการควบคุมฯ!J1115</f>
        <v>0</v>
      </c>
      <c r="G319" s="228">
        <f>+[1]ระบบการควบคุมฯ!K1115+[1]ระบบการควบคุมฯ!L1115</f>
        <v>0</v>
      </c>
      <c r="H319" s="228">
        <f>+D319-E319-F319-G319</f>
        <v>0</v>
      </c>
      <c r="I319" s="229" t="s">
        <v>105</v>
      </c>
    </row>
    <row r="320" spans="1:9" ht="18.75" x14ac:dyDescent="0.2">
      <c r="A320" s="221"/>
      <c r="B320" s="233"/>
      <c r="C320" s="233" t="str">
        <f>+[3]ระบบการควบคุมฯ!C902</f>
        <v>2000406036700002</v>
      </c>
      <c r="D320" s="234"/>
      <c r="E320" s="235"/>
      <c r="F320" s="235"/>
      <c r="G320" s="235"/>
      <c r="H320" s="235"/>
      <c r="I320" s="225"/>
    </row>
    <row r="321" spans="1:9" ht="18.75" hidden="1" x14ac:dyDescent="0.2">
      <c r="A321" s="126"/>
      <c r="B321" s="163"/>
      <c r="C321" s="163"/>
      <c r="D321" s="164"/>
      <c r="E321" s="165"/>
      <c r="F321" s="165"/>
      <c r="G321" s="165"/>
      <c r="H321" s="165"/>
      <c r="I321" s="148"/>
    </row>
    <row r="322" spans="1:9" ht="18.75" hidden="1" x14ac:dyDescent="0.2">
      <c r="A322" s="526"/>
      <c r="B322" s="527"/>
      <c r="C322" s="527"/>
      <c r="D322" s="528"/>
      <c r="E322" s="529"/>
      <c r="F322" s="529"/>
      <c r="G322" s="529"/>
      <c r="H322" s="529"/>
      <c r="I322" s="149"/>
    </row>
    <row r="323" spans="1:9" ht="18.75" hidden="1" x14ac:dyDescent="0.2">
      <c r="A323" s="526"/>
      <c r="B323" s="527"/>
      <c r="C323" s="527"/>
      <c r="D323" s="528"/>
      <c r="E323" s="529"/>
      <c r="F323" s="529"/>
      <c r="G323" s="529"/>
      <c r="H323" s="529"/>
      <c r="I323" s="149"/>
    </row>
    <row r="324" spans="1:9" ht="18.75" hidden="1" x14ac:dyDescent="0.2">
      <c r="A324" s="526"/>
      <c r="B324" s="527"/>
      <c r="C324" s="527"/>
      <c r="D324" s="528"/>
      <c r="E324" s="529"/>
      <c r="F324" s="529"/>
      <c r="G324" s="529"/>
      <c r="H324" s="529"/>
      <c r="I324" s="149"/>
    </row>
    <row r="325" spans="1:9" ht="18.75" x14ac:dyDescent="0.2">
      <c r="A325" s="101" t="str">
        <f>+[1]ระบบการควบคุมฯ!A1119</f>
        <v>ฉ</v>
      </c>
      <c r="B325" s="154" t="str">
        <f>+[1]ระบบการควบคุมฯ!B1119</f>
        <v>แผนงานบูรณาการ : ต่อต้านการทุจริตและประพฤติมิชอบ</v>
      </c>
      <c r="C325" s="494" t="str">
        <f>+[1]ระบบการควบคุมฯ!C1119</f>
        <v>20004 56003700</v>
      </c>
      <c r="D325" s="103">
        <f>+D326</f>
        <v>119700</v>
      </c>
      <c r="E325" s="103">
        <f t="shared" ref="E325:H325" si="119">+E326</f>
        <v>0</v>
      </c>
      <c r="F325" s="103">
        <f t="shared" si="119"/>
        <v>0</v>
      </c>
      <c r="G325" s="103">
        <f t="shared" si="119"/>
        <v>118828.8</v>
      </c>
      <c r="H325" s="103">
        <f t="shared" si="119"/>
        <v>871.20000000000073</v>
      </c>
      <c r="I325" s="155"/>
    </row>
    <row r="326" spans="1:9" ht="18.75" x14ac:dyDescent="0.2">
      <c r="A326" s="493">
        <f>+[1]ระบบการควบคุมฯ!A1120</f>
        <v>1</v>
      </c>
      <c r="B326" s="495" t="str">
        <f>+[1]ระบบการควบคุมฯ!B1120</f>
        <v>โครงการเสริมสร้างคุณธรรม จริยธรรม และธรรมาภิบาลในสถานศึกษา</v>
      </c>
      <c r="C326" s="496" t="str">
        <f>+[1]ระบบการควบคุมฯ!C1120</f>
        <v>20005 56003700</v>
      </c>
      <c r="D326" s="497">
        <f>+D328+D334+D338+D342</f>
        <v>119700</v>
      </c>
      <c r="E326" s="497">
        <f t="shared" ref="E326:H327" si="120">+E328+E334+E338+E342</f>
        <v>0</v>
      </c>
      <c r="F326" s="497">
        <f t="shared" si="120"/>
        <v>0</v>
      </c>
      <c r="G326" s="497">
        <f t="shared" si="120"/>
        <v>118828.8</v>
      </c>
      <c r="H326" s="497">
        <f t="shared" si="120"/>
        <v>871.20000000000073</v>
      </c>
      <c r="I326" s="498"/>
    </row>
    <row r="327" spans="1:9" ht="18.75" x14ac:dyDescent="0.2">
      <c r="A327" s="139"/>
      <c r="B327" s="499" t="str">
        <f>+[7]ระบบการควบคุมฯ!B1175</f>
        <v>งบดำเนินงาน 66112XX</v>
      </c>
      <c r="C327" s="499"/>
      <c r="D327" s="141">
        <f>+D329+D335+D339+D343</f>
        <v>119700</v>
      </c>
      <c r="E327" s="141">
        <f t="shared" si="120"/>
        <v>0</v>
      </c>
      <c r="F327" s="141">
        <f t="shared" si="120"/>
        <v>0</v>
      </c>
      <c r="G327" s="141">
        <f t="shared" si="120"/>
        <v>118828.8</v>
      </c>
      <c r="H327" s="141">
        <f t="shared" si="120"/>
        <v>871.20000000000073</v>
      </c>
      <c r="I327" s="143"/>
    </row>
    <row r="328" spans="1:9" ht="37.5" x14ac:dyDescent="0.2">
      <c r="A328" s="160">
        <f>+[7]ระบบการควบคุมฯ!A1176</f>
        <v>1.1000000000000001</v>
      </c>
      <c r="B328" s="464" t="str">
        <f>+[7]ระบบการควบคุมฯ!B1176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328" s="500" t="str">
        <f>+[7]ระบบการควบคุมฯ!C1176</f>
        <v xml:space="preserve">20004 66 00026 00000  </v>
      </c>
      <c r="D328" s="161">
        <f>+D329</f>
        <v>73000</v>
      </c>
      <c r="E328" s="161">
        <f t="shared" ref="E328:I328" si="121">+E329</f>
        <v>0</v>
      </c>
      <c r="F328" s="161">
        <f t="shared" si="121"/>
        <v>0</v>
      </c>
      <c r="G328" s="161">
        <f t="shared" si="121"/>
        <v>72928.800000000003</v>
      </c>
      <c r="H328" s="161">
        <f t="shared" si="121"/>
        <v>71.200000000000728</v>
      </c>
      <c r="I328" s="161">
        <f t="shared" si="121"/>
        <v>0</v>
      </c>
    </row>
    <row r="329" spans="1:9" ht="18.75" x14ac:dyDescent="0.2">
      <c r="A329" s="139"/>
      <c r="B329" s="499" t="str">
        <f>+[1]ระบบการควบคุมฯ!B1123</f>
        <v xml:space="preserve"> งบดำเนินงาน 66112xx</v>
      </c>
      <c r="C329" s="499"/>
      <c r="D329" s="141">
        <f>SUM(D330:D333)</f>
        <v>73000</v>
      </c>
      <c r="E329" s="141">
        <f t="shared" ref="E329:H329" si="122">SUM(E330:E333)</f>
        <v>0</v>
      </c>
      <c r="F329" s="141">
        <f t="shared" si="122"/>
        <v>0</v>
      </c>
      <c r="G329" s="141">
        <f t="shared" si="122"/>
        <v>72928.800000000003</v>
      </c>
      <c r="H329" s="141">
        <f t="shared" si="122"/>
        <v>71.200000000000728</v>
      </c>
      <c r="I329" s="143"/>
    </row>
    <row r="330" spans="1:9" ht="131.25" x14ac:dyDescent="0.2">
      <c r="A330" s="216" t="str">
        <f>+[7]ระบบการควบคุมฯ!A1178</f>
        <v>1.1.1</v>
      </c>
      <c r="B330" s="226" t="str">
        <f>+[7]ระบบการควบคุมฯ!B1178</f>
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</c>
      <c r="C330" s="226" t="str">
        <f>+[7]ระบบการควบคุมฯ!C1178</f>
        <v>ศธ 04002/ว5724 ลว 19 ธ.ค. 65 ครั้งที่ 140</v>
      </c>
      <c r="D330" s="227">
        <f>+[7]ระบบการควบคุมฯ!F1178</f>
        <v>2000</v>
      </c>
      <c r="E330" s="228">
        <f>+[7]ระบบการควบคุมฯ!G1178+[7]ระบบการควบคุมฯ!H1178</f>
        <v>0</v>
      </c>
      <c r="F330" s="228">
        <f>+[7]ระบบการควบคุมฯ!I1178+[7]ระบบการควบคุมฯ!J1178</f>
        <v>0</v>
      </c>
      <c r="G330" s="228">
        <f>+[7]ระบบการควบคุมฯ!K1178+[7]ระบบการควบคุมฯ!L1178</f>
        <v>2000</v>
      </c>
      <c r="H330" s="228">
        <f t="shared" ref="H330:H345" si="123">+D330-E330-F330-G330</f>
        <v>0</v>
      </c>
      <c r="I330" s="229" t="s">
        <v>196</v>
      </c>
    </row>
    <row r="331" spans="1:9" ht="93.75" x14ac:dyDescent="0.2">
      <c r="A331" s="216" t="str">
        <f>+[7]ระบบการควบคุมฯ!A1179</f>
        <v>1.1.11.1</v>
      </c>
      <c r="B331" s="226" t="str">
        <f>+[7]ระบบการควบคุมฯ!B1179</f>
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</c>
      <c r="C331" s="226" t="str">
        <f>+[7]ระบบการควบคุมฯ!C1179</f>
        <v>ศธ 04002/ว973 ลว 10 มีค 66  ครั้งที่ 378</v>
      </c>
      <c r="D331" s="227">
        <f>+[7]ระบบการควบคุมฯ!F1179</f>
        <v>1000</v>
      </c>
      <c r="E331" s="228">
        <f>+[7]ระบบการควบคุมฯ!G1179+[7]ระบบการควบคุมฯ!H1179</f>
        <v>0</v>
      </c>
      <c r="F331" s="228">
        <f>+[7]ระบบการควบคุมฯ!I1179+[7]ระบบการควบคุมฯ!J1179</f>
        <v>0</v>
      </c>
      <c r="G331" s="228">
        <f>+[7]ระบบการควบคุมฯ!K1179+[7]ระบบการควบคุมฯ!L1179</f>
        <v>1000</v>
      </c>
      <c r="H331" s="228">
        <f t="shared" si="123"/>
        <v>0</v>
      </c>
      <c r="I331" s="229" t="s">
        <v>113</v>
      </c>
    </row>
    <row r="332" spans="1:9" ht="37.5" x14ac:dyDescent="0.2">
      <c r="A332" s="216" t="str">
        <f>+[7]ระบบการควบคุมฯ!A1180</f>
        <v>1.1.2</v>
      </c>
      <c r="B332" s="226" t="str">
        <f>+[7]ระบบการควบคุมฯ!B1180</f>
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</c>
      <c r="C332" s="226" t="str">
        <f>+[7]ระบบการควบคุมฯ!C1180</f>
        <v>ศธ 04002/ว502 ลว 10 กพ 66  ครั้งที่ 290</v>
      </c>
      <c r="D332" s="227">
        <f>+[7]ระบบการควบคุมฯ!F1180</f>
        <v>10000</v>
      </c>
      <c r="E332" s="228">
        <f>+[7]ระบบการควบคุมฯ!G1180+[7]ระบบการควบคุมฯ!H1180</f>
        <v>0</v>
      </c>
      <c r="F332" s="228">
        <f>+[7]ระบบการควบคุมฯ!I1180+[7]ระบบการควบคุมฯ!J1180</f>
        <v>0</v>
      </c>
      <c r="G332" s="228">
        <f>+[7]ระบบการควบคุมฯ!K1180+[7]ระบบการควบคุมฯ!L1180</f>
        <v>9928.7999999999993</v>
      </c>
      <c r="H332" s="228">
        <f t="shared" si="123"/>
        <v>71.200000000000728</v>
      </c>
      <c r="I332" s="229" t="s">
        <v>197</v>
      </c>
    </row>
    <row r="333" spans="1:9" ht="37.5" x14ac:dyDescent="0.2">
      <c r="A333" s="216" t="str">
        <f>+[7]ระบบการควบคุมฯ!A1181</f>
        <v>1.1.3</v>
      </c>
      <c r="B333" s="226" t="str">
        <f>+[7]ระบบการควบคุมฯ!B1181</f>
        <v xml:space="preserve">ค่าใช้จ่ายในการดำเนินกิจกรรมโครงการโรงเรียนสุจริต ประจำปีงบประมาณ พ.ศ. 2566 </v>
      </c>
      <c r="C333" s="226" t="str">
        <f>+[7]ระบบการควบคุมฯ!C1181</f>
        <v>ศธ 04002/ว1226 ลว 27 มีค 66  ครั้งที่ 424</v>
      </c>
      <c r="D333" s="227">
        <f>+[7]ระบบการควบคุมฯ!F1181</f>
        <v>60000</v>
      </c>
      <c r="E333" s="228">
        <f>+[7]ระบบการควบคุมฯ!G1181+[7]ระบบการควบคุมฯ!H1181</f>
        <v>0</v>
      </c>
      <c r="F333" s="228">
        <f>+[7]ระบบการควบคุมฯ!I1181+[7]ระบบการควบคุมฯ!J1181</f>
        <v>0</v>
      </c>
      <c r="G333" s="228">
        <f>+[7]ระบบการควบคุมฯ!K1181+[7]ระบบการควบคุมฯ!L1181</f>
        <v>60000</v>
      </c>
      <c r="H333" s="228">
        <f t="shared" si="123"/>
        <v>0</v>
      </c>
      <c r="I333" s="229" t="s">
        <v>14</v>
      </c>
    </row>
    <row r="334" spans="1:9" ht="37.5" x14ac:dyDescent="0.2">
      <c r="A334" s="501">
        <f>+[1]ระบบการควบคุมฯ!A1128</f>
        <v>1.2</v>
      </c>
      <c r="B334" s="502" t="str">
        <f>+[1]ระบบการควบคุมฯ!B1128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334" s="502" t="str">
        <f>+[1]ระบบการควบคุมฯ!C1128</f>
        <v>20004 66 00060 00000</v>
      </c>
      <c r="D334" s="503">
        <f>+D335</f>
        <v>6700</v>
      </c>
      <c r="E334" s="503">
        <f t="shared" ref="E334:H334" si="124">+E335</f>
        <v>0</v>
      </c>
      <c r="F334" s="503">
        <f t="shared" si="124"/>
        <v>0</v>
      </c>
      <c r="G334" s="503">
        <f t="shared" si="124"/>
        <v>5900</v>
      </c>
      <c r="H334" s="503">
        <f t="shared" si="124"/>
        <v>800</v>
      </c>
      <c r="I334" s="505"/>
    </row>
    <row r="335" spans="1:9" ht="37.5" x14ac:dyDescent="0.2">
      <c r="A335" s="506"/>
      <c r="B335" s="507" t="str">
        <f>+[7]ระบบการควบคุมฯ!B1183</f>
        <v xml:space="preserve"> งบดำเนินงาน 66112xx</v>
      </c>
      <c r="C335" s="507" t="str">
        <f>+[1]ระบบการควบคุมฯ!C1129</f>
        <v>20004 57003700 2000000</v>
      </c>
      <c r="D335" s="508">
        <f>SUM(D336:D337)</f>
        <v>6700</v>
      </c>
      <c r="E335" s="508">
        <f t="shared" ref="E335:H335" si="125">SUM(E336:E337)</f>
        <v>0</v>
      </c>
      <c r="F335" s="508">
        <f t="shared" si="125"/>
        <v>0</v>
      </c>
      <c r="G335" s="508">
        <f t="shared" si="125"/>
        <v>5900</v>
      </c>
      <c r="H335" s="508">
        <f t="shared" si="125"/>
        <v>800</v>
      </c>
      <c r="I335" s="510"/>
    </row>
    <row r="336" spans="1:9" ht="93.75" x14ac:dyDescent="0.2">
      <c r="A336" s="216" t="str">
        <f>+[7]ระบบการควบคุมฯ!A1184</f>
        <v>1.2.1</v>
      </c>
      <c r="B336" s="226" t="str">
        <f>+[7]ระบบการควบคุมฯ!B1184</f>
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</c>
      <c r="C336" s="946" t="str">
        <f>+[7]ระบบการควบคุมฯ!C1184</f>
        <v>ที่ ศธ 04002/ว1231 ลว. 27 มีนาคม ครั้งที่ 423</v>
      </c>
      <c r="D336" s="227">
        <f>+[7]ระบบการควบคุมฯ!F1184</f>
        <v>2000</v>
      </c>
      <c r="E336" s="228">
        <f>+[7]ระบบการควบคุมฯ!G1184+[7]ระบบการควบคุมฯ!H1184</f>
        <v>0</v>
      </c>
      <c r="F336" s="228">
        <f>+[7]ระบบการควบคุมฯ!I1184+[7]ระบบการควบคุมฯ!J1184</f>
        <v>0</v>
      </c>
      <c r="G336" s="228">
        <f>+[7]ระบบการควบคุมฯ!K1184+[7]ระบบการควบคุมฯ!L1184</f>
        <v>1600</v>
      </c>
      <c r="H336" s="228">
        <f t="shared" si="123"/>
        <v>400</v>
      </c>
      <c r="I336" s="229" t="s">
        <v>17</v>
      </c>
    </row>
    <row r="337" spans="1:9" ht="131.25" x14ac:dyDescent="0.2">
      <c r="A337" s="216" t="str">
        <f>+[7]ระบบการควบคุมฯ!A1185</f>
        <v>1.2.2</v>
      </c>
      <c r="B337" s="226" t="str">
        <f>+[7]ระบบการควบคุมฯ!B1185</f>
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</c>
      <c r="C337" s="946" t="str">
        <f>+[7]ระบบการควบคุมฯ!C1185</f>
        <v>ที่ ศธ 04002/ว3656 ลว. 28 สค 66 ครั้งที่ 819</v>
      </c>
      <c r="D337" s="227">
        <f>+[7]ระบบการควบคุมฯ!F1185</f>
        <v>4700</v>
      </c>
      <c r="E337" s="228">
        <f>+[7]ระบบการควบคุมฯ!G1185+[7]ระบบการควบคุมฯ!H1185</f>
        <v>0</v>
      </c>
      <c r="F337" s="228">
        <f>+[7]ระบบการควบคุมฯ!I1185+[7]ระบบการควบคุมฯ!J1185</f>
        <v>0</v>
      </c>
      <c r="G337" s="228">
        <f>+[7]ระบบการควบคุมฯ!K1185+[7]ระบบการควบคุมฯ!L1185</f>
        <v>4300</v>
      </c>
      <c r="H337" s="228">
        <f t="shared" si="123"/>
        <v>400</v>
      </c>
      <c r="I337" s="229" t="s">
        <v>235</v>
      </c>
    </row>
    <row r="338" spans="1:9" ht="37.5" x14ac:dyDescent="0.2">
      <c r="A338" s="501">
        <f>+[7]ระบบการควบคุมฯ!A1186</f>
        <v>1.3</v>
      </c>
      <c r="B338" s="502" t="str">
        <f>+[7]ระบบการควบคุมฯ!B1186</f>
        <v xml:space="preserve">กิจกรรมเสริมสร้างธรรมาภิบาลเพื่อเพิ่มประสิทธิภาพในการบริหารจัดการ      </v>
      </c>
      <c r="C338" s="502" t="str">
        <f>+[7]ระบบการควบคุมฯ!C1186</f>
        <v>20004 66 00068 00000</v>
      </c>
      <c r="D338" s="503">
        <f>+D339</f>
        <v>40000</v>
      </c>
      <c r="E338" s="503">
        <f t="shared" ref="E338:H338" si="126">+E339</f>
        <v>0</v>
      </c>
      <c r="F338" s="503">
        <f t="shared" si="126"/>
        <v>0</v>
      </c>
      <c r="G338" s="503">
        <f t="shared" si="126"/>
        <v>40000</v>
      </c>
      <c r="H338" s="503">
        <f t="shared" si="126"/>
        <v>0</v>
      </c>
      <c r="I338" s="505"/>
    </row>
    <row r="339" spans="1:9" ht="37.5" x14ac:dyDescent="0.2">
      <c r="A339" s="506"/>
      <c r="B339" s="507" t="str">
        <f>+[7]ระบบการควบคุมฯ!B1187</f>
        <v xml:space="preserve"> งบดำเนินงาน 66112xx</v>
      </c>
      <c r="C339" s="507" t="str">
        <f>+[7]ระบบการควบคุมฯ!C1187</f>
        <v>20004 56003700 2000000</v>
      </c>
      <c r="D339" s="508">
        <f>SUM(D340:D344)</f>
        <v>40000</v>
      </c>
      <c r="E339" s="508">
        <f t="shared" ref="E339:H339" si="127">SUM(E340:E344)</f>
        <v>0</v>
      </c>
      <c r="F339" s="508">
        <f t="shared" si="127"/>
        <v>0</v>
      </c>
      <c r="G339" s="508">
        <f t="shared" si="127"/>
        <v>40000</v>
      </c>
      <c r="H339" s="508">
        <f t="shared" si="127"/>
        <v>0</v>
      </c>
      <c r="I339" s="510"/>
    </row>
    <row r="340" spans="1:9" ht="37.5" x14ac:dyDescent="0.2">
      <c r="A340" s="216" t="str">
        <f>+[7]ระบบการควบคุมฯ!A1188</f>
        <v>1.3.1</v>
      </c>
      <c r="B340" s="226" t="str">
        <f>+[7]ระบบการควบคุมฯ!B1188</f>
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</c>
      <c r="C340" s="946" t="str">
        <f>+[7]ระบบการควบคุมฯ!C1188</f>
        <v>ศธ04087/1378 ลว 5 เมย 66โอนครั้งที่ 455</v>
      </c>
      <c r="D340" s="227">
        <f>+[7]ระบบการควบคุมฯ!F1187</f>
        <v>40000</v>
      </c>
      <c r="E340" s="228">
        <f>+[7]ระบบการควบคุมฯ!G1188+[7]ระบบการควบคุมฯ!H1188</f>
        <v>0</v>
      </c>
      <c r="F340" s="228">
        <f>+[7]ระบบการควบคุมฯ!I1188+[7]ระบบการควบคุมฯ!J1188</f>
        <v>0</v>
      </c>
      <c r="G340" s="228">
        <f>+[7]ระบบการควบคุมฯ!K1188+[7]ระบบการควบคุมฯ!L1188</f>
        <v>40000</v>
      </c>
      <c r="H340" s="228">
        <f t="shared" ref="H340" si="128">+D340-E340-F340-G340</f>
        <v>0</v>
      </c>
      <c r="I340" s="229" t="s">
        <v>17</v>
      </c>
    </row>
    <row r="341" spans="1:9" ht="18.75" x14ac:dyDescent="0.2">
      <c r="A341" s="126"/>
      <c r="B341" s="163"/>
      <c r="C341" s="534"/>
      <c r="D341" s="164"/>
      <c r="E341" s="165"/>
      <c r="F341" s="165"/>
      <c r="G341" s="165"/>
      <c r="H341" s="165"/>
      <c r="I341" s="166"/>
    </row>
    <row r="342" spans="1:9" ht="37.5" x14ac:dyDescent="0.2">
      <c r="A342" s="501">
        <f>+[1]ระบบการควบคุมฯ!A1132</f>
        <v>1.3</v>
      </c>
      <c r="B342" s="502" t="str">
        <f>+[1]ระบบการควบคุมฯ!B1132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342" s="502" t="str">
        <f>+[1]ระบบการควบคุมฯ!C1132</f>
        <v>20004 66 00068 00000</v>
      </c>
      <c r="D342" s="503">
        <f>+[1]ระบบการควบคุมฯ!F1132</f>
        <v>0</v>
      </c>
      <c r="E342" s="504">
        <f>+[1]ระบบการควบคุมฯ!G1132+[1]ระบบการควบคุมฯ!H1132</f>
        <v>0</v>
      </c>
      <c r="F342" s="504">
        <f>+[1]ระบบการควบคุมฯ!I1132+[1]ระบบการควบคุมฯ!J1132</f>
        <v>0</v>
      </c>
      <c r="G342" s="504">
        <f>+[1]ระบบการควบคุมฯ!K1132+[1]ระบบการควบคุมฯ!L1132</f>
        <v>0</v>
      </c>
      <c r="H342" s="504">
        <f t="shared" si="123"/>
        <v>0</v>
      </c>
      <c r="I342" s="505"/>
    </row>
    <row r="343" spans="1:9" ht="37.5" x14ac:dyDescent="0.2">
      <c r="A343" s="506"/>
      <c r="B343" s="507" t="str">
        <f>+[1]ระบบการควบคุมฯ!B1133</f>
        <v xml:space="preserve"> งบดำเนินงาน 66112xx</v>
      </c>
      <c r="C343" s="507" t="str">
        <f>+[1]ระบบการควบคุมฯ!C1133</f>
        <v>20004 57003700 200000</v>
      </c>
      <c r="D343" s="508">
        <f>+[1]ระบบการควบคุมฯ!F1133</f>
        <v>0</v>
      </c>
      <c r="E343" s="509">
        <f>+[1]ระบบการควบคุมฯ!G1133+[1]ระบบการควบคุมฯ!H1133</f>
        <v>0</v>
      </c>
      <c r="F343" s="509">
        <f>+[1]ระบบการควบคุมฯ!I1133+[1]ระบบการควบคุมฯ!J1133</f>
        <v>0</v>
      </c>
      <c r="G343" s="509">
        <f>+[1]ระบบการควบคุมฯ!K1133+[1]ระบบการควบคุมฯ!L1133</f>
        <v>0</v>
      </c>
      <c r="H343" s="509">
        <f t="shared" si="123"/>
        <v>0</v>
      </c>
      <c r="I343" s="510"/>
    </row>
    <row r="344" spans="1:9" ht="56.25" x14ac:dyDescent="0.2">
      <c r="A344" s="216" t="str">
        <f>+[1]ระบบการควบคุมฯ!A1134</f>
        <v>1.3.1</v>
      </c>
      <c r="B344" s="226" t="str">
        <f>+[1]ระบบการควบคุมฯ!B1134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344" s="226" t="str">
        <f>+[1]ระบบการควบคุมฯ!C1134</f>
        <v>ที่ ศธ 04002/ว1422 ลว. 11 เม.ย. 65 ครั้งที่ 342</v>
      </c>
      <c r="D344" s="227">
        <f>+[1]ระบบการควบคุมฯ!F1134</f>
        <v>0</v>
      </c>
      <c r="E344" s="228">
        <f>+[1]ระบบการควบคุมฯ!G1134+[1]ระบบการควบคุมฯ!H1134</f>
        <v>0</v>
      </c>
      <c r="F344" s="228">
        <f>+[1]ระบบการควบคุมฯ!I1134+[1]ระบบการควบคุมฯ!J1134</f>
        <v>0</v>
      </c>
      <c r="G344" s="228">
        <f>+[1]ระบบการควบคุมฯ!K1134+[1]ระบบการควบคุมฯ!L1134</f>
        <v>0</v>
      </c>
      <c r="H344" s="228">
        <f t="shared" si="123"/>
        <v>0</v>
      </c>
      <c r="I344" s="229" t="s">
        <v>14</v>
      </c>
    </row>
    <row r="345" spans="1:9" ht="37.5" x14ac:dyDescent="0.2">
      <c r="A345" s="216" t="str">
        <f>+[1]ระบบการควบคุมฯ!A1135</f>
        <v>1.3.2</v>
      </c>
      <c r="B345" s="226" t="str">
        <f>+[1]ระบบการควบคุมฯ!B1135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345" s="226" t="str">
        <f>+[1]ระบบการควบคุมฯ!C1135</f>
        <v>ศธ 04002/ว2730 ลว 19 ก.ค. 65  ครั้งที่ 639</v>
      </c>
      <c r="D345" s="227">
        <f>+[1]ระบบการควบคุมฯ!F1135</f>
        <v>0</v>
      </c>
      <c r="E345" s="228">
        <f>+[1]ระบบการควบคุมฯ!G1135+[1]ระบบการควบคุมฯ!H1135</f>
        <v>0</v>
      </c>
      <c r="F345" s="228">
        <f>+[1]ระบบการควบคุมฯ!I1135+[1]ระบบการควบคุมฯ!J1135</f>
        <v>0</v>
      </c>
      <c r="G345" s="228">
        <f>+[1]ระบบการควบคุมฯ!K1135+[1]ระบบการควบคุมฯ!L1135</f>
        <v>0</v>
      </c>
      <c r="H345" s="228">
        <f t="shared" si="123"/>
        <v>0</v>
      </c>
      <c r="I345" s="229" t="s">
        <v>14</v>
      </c>
    </row>
    <row r="346" spans="1:9" ht="18.75" x14ac:dyDescent="0.2">
      <c r="A346" s="221"/>
      <c r="B346" s="230"/>
      <c r="C346" s="230"/>
      <c r="D346" s="231"/>
      <c r="E346" s="232"/>
      <c r="F346" s="232"/>
      <c r="G346" s="232"/>
      <c r="H346" s="232"/>
      <c r="I346" s="225"/>
    </row>
    <row r="347" spans="1:9" ht="18.75" x14ac:dyDescent="0.2">
      <c r="A347" s="126"/>
      <c r="B347" s="153"/>
      <c r="C347" s="153"/>
      <c r="D347" s="167"/>
      <c r="E347" s="168"/>
      <c r="F347" s="168"/>
      <c r="G347" s="168"/>
      <c r="H347" s="168"/>
      <c r="I347" s="148"/>
    </row>
    <row r="348" spans="1:9" ht="18.75" x14ac:dyDescent="0.2">
      <c r="A348" s="126"/>
      <c r="B348" s="163"/>
      <c r="C348" s="163"/>
      <c r="D348" s="164"/>
      <c r="E348" s="165"/>
      <c r="F348" s="165"/>
      <c r="G348" s="165"/>
      <c r="H348" s="165"/>
      <c r="I348" s="166"/>
    </row>
    <row r="349" spans="1:9" ht="18.75" x14ac:dyDescent="0.2">
      <c r="A349" s="126"/>
      <c r="B349" s="163"/>
      <c r="C349" s="163"/>
      <c r="D349" s="164"/>
      <c r="E349" s="165"/>
      <c r="F349" s="165"/>
      <c r="G349" s="165"/>
      <c r="H349" s="165"/>
      <c r="I349" s="166"/>
    </row>
    <row r="350" spans="1:9" ht="18.75" x14ac:dyDescent="0.45">
      <c r="A350" s="452"/>
      <c r="B350" s="453" t="s">
        <v>19</v>
      </c>
      <c r="C350" s="453"/>
      <c r="D350" s="454">
        <f>+D5+D19+D174+D188+D308+D325</f>
        <v>33953467.870000005</v>
      </c>
      <c r="E350" s="454">
        <f t="shared" ref="E350:I350" si="129">+E5+E19+E174+E188+E308+E325</f>
        <v>0</v>
      </c>
      <c r="F350" s="454">
        <f t="shared" si="129"/>
        <v>0</v>
      </c>
      <c r="G350" s="454">
        <f t="shared" si="129"/>
        <v>33545870.690000001</v>
      </c>
      <c r="H350" s="454">
        <f t="shared" si="129"/>
        <v>407597.18000000046</v>
      </c>
      <c r="I350" s="454">
        <f t="shared" si="129"/>
        <v>0</v>
      </c>
    </row>
    <row r="351" spans="1:9" ht="18.75" x14ac:dyDescent="0.45">
      <c r="A351" s="452"/>
      <c r="B351" s="453" t="s">
        <v>20</v>
      </c>
      <c r="C351" s="453"/>
      <c r="D351" s="455">
        <f>SUM(E351:H351)</f>
        <v>99.999999999999986</v>
      </c>
      <c r="E351" s="456">
        <f>+E350*100/D350</f>
        <v>0</v>
      </c>
      <c r="F351" s="457">
        <v>0</v>
      </c>
      <c r="G351" s="458">
        <f>+G350*100/D350</f>
        <v>98.799541827183603</v>
      </c>
      <c r="H351" s="456">
        <f>+H350*100/D350</f>
        <v>1.200458172816385</v>
      </c>
      <c r="I351" s="169"/>
    </row>
    <row r="352" spans="1:9" x14ac:dyDescent="0.5">
      <c r="A352" s="170"/>
      <c r="B352" s="171"/>
      <c r="C352" s="172"/>
      <c r="D352" s="173"/>
      <c r="E352" s="369"/>
      <c r="F352" s="370"/>
      <c r="G352" s="370"/>
      <c r="H352" s="370"/>
      <c r="I352" s="174"/>
    </row>
    <row r="353" spans="1:9" x14ac:dyDescent="0.5">
      <c r="A353" s="13"/>
      <c r="B353" s="14"/>
      <c r="C353" s="1186" t="s">
        <v>168</v>
      </c>
      <c r="D353" s="1186"/>
      <c r="E353" s="1186"/>
      <c r="F353" s="1186"/>
      <c r="G353" s="1186"/>
      <c r="H353" s="1186"/>
      <c r="I353" s="687"/>
    </row>
    <row r="354" spans="1:9" x14ac:dyDescent="0.5">
      <c r="A354" s="13"/>
      <c r="B354" s="14"/>
      <c r="C354" s="15"/>
      <c r="D354" s="13"/>
      <c r="E354" s="16"/>
      <c r="F354" s="7"/>
      <c r="G354" s="538"/>
      <c r="H354" s="538"/>
      <c r="I354" s="371"/>
    </row>
    <row r="355" spans="1:9" ht="24" x14ac:dyDescent="0.55000000000000004">
      <c r="A355" s="372" t="s">
        <v>64</v>
      </c>
      <c r="C355" s="18"/>
      <c r="D355" s="19"/>
      <c r="E355" s="3"/>
      <c r="F355" s="3"/>
      <c r="G355" s="3"/>
      <c r="H355" s="3"/>
      <c r="I355" s="175"/>
    </row>
    <row r="356" spans="1:9" ht="24" x14ac:dyDescent="0.55000000000000004">
      <c r="A356" s="372" t="s">
        <v>23</v>
      </c>
      <c r="C356" s="19"/>
      <c r="D356" s="329" t="s">
        <v>21</v>
      </c>
      <c r="F356" s="3"/>
      <c r="G356" s="1" t="s">
        <v>97</v>
      </c>
      <c r="H356" s="21"/>
      <c r="I356" s="21"/>
    </row>
    <row r="357" spans="1:9" x14ac:dyDescent="0.5">
      <c r="A357" s="372" t="s">
        <v>104</v>
      </c>
      <c r="C357" s="1187" t="s">
        <v>138</v>
      </c>
      <c r="D357" s="1187"/>
      <c r="E357" s="1187"/>
      <c r="F357" s="1187"/>
      <c r="G357" s="1187"/>
      <c r="H357" s="1187"/>
      <c r="I357" s="21"/>
    </row>
    <row r="358" spans="1:9" x14ac:dyDescent="0.5">
      <c r="C358" s="1188" t="s">
        <v>49</v>
      </c>
      <c r="D358" s="1188"/>
      <c r="E358" s="1188"/>
      <c r="F358" s="1188"/>
      <c r="G358" s="1188"/>
      <c r="H358" s="1188"/>
      <c r="I358" s="21"/>
    </row>
  </sheetData>
  <sheetProtection algorithmName="SHA-512" hashValue="T5QWM66cu9M4dq6rSl3Ls0OgEoLN8Ub5XrUnFIuVCzmLpovq339WPilGR0F/hAwRsutH3l7PsCRAZ0t7XOnXmQ==" saltValue="PPtaxTsUVaz5DlAmKkiYQA==" spinCount="100000" sheet="1" objects="1" scenarios="1" formatCells="0" formatColumns="0" formatRows="0" insertColumns="0" insertRows="0" deleteColumns="0" deleteRows="0" sort="0"/>
  <mergeCells count="6">
    <mergeCell ref="C353:H353"/>
    <mergeCell ref="C357:H357"/>
    <mergeCell ref="C358:H358"/>
    <mergeCell ref="A1:I1"/>
    <mergeCell ref="A2:I2"/>
    <mergeCell ref="B3:H3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42"/>
  <sheetViews>
    <sheetView workbookViewId="0">
      <selection sqref="A1:M41"/>
    </sheetView>
  </sheetViews>
  <sheetFormatPr defaultRowHeight="14.25" x14ac:dyDescent="0.2"/>
  <cols>
    <col min="1" max="1" width="4.5" customWidth="1"/>
    <col min="4" max="4" width="3.125" hidden="1" customWidth="1"/>
    <col min="5" max="5" width="3.25" hidden="1" customWidth="1"/>
    <col min="6" max="7" width="6.375" customWidth="1"/>
    <col min="8" max="8" width="11.25" customWidth="1"/>
    <col min="9" max="9" width="10.875" customWidth="1"/>
    <col min="10" max="10" width="5.625" customWidth="1"/>
    <col min="11" max="11" width="11.375" customWidth="1"/>
    <col min="12" max="12" width="4.875" customWidth="1"/>
    <col min="13" max="13" width="15" customWidth="1"/>
  </cols>
  <sheetData>
    <row r="1" spans="1:13" ht="18.75" x14ac:dyDescent="0.45">
      <c r="A1" s="1204" t="s">
        <v>50</v>
      </c>
      <c r="B1" s="1204"/>
      <c r="C1" s="1204"/>
      <c r="D1" s="1204"/>
      <c r="E1" s="1204"/>
      <c r="F1" s="1204"/>
      <c r="G1" s="1204"/>
      <c r="H1" s="1204"/>
      <c r="I1" s="1204"/>
      <c r="J1" s="1204"/>
      <c r="K1" s="1204"/>
      <c r="L1" s="1204"/>
      <c r="M1" s="1204"/>
    </row>
    <row r="2" spans="1:13" ht="18.75" x14ac:dyDescent="0.45">
      <c r="A2" s="1204" t="s">
        <v>153</v>
      </c>
      <c r="B2" s="1204"/>
      <c r="C2" s="1204"/>
      <c r="D2" s="1204"/>
      <c r="E2" s="1204"/>
      <c r="F2" s="1204"/>
      <c r="G2" s="1204"/>
      <c r="H2" s="1204"/>
      <c r="I2" s="1204"/>
      <c r="J2" s="1204"/>
      <c r="K2" s="1204"/>
      <c r="L2" s="1204"/>
      <c r="M2" s="1204"/>
    </row>
    <row r="3" spans="1:13" ht="18.75" x14ac:dyDescent="0.45">
      <c r="A3" s="1165" t="s">
        <v>154</v>
      </c>
      <c r="B3" s="1165"/>
      <c r="C3" s="1165"/>
      <c r="D3" s="1165"/>
      <c r="E3" s="1165"/>
      <c r="F3" s="1165"/>
      <c r="G3" s="1165"/>
      <c r="H3" s="1165"/>
      <c r="I3" s="1165"/>
      <c r="J3" s="1165"/>
      <c r="K3" s="1165"/>
      <c r="L3" s="1165"/>
      <c r="M3" s="1165"/>
    </row>
    <row r="4" spans="1:13" ht="18.75" x14ac:dyDescent="0.45">
      <c r="A4" s="1165" t="s">
        <v>155</v>
      </c>
      <c r="B4" s="1165"/>
      <c r="C4" s="1165"/>
      <c r="D4" s="1165"/>
      <c r="E4" s="1165"/>
      <c r="F4" s="1165"/>
      <c r="G4" s="1165"/>
      <c r="H4" s="1165"/>
      <c r="I4" s="1165"/>
      <c r="J4" s="1165"/>
      <c r="K4" s="1165"/>
      <c r="L4" s="1165"/>
      <c r="M4" s="1165"/>
    </row>
    <row r="5" spans="1:13" ht="18.75" x14ac:dyDescent="0.45">
      <c r="A5" s="841"/>
      <c r="B5" s="1108"/>
      <c r="C5" s="1207" t="str">
        <f>+[7]ระบบการควบคุมฯ!A5</f>
        <v>ข้อมูลประจำเดือน กันยายน  2566</v>
      </c>
      <c r="D5" s="1207"/>
      <c r="E5" s="1207"/>
      <c r="F5" s="1207"/>
      <c r="G5" s="1207"/>
      <c r="H5" s="1207"/>
      <c r="I5" s="1207"/>
      <c r="J5" s="1207"/>
      <c r="K5" s="1207"/>
      <c r="L5" s="1207"/>
      <c r="M5" s="1109" t="s">
        <v>65</v>
      </c>
    </row>
    <row r="6" spans="1:13" ht="18.600000000000001" customHeight="1" x14ac:dyDescent="0.45">
      <c r="A6" s="1191" t="s">
        <v>27</v>
      </c>
      <c r="B6" s="1192"/>
      <c r="C6" s="1192"/>
      <c r="D6" s="1192"/>
      <c r="E6" s="1193"/>
      <c r="F6" s="1197" t="s">
        <v>156</v>
      </c>
      <c r="G6" s="1198"/>
      <c r="H6" s="1199" t="s">
        <v>66</v>
      </c>
      <c r="I6" s="1191" t="s">
        <v>169</v>
      </c>
      <c r="J6" s="1193"/>
      <c r="K6" s="1205" t="s">
        <v>67</v>
      </c>
      <c r="L6" s="1206"/>
      <c r="M6" s="1199" t="s">
        <v>68</v>
      </c>
    </row>
    <row r="7" spans="1:13" ht="18.75" x14ac:dyDescent="0.45">
      <c r="A7" s="1194"/>
      <c r="B7" s="1195"/>
      <c r="C7" s="1195"/>
      <c r="D7" s="1195"/>
      <c r="E7" s="1196"/>
      <c r="F7" s="1110" t="s">
        <v>28</v>
      </c>
      <c r="G7" s="1110" t="s">
        <v>157</v>
      </c>
      <c r="H7" s="1200"/>
      <c r="I7" s="1110" t="s">
        <v>69</v>
      </c>
      <c r="J7" s="1110" t="s">
        <v>70</v>
      </c>
      <c r="K7" s="1110" t="s">
        <v>69</v>
      </c>
      <c r="L7" s="1110" t="s">
        <v>70</v>
      </c>
      <c r="M7" s="1200"/>
    </row>
    <row r="8" spans="1:13" ht="18.75" x14ac:dyDescent="0.45">
      <c r="A8" s="948" t="s">
        <v>71</v>
      </c>
      <c r="B8" s="949" t="s">
        <v>72</v>
      </c>
      <c r="C8" s="950"/>
      <c r="D8" s="950"/>
      <c r="E8" s="951"/>
      <c r="F8" s="952">
        <f>+F12</f>
        <v>93</v>
      </c>
      <c r="G8" s="952"/>
      <c r="H8" s="953"/>
      <c r="I8" s="953"/>
      <c r="J8" s="954"/>
      <c r="K8" s="954"/>
      <c r="L8" s="1111"/>
      <c r="M8" s="953"/>
    </row>
    <row r="9" spans="1:13" ht="37.5" x14ac:dyDescent="0.2">
      <c r="A9" s="955" t="s">
        <v>73</v>
      </c>
      <c r="B9" s="956" t="s">
        <v>158</v>
      </c>
      <c r="C9" s="956"/>
      <c r="D9" s="956"/>
      <c r="E9" s="957"/>
      <c r="F9" s="958">
        <v>32</v>
      </c>
      <c r="G9" s="958">
        <v>34.08</v>
      </c>
      <c r="H9" s="897">
        <f>+[4]ระบบการควบคุมฯ!F1213</f>
        <v>76528531</v>
      </c>
      <c r="I9" s="897">
        <f>+[4]ระบบการควบคุมฯ!L1213+[4]ระบบการควบคุมฯ!G1214</f>
        <v>48065482.350000001</v>
      </c>
      <c r="J9" s="959">
        <f>+I9*100/H9</f>
        <v>62.807271643565194</v>
      </c>
      <c r="K9" s="962">
        <f>+(48065482.35+5122200)</f>
        <v>53187682.350000001</v>
      </c>
      <c r="L9" s="1112">
        <f>53187682.35*100/76528531</f>
        <v>69.500461664421593</v>
      </c>
      <c r="M9" s="961" t="s">
        <v>179</v>
      </c>
    </row>
    <row r="10" spans="1:13" ht="37.5" x14ac:dyDescent="0.2">
      <c r="A10" s="955" t="s">
        <v>74</v>
      </c>
      <c r="B10" s="956" t="s">
        <v>159</v>
      </c>
      <c r="C10" s="956"/>
      <c r="D10" s="956"/>
      <c r="E10" s="957"/>
      <c r="F10" s="958">
        <v>52</v>
      </c>
      <c r="G10" s="958">
        <v>56.24</v>
      </c>
      <c r="H10" s="962">
        <f>+'[5]มาตการ รวมงบบุคลากร'!$H$10</f>
        <v>141341165</v>
      </c>
      <c r="I10" s="962">
        <f>+'[5]มาตการ รวมงบบุคลากร'!$I$10</f>
        <v>116419585.98</v>
      </c>
      <c r="J10" s="963">
        <f>+I10*100/H10</f>
        <v>82.36778434647826</v>
      </c>
      <c r="K10" s="962">
        <f>+I10+13765300</f>
        <v>130184885.98</v>
      </c>
      <c r="L10" s="1112">
        <f>+K10*100/H10</f>
        <v>92.106843735156701</v>
      </c>
      <c r="M10" s="961" t="s">
        <v>180</v>
      </c>
    </row>
    <row r="11" spans="1:13" s="96" customFormat="1" ht="37.5" x14ac:dyDescent="0.45">
      <c r="A11" s="964" t="s">
        <v>75</v>
      </c>
      <c r="B11" s="21" t="s">
        <v>160</v>
      </c>
      <c r="C11" s="21"/>
      <c r="D11" s="21"/>
      <c r="E11" s="965"/>
      <c r="F11" s="966">
        <v>75</v>
      </c>
      <c r="G11" s="966">
        <v>81.739999999999995</v>
      </c>
      <c r="H11" s="970">
        <f>+'[6]มาตการ รวมงบบุคลากร'!$H$11</f>
        <v>151188757</v>
      </c>
      <c r="I11" s="970">
        <f>+'[6]มาตการ รวมงบบุคลากร'!$I$11</f>
        <v>136459690.21000001</v>
      </c>
      <c r="J11" s="970">
        <f>+I11*100/H11</f>
        <v>90.257829297452318</v>
      </c>
      <c r="K11" s="970">
        <f>+'[6]มาตการ รวมงบบุคลากร'!$K$11</f>
        <v>144869590.21000001</v>
      </c>
      <c r="L11" s="1112">
        <f>+K11*100/H11</f>
        <v>95.820346092269276</v>
      </c>
      <c r="M11" s="961" t="s">
        <v>180</v>
      </c>
    </row>
    <row r="12" spans="1:13" ht="37.5" x14ac:dyDescent="0.45">
      <c r="A12" s="964" t="s">
        <v>76</v>
      </c>
      <c r="B12" s="21" t="s">
        <v>161</v>
      </c>
      <c r="C12" s="21"/>
      <c r="D12" s="21"/>
      <c r="E12" s="965"/>
      <c r="F12" s="966">
        <v>93</v>
      </c>
      <c r="G12" s="966">
        <v>100</v>
      </c>
      <c r="H12" s="967">
        <f>+[7]ระบบการควบคุมฯ!F1217</f>
        <v>201164090</v>
      </c>
      <c r="I12" s="967">
        <f>+[7]ระบบการควบคุมฯ!L1217+[7]ระบบการควบคุมฯ!K1217</f>
        <v>195620603.17999998</v>
      </c>
      <c r="J12" s="1113">
        <f>+I12*100/H12</f>
        <v>97.244296027188525</v>
      </c>
      <c r="K12" s="970">
        <f>+I12+I23</f>
        <v>199833101.74999997</v>
      </c>
      <c r="L12" s="1114">
        <f>+(I12+I23)*100/H12</f>
        <v>99.338356935375472</v>
      </c>
      <c r="M12" s="961" t="s">
        <v>180</v>
      </c>
    </row>
    <row r="13" spans="1:13" ht="18.75" x14ac:dyDescent="0.45">
      <c r="A13" s="971" t="s">
        <v>77</v>
      </c>
      <c r="B13" s="892" t="s">
        <v>78</v>
      </c>
      <c r="C13" s="21"/>
      <c r="D13" s="21"/>
      <c r="E13" s="965"/>
      <c r="F13" s="966">
        <f>+F17</f>
        <v>98</v>
      </c>
      <c r="G13" s="966"/>
      <c r="H13" s="969"/>
      <c r="I13" s="969"/>
      <c r="J13" s="969"/>
      <c r="K13" s="969"/>
      <c r="L13" s="965"/>
      <c r="M13" s="961"/>
    </row>
    <row r="14" spans="1:13" ht="37.5" x14ac:dyDescent="0.2">
      <c r="A14" s="955" t="s">
        <v>79</v>
      </c>
      <c r="B14" s="956" t="s">
        <v>158</v>
      </c>
      <c r="C14" s="956"/>
      <c r="D14" s="956"/>
      <c r="E14" s="957"/>
      <c r="F14" s="958">
        <v>35</v>
      </c>
      <c r="G14" s="958">
        <v>35.33</v>
      </c>
      <c r="H14" s="897">
        <f>+[4]ระบบการควบคุมฯ!F1206+[4]ระบบการควบคุมฯ!F1207+[4]ระบบการควบคุมฯ!F1208+[4]ระบบการควบคุมฯ!F1209</f>
        <v>48875131</v>
      </c>
      <c r="I14" s="897">
        <f>+[4]ระบบการควบคุมฯ!K1206+[4]ระบบการควบคุมฯ!L1206+[4]ระบบการควบคุมฯ!K1207+[4]ระบบการควบคุมฯ!L1207+[4]ระบบการควบคุมฯ!K1208+[4]ระบบการควบคุมฯ!L1208+[4]ระบบการควบคุมฯ!K1209+[4]ระบบการควบคุมฯ!L1209</f>
        <v>42865563.630000003</v>
      </c>
      <c r="J14" s="959">
        <f>+I14*100/H14</f>
        <v>87.704242941057288</v>
      </c>
      <c r="K14" s="897">
        <v>42865563.630000003</v>
      </c>
      <c r="L14" s="1115">
        <v>87.7</v>
      </c>
      <c r="M14" s="961" t="s">
        <v>179</v>
      </c>
    </row>
    <row r="15" spans="1:13" ht="37.5" x14ac:dyDescent="0.2">
      <c r="A15" s="955" t="s">
        <v>80</v>
      </c>
      <c r="B15" s="956" t="s">
        <v>159</v>
      </c>
      <c r="C15" s="956"/>
      <c r="D15" s="956"/>
      <c r="E15" s="957"/>
      <c r="F15" s="958">
        <v>55</v>
      </c>
      <c r="G15" s="958">
        <v>55.78</v>
      </c>
      <c r="H15" s="962">
        <f>+'[5]มาตการ รวมงบบุคลากร'!$H$15</f>
        <v>116523665</v>
      </c>
      <c r="I15" s="962">
        <f>+'[5]มาตการ รวมงบบุคลากร'!$I$15</f>
        <v>107119240.98</v>
      </c>
      <c r="J15" s="959">
        <f>+I15*100/H15</f>
        <v>91.929172481830193</v>
      </c>
      <c r="K15" s="962">
        <f>+'[5]มาตการ รวมงบบุคลากร'!$K$15</f>
        <v>107119240.98</v>
      </c>
      <c r="L15" s="1115">
        <f>+K15*100/H15</f>
        <v>91.929172481830193</v>
      </c>
      <c r="M15" s="961" t="s">
        <v>179</v>
      </c>
    </row>
    <row r="16" spans="1:13" s="96" customFormat="1" ht="37.5" x14ac:dyDescent="0.45">
      <c r="A16" s="1116">
        <v>2.2999999999999998</v>
      </c>
      <c r="B16" s="21" t="s">
        <v>160</v>
      </c>
      <c r="C16" s="21"/>
      <c r="D16" s="21"/>
      <c r="E16" s="965"/>
      <c r="F16" s="966">
        <v>80</v>
      </c>
      <c r="G16" s="966">
        <v>81.760000000000005</v>
      </c>
      <c r="H16" s="970">
        <f>+'[6]มาตการ รวมงบบุคลากร'!$H$16</f>
        <v>122139657</v>
      </c>
      <c r="I16" s="970">
        <f>+'[6]มาตการ รวมงบบุคลากร'!$I$16</f>
        <v>115823749.20999999</v>
      </c>
      <c r="J16" s="970">
        <f>+I16*100/H16</f>
        <v>94.828945859901992</v>
      </c>
      <c r="K16" s="970">
        <f>+'[6]มาตการ รวมงบบุคลากร'!$K$16</f>
        <v>115823749.20999999</v>
      </c>
      <c r="L16" s="968">
        <f>+K16*100/H16</f>
        <v>94.828945859901992</v>
      </c>
      <c r="M16" s="961" t="s">
        <v>179</v>
      </c>
    </row>
    <row r="17" spans="1:13" ht="37.5" x14ac:dyDescent="0.45">
      <c r="A17" s="964" t="s">
        <v>81</v>
      </c>
      <c r="B17" s="21" t="s">
        <v>161</v>
      </c>
      <c r="C17" s="21"/>
      <c r="D17" s="21"/>
      <c r="E17" s="965"/>
      <c r="F17" s="966">
        <v>98</v>
      </c>
      <c r="G17" s="966">
        <v>100</v>
      </c>
      <c r="H17" s="897">
        <f>+[7]ระบบการควบคุมฯ!F1210+[7]ระบบการควบคุมฯ!F1211+[7]ระบบการควบคุมฯ!F1212+[7]ระบบการควบคุมฯ!F1213</f>
        <v>168761590</v>
      </c>
      <c r="I17" s="897">
        <f>+[7]ระบบการควบคุมฯ!K1210+[7]ระบบการควบคุมฯ!L1210+[7]ระบบการควบคุมฯ!K1211+[7]ระบบการควบคุมฯ!L1211+[7]ระบบการควบคุมฯ!K1212+[7]ระบบการควบคุมฯ!L1212+[7]ระบบการควบคุมฯ!K1213+[7]ระบบการควบคุมฯ!L1213</f>
        <v>168107862.18000001</v>
      </c>
      <c r="J17" s="959">
        <f>+I17*100/H17</f>
        <v>99.612632341280971</v>
      </c>
      <c r="K17" s="962">
        <f>+I17+[7]ระบบการควบคุมฯ!G1210+[7]ระบบการควบคุมฯ!H1210+[7]ระบบการควบคุมฯ!G1211+[7]ระบบการควบคุมฯ!H1211+[7]ระบบการควบคุมฯ!G1212+[7]ระบบการควบคุมฯ!H1212+[7]ระบบการควบคุมฯ!G1213+[7]ระบบการควบคุมฯ!H1213</f>
        <v>168158862.18000001</v>
      </c>
      <c r="L17" s="1115">
        <f>+K17*100/H17</f>
        <v>99.642852487938754</v>
      </c>
      <c r="M17" s="961" t="s">
        <v>212</v>
      </c>
    </row>
    <row r="18" spans="1:13" ht="18.75" x14ac:dyDescent="0.45">
      <c r="A18" s="971" t="s">
        <v>82</v>
      </c>
      <c r="B18" s="892" t="s">
        <v>83</v>
      </c>
      <c r="C18" s="21"/>
      <c r="D18" s="21"/>
      <c r="E18" s="965"/>
      <c r="F18" s="966">
        <f>+F22</f>
        <v>75</v>
      </c>
      <c r="G18" s="966"/>
      <c r="H18" s="970"/>
      <c r="I18" s="970"/>
      <c r="J18" s="970"/>
      <c r="K18" s="970"/>
      <c r="L18" s="1117"/>
      <c r="M18" s="961"/>
    </row>
    <row r="19" spans="1:13" ht="37.5" x14ac:dyDescent="0.2">
      <c r="A19" s="955" t="s">
        <v>84</v>
      </c>
      <c r="B19" s="956" t="s">
        <v>158</v>
      </c>
      <c r="C19" s="956"/>
      <c r="D19" s="956"/>
      <c r="E19" s="957"/>
      <c r="F19" s="958">
        <v>19</v>
      </c>
      <c r="G19" s="958">
        <v>28.96</v>
      </c>
      <c r="H19" s="897">
        <f>+[4]ระบบการควบคุมฯ!F1212</f>
        <v>27653400</v>
      </c>
      <c r="I19" s="897">
        <f>+[4]ระบบการควบคุมฯ!L1212+[4]ระบบการควบคุมฯ!K1212</f>
        <v>1213000</v>
      </c>
      <c r="J19" s="897">
        <f>+I19*100/H19</f>
        <v>4.3864407269992114</v>
      </c>
      <c r="K19" s="897">
        <f>1213000+5122200</f>
        <v>6335200</v>
      </c>
      <c r="L19" s="1118">
        <f>+K19*100/27653400</f>
        <v>22.909298675750541</v>
      </c>
      <c r="M19" s="961" t="s">
        <v>181</v>
      </c>
    </row>
    <row r="20" spans="1:13" ht="56.25" x14ac:dyDescent="0.2">
      <c r="A20" s="955" t="s">
        <v>85</v>
      </c>
      <c r="B20" s="956" t="s">
        <v>159</v>
      </c>
      <c r="C20" s="956"/>
      <c r="D20" s="956"/>
      <c r="E20" s="957"/>
      <c r="F20" s="958">
        <v>39</v>
      </c>
      <c r="G20" s="958">
        <v>58.15</v>
      </c>
      <c r="H20" s="962">
        <f>+'[5]มาตการ รวมงบบุคลากร'!$H$20</f>
        <v>24817500</v>
      </c>
      <c r="I20" s="962">
        <f>+'[5]มาตการ รวมงบบุคลากร'!$I$20</f>
        <v>9300345</v>
      </c>
      <c r="J20" s="962">
        <f>+I20*100/H20</f>
        <v>37.474947113931698</v>
      </c>
      <c r="K20" s="962">
        <f>+'[5]มาตการ รวมงบบุคลากร'!$K$20</f>
        <v>23065645</v>
      </c>
      <c r="L20" s="1115">
        <f>+K20*100/H20</f>
        <v>92.941049662536514</v>
      </c>
      <c r="M20" s="972" t="s">
        <v>201</v>
      </c>
    </row>
    <row r="21" spans="1:13" ht="37.5" x14ac:dyDescent="0.2">
      <c r="A21" s="955" t="s">
        <v>86</v>
      </c>
      <c r="B21" s="956" t="s">
        <v>160</v>
      </c>
      <c r="C21" s="956"/>
      <c r="D21" s="956"/>
      <c r="E21" s="957"/>
      <c r="F21" s="958">
        <v>57</v>
      </c>
      <c r="G21" s="958">
        <v>81.650000000000006</v>
      </c>
      <c r="H21" s="962">
        <f>+'[6]มาตการ รวมงบบุคลากร'!$H$21</f>
        <v>29049100</v>
      </c>
      <c r="I21" s="962">
        <f>+'[6]มาตการ รวมงบบุคลากร'!$I$21</f>
        <v>20635941</v>
      </c>
      <c r="J21" s="962">
        <f>+I21*100/H21</f>
        <v>71.038142317662164</v>
      </c>
      <c r="K21" s="962">
        <f>+'[6]มาตการ รวมงบบุคลากร'!$K$21</f>
        <v>29045841</v>
      </c>
      <c r="L21" s="960">
        <f>+K21*100/H21</f>
        <v>99.988781063785112</v>
      </c>
      <c r="M21" s="972" t="s">
        <v>202</v>
      </c>
    </row>
    <row r="22" spans="1:13" ht="37.5" x14ac:dyDescent="0.45">
      <c r="A22" s="964" t="s">
        <v>87</v>
      </c>
      <c r="B22" s="21" t="s">
        <v>161</v>
      </c>
      <c r="C22" s="21"/>
      <c r="D22" s="21"/>
      <c r="E22" s="965"/>
      <c r="F22" s="966">
        <v>75</v>
      </c>
      <c r="G22" s="966">
        <v>100</v>
      </c>
      <c r="H22" s="897">
        <f>+[7]ระบบการควบคุมฯ!F1216</f>
        <v>32402500</v>
      </c>
      <c r="I22" s="897">
        <f>+[7]ระบบการควบคุมฯ!L1216+[7]ระบบการควบคุมฯ!K1216</f>
        <v>27512741</v>
      </c>
      <c r="J22" s="897">
        <f>+I22*100/H22</f>
        <v>84.909315639225369</v>
      </c>
      <c r="K22" s="897">
        <f>+I22+I23</f>
        <v>31725239.57</v>
      </c>
      <c r="L22" s="1119">
        <f>+K22*100/H22</f>
        <v>97.909851307769458</v>
      </c>
      <c r="M22" s="972" t="s">
        <v>213</v>
      </c>
    </row>
    <row r="23" spans="1:13" ht="18.75" x14ac:dyDescent="0.45">
      <c r="A23" s="973"/>
      <c r="B23" s="892" t="s">
        <v>88</v>
      </c>
      <c r="C23" s="21"/>
      <c r="D23" s="21"/>
      <c r="E23" s="965"/>
      <c r="F23" s="966"/>
      <c r="G23" s="966"/>
      <c r="H23" s="974"/>
      <c r="I23" s="1120">
        <f>+[7]ระบบการควบคุมฯ!G1216+[7]ระบบการควบคุมฯ!H1216</f>
        <v>4212498.57</v>
      </c>
      <c r="J23" s="975">
        <f>+I23*100/H22</f>
        <v>13.000535668544094</v>
      </c>
      <c r="K23" s="975"/>
      <c r="L23" s="1121"/>
      <c r="M23" s="970"/>
    </row>
    <row r="24" spans="1:13" ht="18.75" x14ac:dyDescent="0.45">
      <c r="A24" s="973"/>
      <c r="B24" s="892" t="s">
        <v>89</v>
      </c>
      <c r="C24" s="21"/>
      <c r="D24" s="21"/>
      <c r="E24" s="965"/>
      <c r="F24" s="966"/>
      <c r="G24" s="966"/>
      <c r="H24" s="974"/>
      <c r="I24" s="1120"/>
      <c r="J24" s="976"/>
      <c r="K24" s="976"/>
      <c r="L24" s="977"/>
      <c r="M24" s="970"/>
    </row>
    <row r="25" spans="1:13" ht="18.75" x14ac:dyDescent="0.45">
      <c r="A25" s="973"/>
      <c r="B25" s="892" t="s">
        <v>90</v>
      </c>
      <c r="C25" s="21"/>
      <c r="D25" s="21"/>
      <c r="E25" s="965"/>
      <c r="F25" s="966"/>
      <c r="G25" s="966"/>
      <c r="H25" s="974"/>
      <c r="I25" s="1122">
        <f>+[7]ระบบการควบคุมฯ!M1216</f>
        <v>677260.43</v>
      </c>
      <c r="J25" s="976">
        <f>+I25*100/H22</f>
        <v>2.0901486922305379</v>
      </c>
      <c r="K25" s="976"/>
      <c r="L25" s="977"/>
      <c r="M25" s="978"/>
    </row>
    <row r="26" spans="1:13" ht="18.75" x14ac:dyDescent="0.45">
      <c r="A26" s="979"/>
      <c r="B26" s="947" t="s">
        <v>91</v>
      </c>
      <c r="C26" s="980"/>
      <c r="D26" s="980"/>
      <c r="E26" s="981"/>
      <c r="F26" s="982"/>
      <c r="G26" s="982"/>
      <c r="H26" s="983"/>
      <c r="I26" s="984"/>
      <c r="J26" s="984">
        <f>+I26*100/H22</f>
        <v>0</v>
      </c>
      <c r="K26" s="984"/>
      <c r="L26" s="985"/>
      <c r="M26" s="983"/>
    </row>
    <row r="27" spans="1:13" ht="18.600000000000001" hidden="1" customHeight="1" x14ac:dyDescent="0.45">
      <c r="A27" s="21"/>
      <c r="B27" s="21"/>
      <c r="C27" s="21"/>
      <c r="D27" s="21"/>
      <c r="E27" s="21"/>
      <c r="F27" s="986" t="s">
        <v>92</v>
      </c>
      <c r="G27" s="986"/>
      <c r="H27" s="21"/>
      <c r="I27" s="987" t="s">
        <v>203</v>
      </c>
      <c r="J27" s="21"/>
      <c r="K27" s="21"/>
      <c r="L27" s="21"/>
      <c r="M27" s="21"/>
    </row>
    <row r="28" spans="1:13" ht="18.600000000000001" hidden="1" customHeight="1" x14ac:dyDescent="0.45">
      <c r="A28" s="21"/>
      <c r="B28" s="988"/>
      <c r="C28" s="988"/>
      <c r="D28" s="988"/>
      <c r="E28" s="988"/>
      <c r="F28" s="1202" t="s">
        <v>93</v>
      </c>
      <c r="G28" s="1202"/>
      <c r="H28" s="1202"/>
      <c r="I28" s="988"/>
      <c r="J28" s="988"/>
      <c r="K28" s="988"/>
      <c r="L28" s="988"/>
      <c r="M28" s="988"/>
    </row>
    <row r="29" spans="1:13" ht="18.600000000000001" hidden="1" customHeight="1" x14ac:dyDescent="0.45">
      <c r="A29" s="21"/>
      <c r="B29" s="988"/>
      <c r="C29" s="988"/>
      <c r="D29" s="988" t="s">
        <v>204</v>
      </c>
      <c r="E29" s="988"/>
      <c r="F29" s="988"/>
      <c r="G29" s="988"/>
      <c r="H29" s="988"/>
      <c r="I29" s="988"/>
      <c r="J29" s="988"/>
      <c r="K29" s="988"/>
      <c r="L29" s="988"/>
      <c r="M29" s="988"/>
    </row>
    <row r="30" spans="1:13" ht="18.600000000000001" hidden="1" customHeight="1" x14ac:dyDescent="0.45">
      <c r="A30" s="21"/>
      <c r="B30" s="21"/>
      <c r="C30" s="21"/>
      <c r="D30" s="21"/>
      <c r="E30" s="21"/>
      <c r="F30" s="1201" t="s">
        <v>114</v>
      </c>
      <c r="G30" s="1201"/>
      <c r="H30" s="1201"/>
      <c r="I30" s="21"/>
      <c r="J30" s="21"/>
      <c r="K30" s="21"/>
      <c r="L30" s="21"/>
      <c r="M30" s="21"/>
    </row>
    <row r="31" spans="1:13" ht="18.600000000000001" hidden="1" customHeight="1" x14ac:dyDescent="0.4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ht="18.600000000000001" hidden="1" customHeight="1" x14ac:dyDescent="0.45">
      <c r="A32" s="21"/>
      <c r="B32" s="21"/>
      <c r="C32" s="21"/>
      <c r="D32" s="1202" t="s">
        <v>21</v>
      </c>
      <c r="E32" s="1202"/>
      <c r="F32" s="1202"/>
      <c r="G32" s="986"/>
      <c r="H32" s="21"/>
      <c r="I32" s="987" t="s">
        <v>205</v>
      </c>
      <c r="J32" s="21"/>
      <c r="K32" s="21"/>
      <c r="L32" s="21"/>
      <c r="M32" s="21"/>
    </row>
    <row r="33" spans="1:13" ht="18.600000000000001" hidden="1" customHeight="1" x14ac:dyDescent="0.45">
      <c r="A33" s="841"/>
      <c r="B33" s="841"/>
      <c r="C33" s="841"/>
      <c r="D33" s="841"/>
      <c r="E33" s="841"/>
      <c r="F33" s="1139" t="s">
        <v>138</v>
      </c>
      <c r="G33" s="1139"/>
      <c r="H33" s="1139"/>
      <c r="I33" s="841"/>
      <c r="J33" s="841"/>
      <c r="K33" s="841"/>
      <c r="L33" s="841"/>
      <c r="M33" s="841"/>
    </row>
    <row r="34" spans="1:13" ht="18.600000000000001" hidden="1" customHeight="1" x14ac:dyDescent="0.45">
      <c r="A34" s="841"/>
      <c r="B34" s="990"/>
      <c r="C34" s="990" t="s">
        <v>103</v>
      </c>
      <c r="D34" s="990"/>
      <c r="E34" s="990"/>
      <c r="F34" s="990"/>
      <c r="G34" s="990"/>
      <c r="H34" s="990"/>
      <c r="I34" s="990"/>
      <c r="J34" s="990"/>
      <c r="K34" s="990"/>
      <c r="L34" s="990"/>
      <c r="M34" s="990"/>
    </row>
    <row r="35" spans="1:13" ht="21" hidden="1" customHeight="1" x14ac:dyDescent="0.5">
      <c r="A35" s="1203" t="s">
        <v>206</v>
      </c>
      <c r="B35" s="1203"/>
      <c r="C35" s="1203"/>
      <c r="D35" s="1203"/>
      <c r="E35" s="1203"/>
      <c r="F35" s="1203"/>
      <c r="G35" s="1203"/>
      <c r="H35" s="1203"/>
      <c r="I35" s="1203"/>
      <c r="J35" s="1203"/>
      <c r="K35" s="1203"/>
      <c r="L35" s="1203"/>
      <c r="M35" s="1203"/>
    </row>
    <row r="36" spans="1:13" ht="21" hidden="1" customHeight="1" x14ac:dyDescent="0.5">
      <c r="A36" s="1203" t="s">
        <v>102</v>
      </c>
      <c r="B36" s="1203"/>
      <c r="C36" s="1203"/>
      <c r="D36" s="1203"/>
      <c r="E36" s="1203"/>
      <c r="F36" s="1203"/>
      <c r="G36" s="1203"/>
      <c r="H36" s="1203"/>
      <c r="I36" s="1203"/>
      <c r="J36" s="1203"/>
      <c r="K36" s="1203"/>
      <c r="L36" s="1203"/>
      <c r="M36" s="1203"/>
    </row>
    <row r="37" spans="1:13" ht="18.75" x14ac:dyDescent="0.45">
      <c r="A37" s="1123" t="s">
        <v>103</v>
      </c>
      <c r="B37" s="1123"/>
      <c r="C37" s="1123"/>
      <c r="D37" s="1123"/>
      <c r="E37" s="1123"/>
      <c r="F37" s="1123"/>
      <c r="G37" s="1123"/>
      <c r="H37" s="1123"/>
      <c r="I37" s="1201" t="s">
        <v>114</v>
      </c>
      <c r="J37" s="1201"/>
      <c r="K37" s="1201"/>
      <c r="L37" s="1201"/>
      <c r="M37" s="1123"/>
    </row>
    <row r="38" spans="1:13" ht="18.75" x14ac:dyDescent="0.45">
      <c r="A38" s="1124" t="s">
        <v>92</v>
      </c>
      <c r="B38" s="986"/>
      <c r="C38" s="21"/>
      <c r="D38" s="987" t="s">
        <v>207</v>
      </c>
      <c r="E38" s="1125"/>
      <c r="F38" s="1125"/>
      <c r="G38" s="1125"/>
      <c r="H38" s="1125"/>
      <c r="I38" s="1125"/>
      <c r="J38" s="1125"/>
      <c r="K38" s="1125"/>
      <c r="L38" s="1125"/>
      <c r="M38" s="1125"/>
    </row>
    <row r="39" spans="1:13" ht="18.75" x14ac:dyDescent="0.45">
      <c r="A39" s="1202" t="s">
        <v>208</v>
      </c>
      <c r="B39" s="1202"/>
      <c r="C39" s="1202"/>
      <c r="D39" s="21" t="s">
        <v>209</v>
      </c>
      <c r="E39" s="21"/>
      <c r="F39" s="21"/>
      <c r="G39" s="21"/>
      <c r="H39" s="21"/>
      <c r="I39" s="1126" t="s">
        <v>21</v>
      </c>
      <c r="J39" s="21"/>
      <c r="K39" s="987" t="s">
        <v>210</v>
      </c>
      <c r="L39" s="21"/>
      <c r="M39" s="21"/>
    </row>
    <row r="40" spans="1:13" ht="18.75" x14ac:dyDescent="0.45">
      <c r="A40" s="988" t="s">
        <v>104</v>
      </c>
      <c r="B40" s="988"/>
      <c r="C40" s="988"/>
      <c r="D40" s="21"/>
      <c r="E40" s="21"/>
      <c r="F40" s="21"/>
      <c r="G40" s="21"/>
      <c r="H40" s="21"/>
      <c r="I40" s="841" t="s">
        <v>211</v>
      </c>
      <c r="J40" s="841"/>
      <c r="K40" s="841"/>
      <c r="L40" s="841"/>
      <c r="M40" s="21"/>
    </row>
    <row r="41" spans="1:13" ht="18.75" x14ac:dyDescent="0.45">
      <c r="A41" s="989"/>
      <c r="B41" s="989"/>
      <c r="C41" s="989"/>
      <c r="D41" s="21"/>
      <c r="E41" s="21"/>
      <c r="F41" s="21"/>
      <c r="G41" s="21"/>
      <c r="H41" s="1190" t="s">
        <v>103</v>
      </c>
      <c r="I41" s="1190"/>
      <c r="J41" s="1190"/>
      <c r="K41" s="1190"/>
      <c r="L41" s="1190"/>
      <c r="M41" s="1190"/>
    </row>
    <row r="42" spans="1:13" ht="21.75" x14ac:dyDescent="0.5">
      <c r="A42" s="989"/>
      <c r="B42" s="989"/>
      <c r="C42" s="989"/>
      <c r="D42" s="3"/>
      <c r="E42" s="3"/>
      <c r="F42" s="3"/>
      <c r="G42" s="3"/>
      <c r="H42" s="3"/>
      <c r="I42" s="3"/>
      <c r="J42" s="3"/>
      <c r="K42" s="3"/>
      <c r="L42" s="3"/>
      <c r="M42" s="3"/>
    </row>
  </sheetData>
  <sheetProtection algorithmName="SHA-512" hashValue="Zf/sgrY+Wvi/oplufALJWoJEKmAdrr0So24HGfU6gIDvph6/wNCP4pIMUBV1VWlod2Gjz+c9P38zpIy9O5s5zQ==" saltValue="hIzSilrxupeXbumtk2Dhfg==" spinCount="100000" sheet="1" objects="1" scenarios="1" formatCells="0" formatColumns="0" formatRows="0" insertColumns="0" insertRows="0" insertHyperlinks="0"/>
  <mergeCells count="20">
    <mergeCell ref="A1:M1"/>
    <mergeCell ref="A2:M2"/>
    <mergeCell ref="A3:M3"/>
    <mergeCell ref="A4:M4"/>
    <mergeCell ref="K6:L6"/>
    <mergeCell ref="M6:M7"/>
    <mergeCell ref="C5:L5"/>
    <mergeCell ref="H41:M41"/>
    <mergeCell ref="A6:E7"/>
    <mergeCell ref="F6:G6"/>
    <mergeCell ref="H6:H7"/>
    <mergeCell ref="I6:J6"/>
    <mergeCell ref="F30:H30"/>
    <mergeCell ref="D32:F32"/>
    <mergeCell ref="F33:H33"/>
    <mergeCell ref="F28:H28"/>
    <mergeCell ref="A35:M35"/>
    <mergeCell ref="A36:M36"/>
    <mergeCell ref="I37:L37"/>
    <mergeCell ref="A39:C39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งบสพฐ.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งบสพฐ.!Print_Titles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2022-01-02T08:37:32Z</dcterms:created>
  <dcterms:modified xsi:type="dcterms:W3CDTF">2023-10-14T17:01:34Z</dcterms:modified>
</cp:coreProperties>
</file>