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6\รายงานผลการเบิกจ่าย\"/>
    </mc:Choice>
  </mc:AlternateContent>
  <xr:revisionPtr revIDLastSave="0" documentId="8_{FC436C56-64D1-493A-9780-09DBCA87C506}" xr6:coauthVersionLast="47" xr6:coauthVersionMax="47" xr10:uidLastSave="{00000000-0000-0000-0000-000000000000}"/>
  <bookViews>
    <workbookView xWindow="-120" yWindow="-120" windowWidth="20730" windowHeight="11160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6" i="3" l="1"/>
  <c r="G116" i="3"/>
  <c r="B116" i="3"/>
  <c r="B114" i="3"/>
  <c r="B113" i="3"/>
  <c r="J112" i="3"/>
  <c r="I112" i="3"/>
  <c r="I114" i="3" s="1"/>
  <c r="H112" i="3"/>
  <c r="G112" i="3"/>
  <c r="F112" i="3"/>
  <c r="E112" i="3"/>
  <c r="E114" i="3" s="1"/>
  <c r="D112" i="3"/>
  <c r="B112" i="3"/>
  <c r="J111" i="3"/>
  <c r="I111" i="3"/>
  <c r="H111" i="3"/>
  <c r="G111" i="3"/>
  <c r="F111" i="3"/>
  <c r="E111" i="3"/>
  <c r="D111" i="3"/>
  <c r="C111" i="3"/>
  <c r="B111" i="3"/>
  <c r="A111" i="3"/>
  <c r="J110" i="3"/>
  <c r="I110" i="3"/>
  <c r="H110" i="3"/>
  <c r="G110" i="3"/>
  <c r="F110" i="3"/>
  <c r="E110" i="3"/>
  <c r="D110" i="3"/>
  <c r="C110" i="3"/>
  <c r="B110" i="3"/>
  <c r="A110" i="3"/>
  <c r="J109" i="3"/>
  <c r="I109" i="3"/>
  <c r="H109" i="3"/>
  <c r="G109" i="3"/>
  <c r="F109" i="3"/>
  <c r="E109" i="3"/>
  <c r="D109" i="3"/>
  <c r="C109" i="3"/>
  <c r="I97" i="3"/>
  <c r="H97" i="3"/>
  <c r="G97" i="3"/>
  <c r="F97" i="3"/>
  <c r="E97" i="3"/>
  <c r="J97" i="3" s="1"/>
  <c r="D97" i="3"/>
  <c r="C97" i="3"/>
  <c r="B97" i="3"/>
  <c r="A97" i="3"/>
  <c r="J96" i="3"/>
  <c r="I96" i="3"/>
  <c r="H96" i="3"/>
  <c r="G96" i="3"/>
  <c r="F96" i="3"/>
  <c r="E96" i="3"/>
  <c r="D96" i="3"/>
  <c r="C96" i="3"/>
  <c r="B96" i="3"/>
  <c r="A96" i="3"/>
  <c r="J95" i="3"/>
  <c r="I95" i="3"/>
  <c r="I113" i="3" s="1"/>
  <c r="H95" i="3"/>
  <c r="G95" i="3"/>
  <c r="G113" i="3" s="1"/>
  <c r="F95" i="3"/>
  <c r="E95" i="3"/>
  <c r="E113" i="3" s="1"/>
  <c r="D95" i="3"/>
  <c r="C95" i="3"/>
  <c r="B95" i="3"/>
  <c r="A95" i="3"/>
  <c r="J93" i="3"/>
  <c r="I93" i="3"/>
  <c r="H93" i="3"/>
  <c r="G93" i="3"/>
  <c r="F93" i="3"/>
  <c r="E93" i="3"/>
  <c r="D93" i="3"/>
  <c r="C93" i="3"/>
  <c r="B93" i="3"/>
  <c r="A93" i="3"/>
  <c r="J92" i="3"/>
  <c r="I92" i="3"/>
  <c r="H92" i="3"/>
  <c r="G92" i="3"/>
  <c r="F92" i="3"/>
  <c r="E92" i="3"/>
  <c r="D92" i="3"/>
  <c r="C92" i="3"/>
  <c r="B92" i="3"/>
  <c r="A92" i="3"/>
  <c r="B91" i="3"/>
  <c r="A91" i="3"/>
  <c r="J90" i="3"/>
  <c r="I90" i="3"/>
  <c r="H90" i="3"/>
  <c r="G90" i="3"/>
  <c r="F90" i="3"/>
  <c r="E90" i="3"/>
  <c r="D90" i="3"/>
  <c r="C90" i="3"/>
  <c r="B90" i="3"/>
  <c r="A90" i="3"/>
  <c r="J89" i="3"/>
  <c r="I89" i="3"/>
  <c r="H89" i="3"/>
  <c r="G89" i="3"/>
  <c r="F89" i="3"/>
  <c r="E89" i="3"/>
  <c r="D89" i="3"/>
  <c r="C89" i="3"/>
  <c r="B89" i="3"/>
  <c r="A89" i="3"/>
  <c r="J88" i="3"/>
  <c r="I88" i="3"/>
  <c r="H88" i="3"/>
  <c r="G88" i="3"/>
  <c r="F88" i="3"/>
  <c r="E88" i="3"/>
  <c r="D88" i="3"/>
  <c r="C88" i="3"/>
  <c r="B88" i="3"/>
  <c r="A88" i="3"/>
  <c r="J87" i="3"/>
  <c r="I87" i="3"/>
  <c r="H87" i="3"/>
  <c r="G87" i="3"/>
  <c r="F87" i="3"/>
  <c r="E87" i="3"/>
  <c r="D87" i="3"/>
  <c r="C87" i="3"/>
  <c r="B87" i="3"/>
  <c r="A87" i="3"/>
  <c r="J86" i="3"/>
  <c r="I86" i="3"/>
  <c r="H86" i="3"/>
  <c r="G86" i="3"/>
  <c r="F86" i="3"/>
  <c r="E86" i="3"/>
  <c r="D86" i="3"/>
  <c r="C86" i="3"/>
  <c r="B86" i="3"/>
  <c r="A86" i="3"/>
  <c r="J85" i="3"/>
  <c r="I85" i="3"/>
  <c r="H85" i="3"/>
  <c r="G85" i="3"/>
  <c r="F85" i="3"/>
  <c r="E85" i="3"/>
  <c r="D85" i="3"/>
  <c r="C85" i="3"/>
  <c r="B85" i="3"/>
  <c r="A85" i="3"/>
  <c r="J84" i="3"/>
  <c r="I84" i="3"/>
  <c r="H84" i="3"/>
  <c r="G84" i="3"/>
  <c r="F84" i="3"/>
  <c r="E84" i="3"/>
  <c r="D84" i="3"/>
  <c r="C84" i="3"/>
  <c r="B84" i="3"/>
  <c r="A84" i="3"/>
  <c r="J83" i="3"/>
  <c r="I83" i="3"/>
  <c r="H83" i="3"/>
  <c r="G83" i="3"/>
  <c r="F83" i="3"/>
  <c r="E83" i="3"/>
  <c r="D83" i="3"/>
  <c r="C83" i="3"/>
  <c r="B83" i="3"/>
  <c r="A83" i="3"/>
  <c r="J82" i="3"/>
  <c r="I82" i="3"/>
  <c r="H82" i="3"/>
  <c r="G82" i="3"/>
  <c r="F82" i="3"/>
  <c r="E82" i="3"/>
  <c r="D82" i="3"/>
  <c r="C82" i="3"/>
  <c r="B82" i="3"/>
  <c r="A82" i="3"/>
  <c r="J81" i="3"/>
  <c r="I81" i="3"/>
  <c r="H81" i="3"/>
  <c r="G81" i="3"/>
  <c r="F81" i="3"/>
  <c r="E81" i="3"/>
  <c r="D81" i="3"/>
  <c r="C81" i="3"/>
  <c r="B81" i="3"/>
  <c r="A81" i="3"/>
  <c r="J80" i="3"/>
  <c r="I80" i="3"/>
  <c r="H80" i="3"/>
  <c r="G80" i="3"/>
  <c r="F80" i="3"/>
  <c r="E80" i="3"/>
  <c r="D80" i="3"/>
  <c r="C80" i="3"/>
  <c r="B80" i="3"/>
  <c r="A80" i="3"/>
  <c r="J79" i="3"/>
  <c r="I79" i="3"/>
  <c r="H79" i="3"/>
  <c r="G79" i="3"/>
  <c r="F79" i="3"/>
  <c r="E79" i="3"/>
  <c r="D79" i="3"/>
  <c r="C79" i="3"/>
  <c r="B79" i="3"/>
  <c r="A79" i="3"/>
  <c r="J78" i="3"/>
  <c r="I78" i="3"/>
  <c r="H78" i="3"/>
  <c r="G78" i="3"/>
  <c r="F78" i="3"/>
  <c r="E78" i="3"/>
  <c r="D78" i="3"/>
  <c r="B78" i="3"/>
  <c r="A78" i="3"/>
  <c r="J77" i="3"/>
  <c r="I77" i="3"/>
  <c r="H77" i="3"/>
  <c r="G77" i="3"/>
  <c r="F77" i="3"/>
  <c r="E77" i="3"/>
  <c r="D77" i="3"/>
  <c r="C77" i="3"/>
  <c r="B77" i="3"/>
  <c r="A77" i="3"/>
  <c r="J76" i="3"/>
  <c r="I76" i="3"/>
  <c r="H76" i="3"/>
  <c r="G76" i="3"/>
  <c r="F76" i="3"/>
  <c r="E76" i="3"/>
  <c r="D76" i="3"/>
  <c r="C76" i="3"/>
  <c r="B76" i="3"/>
  <c r="A76" i="3"/>
  <c r="J75" i="3"/>
  <c r="I75" i="3"/>
  <c r="H75" i="3"/>
  <c r="G75" i="3"/>
  <c r="F75" i="3"/>
  <c r="E75" i="3"/>
  <c r="D75" i="3"/>
  <c r="C75" i="3"/>
  <c r="B75" i="3"/>
  <c r="A75" i="3"/>
  <c r="I74" i="3"/>
  <c r="H74" i="3"/>
  <c r="G74" i="3"/>
  <c r="F74" i="3"/>
  <c r="E74" i="3"/>
  <c r="D74" i="3"/>
  <c r="C74" i="3"/>
  <c r="B74" i="3"/>
  <c r="A74" i="3"/>
  <c r="J71" i="3"/>
  <c r="I71" i="3"/>
  <c r="H71" i="3"/>
  <c r="G71" i="3"/>
  <c r="F71" i="3"/>
  <c r="E71" i="3"/>
  <c r="D71" i="3"/>
  <c r="C71" i="3"/>
  <c r="B71" i="3"/>
  <c r="A71" i="3"/>
  <c r="J70" i="3"/>
  <c r="I70" i="3"/>
  <c r="H70" i="3"/>
  <c r="G70" i="3"/>
  <c r="F70" i="3"/>
  <c r="E70" i="3"/>
  <c r="D70" i="3"/>
  <c r="C70" i="3"/>
  <c r="B70" i="3"/>
  <c r="A70" i="3"/>
  <c r="J69" i="3"/>
  <c r="I69" i="3"/>
  <c r="H69" i="3"/>
  <c r="H68" i="3" s="1"/>
  <c r="H59" i="3" s="1"/>
  <c r="H58" i="3" s="1"/>
  <c r="G69" i="3"/>
  <c r="F69" i="3"/>
  <c r="E69" i="3"/>
  <c r="D69" i="3"/>
  <c r="D68" i="3" s="1"/>
  <c r="D59" i="3" s="1"/>
  <c r="D58" i="3" s="1"/>
  <c r="C69" i="3"/>
  <c r="B69" i="3"/>
  <c r="A69" i="3"/>
  <c r="J68" i="3"/>
  <c r="I68" i="3"/>
  <c r="G68" i="3"/>
  <c r="F68" i="3"/>
  <c r="E68" i="3"/>
  <c r="C68" i="3"/>
  <c r="B68" i="3"/>
  <c r="A68" i="3"/>
  <c r="J67" i="3"/>
  <c r="I67" i="3"/>
  <c r="H67" i="3"/>
  <c r="G67" i="3"/>
  <c r="F67" i="3"/>
  <c r="E67" i="3"/>
  <c r="D67" i="3"/>
  <c r="C67" i="3"/>
  <c r="B67" i="3"/>
  <c r="A67" i="3"/>
  <c r="J66" i="3"/>
  <c r="J59" i="3" s="1"/>
  <c r="J58" i="3" s="1"/>
  <c r="J74" i="3" s="1"/>
  <c r="I66" i="3"/>
  <c r="H66" i="3"/>
  <c r="G66" i="3"/>
  <c r="F66" i="3"/>
  <c r="F59" i="3" s="1"/>
  <c r="F58" i="3" s="1"/>
  <c r="E66" i="3"/>
  <c r="D66" i="3"/>
  <c r="B66" i="3"/>
  <c r="A66" i="3"/>
  <c r="J64" i="3"/>
  <c r="I64" i="3"/>
  <c r="H64" i="3"/>
  <c r="G64" i="3"/>
  <c r="F64" i="3"/>
  <c r="E64" i="3"/>
  <c r="D64" i="3"/>
  <c r="C64" i="3"/>
  <c r="B64" i="3"/>
  <c r="A64" i="3"/>
  <c r="J63" i="3"/>
  <c r="I63" i="3"/>
  <c r="H63" i="3"/>
  <c r="G63" i="3"/>
  <c r="F63" i="3"/>
  <c r="E63" i="3"/>
  <c r="D63" i="3"/>
  <c r="C63" i="3"/>
  <c r="B63" i="3"/>
  <c r="C62" i="3"/>
  <c r="J61" i="3"/>
  <c r="I61" i="3"/>
  <c r="H61" i="3"/>
  <c r="G61" i="3"/>
  <c r="F61" i="3"/>
  <c r="E61" i="3"/>
  <c r="D61" i="3"/>
  <c r="C61" i="3"/>
  <c r="B61" i="3"/>
  <c r="A61" i="3"/>
  <c r="J60" i="3"/>
  <c r="I60" i="3"/>
  <c r="I59" i="3" s="1"/>
  <c r="I58" i="3" s="1"/>
  <c r="H60" i="3"/>
  <c r="G60" i="3"/>
  <c r="F60" i="3"/>
  <c r="E60" i="3"/>
  <c r="E59" i="3" s="1"/>
  <c r="E58" i="3" s="1"/>
  <c r="D60" i="3"/>
  <c r="C60" i="3"/>
  <c r="B60" i="3"/>
  <c r="A60" i="3"/>
  <c r="G59" i="3"/>
  <c r="G58" i="3" s="1"/>
  <c r="G35" i="3" s="1"/>
  <c r="C59" i="3"/>
  <c r="B59" i="3"/>
  <c r="A59" i="3"/>
  <c r="C58" i="3"/>
  <c r="B58" i="3"/>
  <c r="J57" i="3"/>
  <c r="I57" i="3"/>
  <c r="H57" i="3"/>
  <c r="G57" i="3"/>
  <c r="F57" i="3"/>
  <c r="E57" i="3"/>
  <c r="D57" i="3"/>
  <c r="C57" i="3"/>
  <c r="B57" i="3"/>
  <c r="A57" i="3"/>
  <c r="J56" i="3"/>
  <c r="I56" i="3"/>
  <c r="H56" i="3"/>
  <c r="G56" i="3"/>
  <c r="F56" i="3"/>
  <c r="E56" i="3"/>
  <c r="D56" i="3"/>
  <c r="B56" i="3"/>
  <c r="A56" i="3"/>
  <c r="J55" i="3"/>
  <c r="I55" i="3"/>
  <c r="H55" i="3"/>
  <c r="G55" i="3"/>
  <c r="F55" i="3"/>
  <c r="E55" i="3"/>
  <c r="D55" i="3"/>
  <c r="C55" i="3"/>
  <c r="B55" i="3"/>
  <c r="A55" i="3"/>
  <c r="J54" i="3"/>
  <c r="I54" i="3"/>
  <c r="H54" i="3"/>
  <c r="G54" i="3"/>
  <c r="F54" i="3"/>
  <c r="E54" i="3"/>
  <c r="D54" i="3"/>
  <c r="C54" i="3"/>
  <c r="B54" i="3"/>
  <c r="A54" i="3"/>
  <c r="J53" i="3"/>
  <c r="I53" i="3"/>
  <c r="H53" i="3"/>
  <c r="G53" i="3"/>
  <c r="F53" i="3"/>
  <c r="E53" i="3"/>
  <c r="D53" i="3"/>
  <c r="C53" i="3"/>
  <c r="B53" i="3"/>
  <c r="A53" i="3"/>
  <c r="J52" i="3"/>
  <c r="I52" i="3"/>
  <c r="H52" i="3"/>
  <c r="G52" i="3"/>
  <c r="F52" i="3"/>
  <c r="E52" i="3"/>
  <c r="D52" i="3"/>
  <c r="B52" i="3"/>
  <c r="A52" i="3"/>
  <c r="J51" i="3"/>
  <c r="I51" i="3"/>
  <c r="H51" i="3"/>
  <c r="G51" i="3"/>
  <c r="F51" i="3"/>
  <c r="E51" i="3"/>
  <c r="D51" i="3"/>
  <c r="C51" i="3"/>
  <c r="B51" i="3"/>
  <c r="A51" i="3"/>
  <c r="J50" i="3"/>
  <c r="I50" i="3"/>
  <c r="H50" i="3"/>
  <c r="G50" i="3"/>
  <c r="F50" i="3"/>
  <c r="E50" i="3"/>
  <c r="D50" i="3"/>
  <c r="B50" i="3"/>
  <c r="A50" i="3"/>
  <c r="J49" i="3"/>
  <c r="I49" i="3"/>
  <c r="H49" i="3"/>
  <c r="G49" i="3"/>
  <c r="G48" i="3" s="1"/>
  <c r="F49" i="3"/>
  <c r="E49" i="3"/>
  <c r="D49" i="3"/>
  <c r="C49" i="3"/>
  <c r="B49" i="3"/>
  <c r="A49" i="3"/>
  <c r="J48" i="3"/>
  <c r="I48" i="3"/>
  <c r="H48" i="3"/>
  <c r="F48" i="3"/>
  <c r="E48" i="3"/>
  <c r="D48" i="3"/>
  <c r="B48" i="3"/>
  <c r="A48" i="3"/>
  <c r="J47" i="3"/>
  <c r="I47" i="3"/>
  <c r="H47" i="3"/>
  <c r="G47" i="3"/>
  <c r="F47" i="3"/>
  <c r="E47" i="3"/>
  <c r="D47" i="3"/>
  <c r="C47" i="3"/>
  <c r="B47" i="3"/>
  <c r="A47" i="3"/>
  <c r="J46" i="3"/>
  <c r="I46" i="3"/>
  <c r="H46" i="3"/>
  <c r="G46" i="3"/>
  <c r="F46" i="3"/>
  <c r="E46" i="3"/>
  <c r="D46" i="3"/>
  <c r="C46" i="3"/>
  <c r="B46" i="3"/>
  <c r="A46" i="3"/>
  <c r="J45" i="3"/>
  <c r="H45" i="3"/>
  <c r="G45" i="3"/>
  <c r="F45" i="3"/>
  <c r="D45" i="3"/>
  <c r="D44" i="3" s="1"/>
  <c r="C45" i="3"/>
  <c r="B45" i="3"/>
  <c r="A45" i="3"/>
  <c r="J44" i="3"/>
  <c r="I44" i="3"/>
  <c r="H44" i="3"/>
  <c r="G44" i="3"/>
  <c r="F44" i="3"/>
  <c r="E44" i="3"/>
  <c r="C44" i="3"/>
  <c r="B44" i="3"/>
  <c r="A44" i="3"/>
  <c r="J43" i="3"/>
  <c r="I43" i="3"/>
  <c r="H43" i="3"/>
  <c r="H36" i="3" s="1"/>
  <c r="G43" i="3"/>
  <c r="F43" i="3"/>
  <c r="E43" i="3"/>
  <c r="D43" i="3"/>
  <c r="D36" i="3" s="1"/>
  <c r="C43" i="3"/>
  <c r="B43" i="3"/>
  <c r="A43" i="3"/>
  <c r="J41" i="3"/>
  <c r="I41" i="3"/>
  <c r="G41" i="3"/>
  <c r="F41" i="3"/>
  <c r="D41" i="3"/>
  <c r="C41" i="3"/>
  <c r="B41" i="3"/>
  <c r="A41" i="3"/>
  <c r="J40" i="3"/>
  <c r="I40" i="3"/>
  <c r="G40" i="3"/>
  <c r="C40" i="3"/>
  <c r="B40" i="3"/>
  <c r="A40" i="3"/>
  <c r="J39" i="3"/>
  <c r="H39" i="3"/>
  <c r="G39" i="3"/>
  <c r="F39" i="3"/>
  <c r="D39" i="3"/>
  <c r="C39" i="3"/>
  <c r="B39" i="3"/>
  <c r="A39" i="3"/>
  <c r="J38" i="3"/>
  <c r="I38" i="3"/>
  <c r="H38" i="3"/>
  <c r="G38" i="3"/>
  <c r="F38" i="3"/>
  <c r="E38" i="3"/>
  <c r="D38" i="3"/>
  <c r="B38" i="3"/>
  <c r="A38" i="3"/>
  <c r="J37" i="3"/>
  <c r="I37" i="3"/>
  <c r="I36" i="3" s="1"/>
  <c r="I35" i="3" s="1"/>
  <c r="H37" i="3"/>
  <c r="G37" i="3"/>
  <c r="F37" i="3"/>
  <c r="E37" i="3"/>
  <c r="E36" i="3" s="1"/>
  <c r="E35" i="3" s="1"/>
  <c r="D37" i="3"/>
  <c r="C37" i="3"/>
  <c r="B37" i="3"/>
  <c r="J36" i="3"/>
  <c r="J35" i="3" s="1"/>
  <c r="G36" i="3"/>
  <c r="F36" i="3"/>
  <c r="F35" i="3" s="1"/>
  <c r="C36" i="3"/>
  <c r="B36" i="3"/>
  <c r="A36" i="3"/>
  <c r="C35" i="3"/>
  <c r="B35" i="3"/>
  <c r="B34" i="3"/>
  <c r="A34" i="3"/>
  <c r="C27" i="3"/>
  <c r="B27" i="3"/>
  <c r="J23" i="3"/>
  <c r="I23" i="3"/>
  <c r="H23" i="3"/>
  <c r="H22" i="3" s="1"/>
  <c r="H21" i="3" s="1"/>
  <c r="H20" i="3" s="1"/>
  <c r="H19" i="3" s="1"/>
  <c r="H27" i="3" s="1"/>
  <c r="G23" i="3"/>
  <c r="F23" i="3"/>
  <c r="E23" i="3"/>
  <c r="D23" i="3"/>
  <c r="D22" i="3" s="1"/>
  <c r="D21" i="3" s="1"/>
  <c r="D20" i="3" s="1"/>
  <c r="D19" i="3" s="1"/>
  <c r="D27" i="3" s="1"/>
  <c r="B23" i="3"/>
  <c r="A23" i="3"/>
  <c r="J22" i="3"/>
  <c r="I22" i="3"/>
  <c r="I21" i="3" s="1"/>
  <c r="I20" i="3" s="1"/>
  <c r="I19" i="3" s="1"/>
  <c r="I27" i="3" s="1"/>
  <c r="G22" i="3"/>
  <c r="F22" i="3"/>
  <c r="E22" i="3"/>
  <c r="E21" i="3" s="1"/>
  <c r="E20" i="3" s="1"/>
  <c r="E19" i="3" s="1"/>
  <c r="E27" i="3" s="1"/>
  <c r="B22" i="3"/>
  <c r="A22" i="3"/>
  <c r="J21" i="3"/>
  <c r="J20" i="3" s="1"/>
  <c r="J19" i="3" s="1"/>
  <c r="J27" i="3" s="1"/>
  <c r="G21" i="3"/>
  <c r="F21" i="3"/>
  <c r="F20" i="3" s="1"/>
  <c r="F19" i="3" s="1"/>
  <c r="F27" i="3" s="1"/>
  <c r="C21" i="3"/>
  <c r="B21" i="3"/>
  <c r="G20" i="3"/>
  <c r="G19" i="3" s="1"/>
  <c r="G27" i="3" s="1"/>
  <c r="C20" i="3"/>
  <c r="B20" i="3"/>
  <c r="A20" i="3"/>
  <c r="C19" i="3"/>
  <c r="B19" i="3"/>
  <c r="A19" i="3"/>
  <c r="B18" i="3"/>
  <c r="A18" i="3"/>
  <c r="I17" i="3"/>
  <c r="E17" i="3"/>
  <c r="C17" i="3"/>
  <c r="B17" i="3"/>
  <c r="J14" i="3"/>
  <c r="I14" i="3"/>
  <c r="H14" i="3"/>
  <c r="G14" i="3"/>
  <c r="F14" i="3"/>
  <c r="E14" i="3"/>
  <c r="D14" i="3"/>
  <c r="B14" i="3"/>
  <c r="A14" i="3"/>
  <c r="J13" i="3"/>
  <c r="I13" i="3"/>
  <c r="G13" i="3"/>
  <c r="F13" i="3"/>
  <c r="F10" i="3" s="1"/>
  <c r="D13" i="3"/>
  <c r="B13" i="3"/>
  <c r="A13" i="3"/>
  <c r="J12" i="3"/>
  <c r="I12" i="3"/>
  <c r="G12" i="3"/>
  <c r="F12" i="3"/>
  <c r="D12" i="3"/>
  <c r="D10" i="3" s="1"/>
  <c r="B12" i="3"/>
  <c r="A12" i="3"/>
  <c r="J11" i="3"/>
  <c r="I11" i="3"/>
  <c r="G11" i="3"/>
  <c r="F11" i="3"/>
  <c r="D11" i="3"/>
  <c r="B11" i="3"/>
  <c r="A11" i="3"/>
  <c r="C10" i="3"/>
  <c r="B10" i="3"/>
  <c r="A10" i="3"/>
  <c r="J9" i="3"/>
  <c r="I9" i="3"/>
  <c r="H9" i="3"/>
  <c r="G9" i="3"/>
  <c r="F9" i="3"/>
  <c r="D9" i="3"/>
  <c r="B9" i="3"/>
  <c r="J8" i="3"/>
  <c r="J17" i="3" s="1"/>
  <c r="I8" i="3"/>
  <c r="H8" i="3"/>
  <c r="H17" i="3" s="1"/>
  <c r="G8" i="3"/>
  <c r="G17" i="3" s="1"/>
  <c r="F8" i="3"/>
  <c r="F17" i="3" s="1"/>
  <c r="E8" i="3"/>
  <c r="D8" i="3"/>
  <c r="D17" i="3" s="1"/>
  <c r="C8" i="3"/>
  <c r="B8" i="3"/>
  <c r="A8" i="3"/>
  <c r="J7" i="3"/>
  <c r="I7" i="3"/>
  <c r="G7" i="3"/>
  <c r="G6" i="3" s="1"/>
  <c r="F7" i="3"/>
  <c r="D7" i="3"/>
  <c r="D6" i="3" s="1"/>
  <c r="C7" i="3"/>
  <c r="B7" i="3"/>
  <c r="A7" i="3"/>
  <c r="J6" i="3"/>
  <c r="I6" i="3"/>
  <c r="H6" i="3"/>
  <c r="F6" i="3"/>
  <c r="E6" i="3"/>
  <c r="B6" i="3"/>
  <c r="A6" i="3"/>
  <c r="A2" i="3"/>
  <c r="A1" i="3"/>
  <c r="D113" i="3" l="1"/>
  <c r="D114" i="3" s="1"/>
  <c r="H113" i="3"/>
  <c r="H114" i="3" s="1"/>
  <c r="D35" i="3"/>
  <c r="H35" i="3"/>
  <c r="F113" i="3"/>
  <c r="F114" i="3" s="1"/>
  <c r="J113" i="3"/>
  <c r="J114" i="3" s="1"/>
  <c r="G114" i="3"/>
  <c r="E115" i="3" l="1"/>
  <c r="E116" i="3"/>
  <c r="H116" i="3"/>
  <c r="H115" i="3"/>
  <c r="D116" i="3" l="1"/>
  <c r="F201" i="4" l="1"/>
  <c r="C193" i="4"/>
  <c r="C194" i="4" s="1"/>
  <c r="C192" i="4"/>
  <c r="G189" i="4"/>
  <c r="F189" i="4"/>
  <c r="E189" i="4"/>
  <c r="D189" i="4"/>
  <c r="J189" i="4" s="1"/>
  <c r="C189" i="4"/>
  <c r="B189" i="4"/>
  <c r="A189" i="4"/>
  <c r="G188" i="4"/>
  <c r="F188" i="4"/>
  <c r="E188" i="4"/>
  <c r="D188" i="4"/>
  <c r="C188" i="4"/>
  <c r="B188" i="4"/>
  <c r="A188" i="4"/>
  <c r="G187" i="4"/>
  <c r="F187" i="4"/>
  <c r="E187" i="4"/>
  <c r="D187" i="4"/>
  <c r="C187" i="4"/>
  <c r="B187" i="4"/>
  <c r="A187" i="4"/>
  <c r="G186" i="4"/>
  <c r="F186" i="4"/>
  <c r="E186" i="4"/>
  <c r="D186" i="4"/>
  <c r="J186" i="4" s="1"/>
  <c r="C186" i="4"/>
  <c r="B186" i="4"/>
  <c r="A186" i="4"/>
  <c r="G185" i="4"/>
  <c r="F185" i="4"/>
  <c r="E185" i="4"/>
  <c r="D185" i="4"/>
  <c r="J185" i="4" s="1"/>
  <c r="C185" i="4"/>
  <c r="B185" i="4"/>
  <c r="A185" i="4"/>
  <c r="G184" i="4"/>
  <c r="F184" i="4"/>
  <c r="E184" i="4"/>
  <c r="D184" i="4"/>
  <c r="C184" i="4"/>
  <c r="B184" i="4"/>
  <c r="A184" i="4"/>
  <c r="G183" i="4"/>
  <c r="F183" i="4"/>
  <c r="E183" i="4"/>
  <c r="D183" i="4"/>
  <c r="C183" i="4"/>
  <c r="B183" i="4"/>
  <c r="A183" i="4"/>
  <c r="G182" i="4"/>
  <c r="F182" i="4"/>
  <c r="E182" i="4"/>
  <c r="E181" i="4" s="1"/>
  <c r="E179" i="4" s="1"/>
  <c r="D182" i="4"/>
  <c r="J182" i="4" s="1"/>
  <c r="C182" i="4"/>
  <c r="B182" i="4"/>
  <c r="A182" i="4"/>
  <c r="I181" i="4"/>
  <c r="H181" i="4"/>
  <c r="H179" i="4" s="1"/>
  <c r="H178" i="4" s="1"/>
  <c r="H177" i="4" s="1"/>
  <c r="H176" i="4" s="1"/>
  <c r="G181" i="4"/>
  <c r="D181" i="4"/>
  <c r="C181" i="4"/>
  <c r="B181" i="4"/>
  <c r="A181" i="4"/>
  <c r="K180" i="4"/>
  <c r="B180" i="4"/>
  <c r="I179" i="4"/>
  <c r="G179" i="4"/>
  <c r="G178" i="4" s="1"/>
  <c r="D179" i="4"/>
  <c r="D178" i="4" s="1"/>
  <c r="D177" i="4" s="1"/>
  <c r="D176" i="4" s="1"/>
  <c r="C179" i="4"/>
  <c r="B179" i="4"/>
  <c r="I178" i="4"/>
  <c r="I177" i="4" s="1"/>
  <c r="I176" i="4" s="1"/>
  <c r="E178" i="4"/>
  <c r="E177" i="4" s="1"/>
  <c r="E176" i="4" s="1"/>
  <c r="C178" i="4"/>
  <c r="B178" i="4"/>
  <c r="A178" i="4"/>
  <c r="G177" i="4"/>
  <c r="G176" i="4" s="1"/>
  <c r="C177" i="4"/>
  <c r="B177" i="4"/>
  <c r="A177" i="4"/>
  <c r="K176" i="4"/>
  <c r="G175" i="4"/>
  <c r="G174" i="4" s="1"/>
  <c r="G173" i="4" s="1"/>
  <c r="G172" i="4" s="1"/>
  <c r="F175" i="4"/>
  <c r="F174" i="4" s="1"/>
  <c r="F173" i="4" s="1"/>
  <c r="F172" i="4" s="1"/>
  <c r="E175" i="4"/>
  <c r="D175" i="4"/>
  <c r="C175" i="4"/>
  <c r="B175" i="4"/>
  <c r="I174" i="4"/>
  <c r="H174" i="4"/>
  <c r="H173" i="4" s="1"/>
  <c r="H172" i="4" s="1"/>
  <c r="E174" i="4"/>
  <c r="D174" i="4"/>
  <c r="D173" i="4" s="1"/>
  <c r="C174" i="4"/>
  <c r="B174" i="4"/>
  <c r="I173" i="4"/>
  <c r="I172" i="4" s="1"/>
  <c r="E173" i="4"/>
  <c r="E172" i="4" s="1"/>
  <c r="B173" i="4"/>
  <c r="C172" i="4"/>
  <c r="B172" i="4"/>
  <c r="G170" i="4"/>
  <c r="F170" i="4"/>
  <c r="E170" i="4"/>
  <c r="D170" i="4"/>
  <c r="J170" i="4" s="1"/>
  <c r="C170" i="4"/>
  <c r="B170" i="4"/>
  <c r="A170" i="4"/>
  <c r="G169" i="4"/>
  <c r="F169" i="4"/>
  <c r="E169" i="4"/>
  <c r="D169" i="4"/>
  <c r="J169" i="4" s="1"/>
  <c r="C169" i="4"/>
  <c r="B169" i="4"/>
  <c r="G168" i="4"/>
  <c r="G167" i="4" s="1"/>
  <c r="F168" i="4"/>
  <c r="F167" i="4" s="1"/>
  <c r="E168" i="4"/>
  <c r="D168" i="4"/>
  <c r="J168" i="4" s="1"/>
  <c r="C168" i="4"/>
  <c r="B168" i="4"/>
  <c r="A168" i="4"/>
  <c r="I167" i="4"/>
  <c r="I125" i="4" s="1"/>
  <c r="I124" i="4" s="1"/>
  <c r="I88" i="4" s="1"/>
  <c r="H167" i="4"/>
  <c r="E167" i="4"/>
  <c r="D167" i="4"/>
  <c r="J167" i="4" s="1"/>
  <c r="C167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C154" i="4"/>
  <c r="B154" i="4"/>
  <c r="B153" i="4"/>
  <c r="B152" i="4"/>
  <c r="G151" i="4"/>
  <c r="G150" i="4" s="1"/>
  <c r="F151" i="4"/>
  <c r="E151" i="4"/>
  <c r="D151" i="4"/>
  <c r="D150" i="4" s="1"/>
  <c r="C151" i="4"/>
  <c r="B151" i="4"/>
  <c r="A151" i="4"/>
  <c r="I150" i="4"/>
  <c r="H150" i="4"/>
  <c r="F150" i="4"/>
  <c r="J150" i="4" s="1"/>
  <c r="E150" i="4"/>
  <c r="C150" i="4"/>
  <c r="B150" i="4"/>
  <c r="G149" i="4"/>
  <c r="F149" i="4"/>
  <c r="E149" i="4"/>
  <c r="D149" i="4"/>
  <c r="J149" i="4" s="1"/>
  <c r="C149" i="4"/>
  <c r="B149" i="4"/>
  <c r="A149" i="4"/>
  <c r="G148" i="4"/>
  <c r="F148" i="4"/>
  <c r="E148" i="4"/>
  <c r="D148" i="4"/>
  <c r="J148" i="4" s="1"/>
  <c r="C148" i="4"/>
  <c r="B148" i="4"/>
  <c r="A148" i="4"/>
  <c r="G147" i="4"/>
  <c r="F147" i="4"/>
  <c r="E147" i="4"/>
  <c r="D147" i="4"/>
  <c r="J147" i="4" s="1"/>
  <c r="C147" i="4"/>
  <c r="B147" i="4"/>
  <c r="A147" i="4"/>
  <c r="G146" i="4"/>
  <c r="F146" i="4"/>
  <c r="E146" i="4"/>
  <c r="D146" i="4"/>
  <c r="C146" i="4"/>
  <c r="B146" i="4"/>
  <c r="A146" i="4"/>
  <c r="G145" i="4"/>
  <c r="F145" i="4"/>
  <c r="E145" i="4"/>
  <c r="D145" i="4"/>
  <c r="J145" i="4" s="1"/>
  <c r="C145" i="4"/>
  <c r="B145" i="4"/>
  <c r="A145" i="4"/>
  <c r="G144" i="4"/>
  <c r="F144" i="4"/>
  <c r="E144" i="4"/>
  <c r="D144" i="4"/>
  <c r="J144" i="4" s="1"/>
  <c r="C144" i="4"/>
  <c r="B144" i="4"/>
  <c r="A144" i="4"/>
  <c r="G143" i="4"/>
  <c r="F143" i="4"/>
  <c r="E143" i="4"/>
  <c r="D143" i="4"/>
  <c r="J143" i="4" s="1"/>
  <c r="C143" i="4"/>
  <c r="B143" i="4"/>
  <c r="A143" i="4"/>
  <c r="G142" i="4"/>
  <c r="F142" i="4"/>
  <c r="E142" i="4"/>
  <c r="E126" i="4" s="1"/>
  <c r="E125" i="4" s="1"/>
  <c r="E124" i="4" s="1"/>
  <c r="E88" i="4" s="1"/>
  <c r="D142" i="4"/>
  <c r="C142" i="4"/>
  <c r="B142" i="4"/>
  <c r="A142" i="4"/>
  <c r="B141" i="4"/>
  <c r="G140" i="4"/>
  <c r="F140" i="4"/>
  <c r="E140" i="4"/>
  <c r="D140" i="4"/>
  <c r="J140" i="4" s="1"/>
  <c r="C140" i="4"/>
  <c r="B140" i="4"/>
  <c r="A140" i="4"/>
  <c r="G139" i="4"/>
  <c r="F139" i="4"/>
  <c r="E139" i="4"/>
  <c r="D139" i="4"/>
  <c r="J139" i="4" s="1"/>
  <c r="C139" i="4"/>
  <c r="B139" i="4"/>
  <c r="A139" i="4"/>
  <c r="G138" i="4"/>
  <c r="F138" i="4"/>
  <c r="E138" i="4"/>
  <c r="D138" i="4"/>
  <c r="J138" i="4" s="1"/>
  <c r="C138" i="4"/>
  <c r="B138" i="4"/>
  <c r="A138" i="4"/>
  <c r="G137" i="4"/>
  <c r="F137" i="4"/>
  <c r="E137" i="4"/>
  <c r="D137" i="4"/>
  <c r="J137" i="4" s="1"/>
  <c r="C137" i="4"/>
  <c r="B137" i="4"/>
  <c r="A137" i="4"/>
  <c r="G136" i="4"/>
  <c r="F136" i="4"/>
  <c r="E136" i="4"/>
  <c r="D136" i="4"/>
  <c r="J136" i="4" s="1"/>
  <c r="C136" i="4"/>
  <c r="B136" i="4"/>
  <c r="A136" i="4"/>
  <c r="G135" i="4"/>
  <c r="F135" i="4"/>
  <c r="E135" i="4"/>
  <c r="D135" i="4"/>
  <c r="J135" i="4" s="1"/>
  <c r="C135" i="4"/>
  <c r="B135" i="4"/>
  <c r="A135" i="4"/>
  <c r="G134" i="4"/>
  <c r="F134" i="4"/>
  <c r="E134" i="4"/>
  <c r="D134" i="4"/>
  <c r="J134" i="4" s="1"/>
  <c r="C134" i="4"/>
  <c r="B134" i="4"/>
  <c r="A134" i="4"/>
  <c r="G133" i="4"/>
  <c r="F133" i="4"/>
  <c r="E133" i="4"/>
  <c r="D133" i="4"/>
  <c r="J133" i="4" s="1"/>
  <c r="C133" i="4"/>
  <c r="B133" i="4"/>
  <c r="A133" i="4"/>
  <c r="G132" i="4"/>
  <c r="F132" i="4"/>
  <c r="E132" i="4"/>
  <c r="D132" i="4"/>
  <c r="J132" i="4" s="1"/>
  <c r="C132" i="4"/>
  <c r="B132" i="4"/>
  <c r="A132" i="4"/>
  <c r="G131" i="4"/>
  <c r="F131" i="4"/>
  <c r="E131" i="4"/>
  <c r="D131" i="4"/>
  <c r="J131" i="4" s="1"/>
  <c r="C131" i="4"/>
  <c r="B131" i="4"/>
  <c r="A131" i="4"/>
  <c r="G130" i="4"/>
  <c r="F130" i="4"/>
  <c r="E130" i="4"/>
  <c r="D130" i="4"/>
  <c r="J130" i="4" s="1"/>
  <c r="C130" i="4"/>
  <c r="B130" i="4"/>
  <c r="A130" i="4"/>
  <c r="G129" i="4"/>
  <c r="F129" i="4"/>
  <c r="E129" i="4"/>
  <c r="D129" i="4"/>
  <c r="J129" i="4" s="1"/>
  <c r="C129" i="4"/>
  <c r="B129" i="4"/>
  <c r="A129" i="4"/>
  <c r="G128" i="4"/>
  <c r="F128" i="4"/>
  <c r="E128" i="4"/>
  <c r="D128" i="4"/>
  <c r="J128" i="4" s="1"/>
  <c r="C128" i="4"/>
  <c r="B128" i="4"/>
  <c r="A128" i="4"/>
  <c r="G127" i="4"/>
  <c r="F127" i="4"/>
  <c r="E127" i="4"/>
  <c r="D127" i="4"/>
  <c r="J127" i="4" s="1"/>
  <c r="C127" i="4"/>
  <c r="B127" i="4"/>
  <c r="A127" i="4"/>
  <c r="I126" i="4"/>
  <c r="H126" i="4"/>
  <c r="H125" i="4" s="1"/>
  <c r="H124" i="4" s="1"/>
  <c r="G126" i="4"/>
  <c r="D126" i="4"/>
  <c r="D125" i="4" s="1"/>
  <c r="D124" i="4" s="1"/>
  <c r="C126" i="4"/>
  <c r="B126" i="4"/>
  <c r="B125" i="4"/>
  <c r="C124" i="4"/>
  <c r="B124" i="4"/>
  <c r="G122" i="4"/>
  <c r="F122" i="4"/>
  <c r="E122" i="4"/>
  <c r="E121" i="4" s="1"/>
  <c r="D122" i="4"/>
  <c r="D121" i="4" s="1"/>
  <c r="C122" i="4"/>
  <c r="B122" i="4"/>
  <c r="A122" i="4"/>
  <c r="I121" i="4"/>
  <c r="H121" i="4"/>
  <c r="G121" i="4"/>
  <c r="F121" i="4"/>
  <c r="C121" i="4"/>
  <c r="B121" i="4"/>
  <c r="G120" i="4"/>
  <c r="F120" i="4"/>
  <c r="E120" i="4"/>
  <c r="D120" i="4"/>
  <c r="J120" i="4" s="1"/>
  <c r="C120" i="4"/>
  <c r="B120" i="4"/>
  <c r="A120" i="4"/>
  <c r="G119" i="4"/>
  <c r="F119" i="4"/>
  <c r="F118" i="4" s="1"/>
  <c r="F115" i="4" s="1"/>
  <c r="F114" i="4" s="1"/>
  <c r="F113" i="4" s="1"/>
  <c r="E119" i="4"/>
  <c r="E118" i="4" s="1"/>
  <c r="D119" i="4"/>
  <c r="C119" i="4"/>
  <c r="B119" i="4"/>
  <c r="A119" i="4"/>
  <c r="I118" i="4"/>
  <c r="H118" i="4"/>
  <c r="G118" i="4"/>
  <c r="D118" i="4"/>
  <c r="C118" i="4"/>
  <c r="B118" i="4"/>
  <c r="G117" i="4"/>
  <c r="G116" i="4" s="1"/>
  <c r="G115" i="4" s="1"/>
  <c r="G114" i="4" s="1"/>
  <c r="F117" i="4"/>
  <c r="F116" i="4" s="1"/>
  <c r="E117" i="4"/>
  <c r="D117" i="4"/>
  <c r="J117" i="4" s="1"/>
  <c r="J116" i="4" s="1"/>
  <c r="C117" i="4"/>
  <c r="B117" i="4"/>
  <c r="A117" i="4"/>
  <c r="I116" i="4"/>
  <c r="I115" i="4" s="1"/>
  <c r="I114" i="4" s="1"/>
  <c r="I113" i="4" s="1"/>
  <c r="H116" i="4"/>
  <c r="H115" i="4" s="1"/>
  <c r="H114" i="4" s="1"/>
  <c r="H113" i="4" s="1"/>
  <c r="E116" i="4"/>
  <c r="D116" i="4"/>
  <c r="D115" i="4" s="1"/>
  <c r="D114" i="4" s="1"/>
  <c r="D113" i="4" s="1"/>
  <c r="C116" i="4"/>
  <c r="B116" i="4"/>
  <c r="K115" i="4"/>
  <c r="B115" i="4"/>
  <c r="K114" i="4"/>
  <c r="B114" i="4"/>
  <c r="G113" i="4"/>
  <c r="C113" i="4"/>
  <c r="B113" i="4"/>
  <c r="G112" i="4"/>
  <c r="G111" i="4" s="1"/>
  <c r="G110" i="4" s="1"/>
  <c r="F112" i="4"/>
  <c r="F111" i="4" s="1"/>
  <c r="F110" i="4" s="1"/>
  <c r="E112" i="4"/>
  <c r="D112" i="4"/>
  <c r="J112" i="4" s="1"/>
  <c r="J111" i="4" s="1"/>
  <c r="C112" i="4"/>
  <c r="B112" i="4"/>
  <c r="A112" i="4"/>
  <c r="I111" i="4"/>
  <c r="I110" i="4" s="1"/>
  <c r="H111" i="4"/>
  <c r="H110" i="4" s="1"/>
  <c r="E111" i="4"/>
  <c r="E110" i="4" s="1"/>
  <c r="D111" i="4"/>
  <c r="D110" i="4" s="1"/>
  <c r="C111" i="4"/>
  <c r="B111" i="4"/>
  <c r="K110" i="4"/>
  <c r="J110" i="4"/>
  <c r="B110" i="4"/>
  <c r="G107" i="4"/>
  <c r="F107" i="4"/>
  <c r="E107" i="4"/>
  <c r="D107" i="4"/>
  <c r="J107" i="4" s="1"/>
  <c r="C107" i="4"/>
  <c r="B107" i="4"/>
  <c r="A107" i="4"/>
  <c r="J106" i="4"/>
  <c r="J105" i="4" s="1"/>
  <c r="J104" i="4" s="1"/>
  <c r="J103" i="4" s="1"/>
  <c r="I106" i="4"/>
  <c r="H106" i="4"/>
  <c r="G106" i="4"/>
  <c r="G105" i="4" s="1"/>
  <c r="G104" i="4" s="1"/>
  <c r="G103" i="4" s="1"/>
  <c r="F106" i="4"/>
  <c r="F105" i="4" s="1"/>
  <c r="F104" i="4" s="1"/>
  <c r="F103" i="4" s="1"/>
  <c r="E106" i="4"/>
  <c r="D106" i="4"/>
  <c r="C106" i="4"/>
  <c r="B106" i="4"/>
  <c r="K105" i="4"/>
  <c r="I105" i="4"/>
  <c r="H105" i="4"/>
  <c r="E105" i="4"/>
  <c r="D105" i="4"/>
  <c r="D104" i="4" s="1"/>
  <c r="D103" i="4" s="1"/>
  <c r="B105" i="4"/>
  <c r="I104" i="4"/>
  <c r="I103" i="4" s="1"/>
  <c r="H104" i="4"/>
  <c r="H103" i="4" s="1"/>
  <c r="C104" i="4"/>
  <c r="B104" i="4"/>
  <c r="C103" i="4"/>
  <c r="B103" i="4"/>
  <c r="J102" i="4"/>
  <c r="G102" i="4"/>
  <c r="F102" i="4"/>
  <c r="E102" i="4"/>
  <c r="D102" i="4"/>
  <c r="C102" i="4"/>
  <c r="B102" i="4"/>
  <c r="A102" i="4"/>
  <c r="G101" i="4"/>
  <c r="F101" i="4"/>
  <c r="E101" i="4"/>
  <c r="D101" i="4"/>
  <c r="J101" i="4" s="1"/>
  <c r="C101" i="4"/>
  <c r="B101" i="4"/>
  <c r="A101" i="4"/>
  <c r="G100" i="4"/>
  <c r="F100" i="4"/>
  <c r="E100" i="4"/>
  <c r="E99" i="4" s="1"/>
  <c r="D100" i="4"/>
  <c r="D99" i="4" s="1"/>
  <c r="C100" i="4"/>
  <c r="B100" i="4"/>
  <c r="A100" i="4"/>
  <c r="I99" i="4"/>
  <c r="H99" i="4"/>
  <c r="G99" i="4"/>
  <c r="F99" i="4"/>
  <c r="C99" i="4"/>
  <c r="B99" i="4"/>
  <c r="G98" i="4"/>
  <c r="F98" i="4"/>
  <c r="F97" i="4" s="1"/>
  <c r="E98" i="4"/>
  <c r="E97" i="4" s="1"/>
  <c r="D98" i="4"/>
  <c r="C98" i="4"/>
  <c r="B98" i="4"/>
  <c r="A98" i="4"/>
  <c r="I97" i="4"/>
  <c r="H97" i="4"/>
  <c r="G97" i="4"/>
  <c r="G96" i="4" s="1"/>
  <c r="D97" i="4"/>
  <c r="D96" i="4" s="1"/>
  <c r="C97" i="4"/>
  <c r="B97" i="4"/>
  <c r="K96" i="4"/>
  <c r="I96" i="4"/>
  <c r="H96" i="4"/>
  <c r="F96" i="4"/>
  <c r="E96" i="4"/>
  <c r="B96" i="4"/>
  <c r="G93" i="4"/>
  <c r="F93" i="4"/>
  <c r="E93" i="4"/>
  <c r="D93" i="4"/>
  <c r="C93" i="4"/>
  <c r="B93" i="4"/>
  <c r="A93" i="4"/>
  <c r="I92" i="4"/>
  <c r="I91" i="4" s="1"/>
  <c r="I90" i="4" s="1"/>
  <c r="H92" i="4"/>
  <c r="H91" i="4" s="1"/>
  <c r="F92" i="4"/>
  <c r="E92" i="4"/>
  <c r="D92" i="4"/>
  <c r="C92" i="4"/>
  <c r="B92" i="4"/>
  <c r="K91" i="4"/>
  <c r="G91" i="4"/>
  <c r="F91" i="4"/>
  <c r="F90" i="4" s="1"/>
  <c r="E91" i="4"/>
  <c r="E90" i="4" s="1"/>
  <c r="B91" i="4"/>
  <c r="G90" i="4"/>
  <c r="B90" i="4"/>
  <c r="E89" i="4"/>
  <c r="C89" i="4"/>
  <c r="B89" i="4"/>
  <c r="H88" i="4"/>
  <c r="C86" i="4"/>
  <c r="B86" i="4"/>
  <c r="A86" i="4"/>
  <c r="G85" i="4"/>
  <c r="F85" i="4"/>
  <c r="E85" i="4"/>
  <c r="D85" i="4"/>
  <c r="J85" i="4" s="1"/>
  <c r="C85" i="4"/>
  <c r="B85" i="4"/>
  <c r="A85" i="4"/>
  <c r="G84" i="4"/>
  <c r="F84" i="4"/>
  <c r="E84" i="4"/>
  <c r="E83" i="4" s="1"/>
  <c r="D84" i="4"/>
  <c r="J84" i="4" s="1"/>
  <c r="C84" i="4"/>
  <c r="B84" i="4"/>
  <c r="A84" i="4"/>
  <c r="I83" i="4"/>
  <c r="H83" i="4"/>
  <c r="H82" i="4" s="1"/>
  <c r="H81" i="4" s="1"/>
  <c r="H80" i="4" s="1"/>
  <c r="H79" i="4" s="1"/>
  <c r="G83" i="4"/>
  <c r="D83" i="4"/>
  <c r="C83" i="4"/>
  <c r="B83" i="4"/>
  <c r="I82" i="4"/>
  <c r="G82" i="4"/>
  <c r="E82" i="4"/>
  <c r="D82" i="4"/>
  <c r="B82" i="4"/>
  <c r="I81" i="4"/>
  <c r="G81" i="4"/>
  <c r="G80" i="4" s="1"/>
  <c r="E81" i="4"/>
  <c r="D81" i="4"/>
  <c r="D80" i="4" s="1"/>
  <c r="D79" i="4" s="1"/>
  <c r="B81" i="4"/>
  <c r="K80" i="4"/>
  <c r="I80" i="4"/>
  <c r="I79" i="4" s="1"/>
  <c r="E80" i="4"/>
  <c r="E79" i="4" s="1"/>
  <c r="C80" i="4"/>
  <c r="B80" i="4"/>
  <c r="K79" i="4"/>
  <c r="G79" i="4"/>
  <c r="C79" i="4"/>
  <c r="B79" i="4"/>
  <c r="A79" i="4"/>
  <c r="K78" i="4"/>
  <c r="B78" i="4"/>
  <c r="A78" i="4"/>
  <c r="J77" i="4"/>
  <c r="G74" i="4"/>
  <c r="G73" i="4" s="1"/>
  <c r="G72" i="4" s="1"/>
  <c r="F74" i="4"/>
  <c r="F73" i="4" s="1"/>
  <c r="F72" i="4" s="1"/>
  <c r="F71" i="4" s="1"/>
  <c r="E74" i="4"/>
  <c r="D74" i="4"/>
  <c r="C74" i="4"/>
  <c r="B74" i="4"/>
  <c r="A74" i="4"/>
  <c r="I73" i="4"/>
  <c r="H73" i="4"/>
  <c r="H72" i="4" s="1"/>
  <c r="H71" i="4" s="1"/>
  <c r="E73" i="4"/>
  <c r="E72" i="4" s="1"/>
  <c r="E71" i="4" s="1"/>
  <c r="D73" i="4"/>
  <c r="D72" i="4" s="1"/>
  <c r="D71" i="4" s="1"/>
  <c r="C73" i="4"/>
  <c r="B73" i="4"/>
  <c r="I72" i="4"/>
  <c r="I71" i="4" s="1"/>
  <c r="C72" i="4"/>
  <c r="B72" i="4"/>
  <c r="G71" i="4"/>
  <c r="C71" i="4"/>
  <c r="B71" i="4"/>
  <c r="B70" i="4"/>
  <c r="G69" i="4"/>
  <c r="G68" i="4" s="1"/>
  <c r="G67" i="4" s="1"/>
  <c r="F69" i="4"/>
  <c r="F68" i="4" s="1"/>
  <c r="F67" i="4" s="1"/>
  <c r="E69" i="4"/>
  <c r="D69" i="4"/>
  <c r="C69" i="4"/>
  <c r="B69" i="4"/>
  <c r="A69" i="4"/>
  <c r="I68" i="4"/>
  <c r="I67" i="4" s="1"/>
  <c r="I66" i="4" s="1"/>
  <c r="H68" i="4"/>
  <c r="H67" i="4" s="1"/>
  <c r="H66" i="4" s="1"/>
  <c r="E68" i="4"/>
  <c r="E67" i="4" s="1"/>
  <c r="E66" i="4" s="1"/>
  <c r="D68" i="4"/>
  <c r="D67" i="4" s="1"/>
  <c r="D66" i="4" s="1"/>
  <c r="C68" i="4"/>
  <c r="B68" i="4"/>
  <c r="C67" i="4"/>
  <c r="B67" i="4"/>
  <c r="G66" i="4"/>
  <c r="C66" i="4"/>
  <c r="B66" i="4"/>
  <c r="J65" i="4"/>
  <c r="G64" i="4"/>
  <c r="G63" i="4" s="1"/>
  <c r="F64" i="4"/>
  <c r="F63" i="4" s="1"/>
  <c r="E64" i="4"/>
  <c r="D64" i="4"/>
  <c r="C64" i="4"/>
  <c r="B64" i="4"/>
  <c r="A64" i="4"/>
  <c r="I63" i="4"/>
  <c r="H63" i="4"/>
  <c r="E63" i="4"/>
  <c r="D63" i="4"/>
  <c r="C63" i="4"/>
  <c r="B63" i="4"/>
  <c r="A63" i="4"/>
  <c r="J62" i="4"/>
  <c r="B62" i="4"/>
  <c r="G61" i="4"/>
  <c r="G60" i="4" s="1"/>
  <c r="F61" i="4"/>
  <c r="F60" i="4" s="1"/>
  <c r="E61" i="4"/>
  <c r="D61" i="4"/>
  <c r="C61" i="4"/>
  <c r="B61" i="4"/>
  <c r="A61" i="4"/>
  <c r="I60" i="4"/>
  <c r="H60" i="4"/>
  <c r="E60" i="4"/>
  <c r="D60" i="4"/>
  <c r="C60" i="4"/>
  <c r="B60" i="4"/>
  <c r="B59" i="4"/>
  <c r="G58" i="4"/>
  <c r="F58" i="4"/>
  <c r="E58" i="4"/>
  <c r="E57" i="4" s="1"/>
  <c r="D58" i="4"/>
  <c r="D57" i="4" s="1"/>
  <c r="C58" i="4"/>
  <c r="B58" i="4"/>
  <c r="A58" i="4"/>
  <c r="I57" i="4"/>
  <c r="H57" i="4"/>
  <c r="G57" i="4"/>
  <c r="F57" i="4"/>
  <c r="C57" i="4"/>
  <c r="B57" i="4"/>
  <c r="B56" i="4"/>
  <c r="G55" i="4"/>
  <c r="F55" i="4"/>
  <c r="E55" i="4"/>
  <c r="D55" i="4"/>
  <c r="C55" i="4"/>
  <c r="B55" i="4"/>
  <c r="A55" i="4"/>
  <c r="B54" i="4"/>
  <c r="G53" i="4"/>
  <c r="F53" i="4"/>
  <c r="E53" i="4"/>
  <c r="D53" i="4"/>
  <c r="J53" i="4" s="1"/>
  <c r="C53" i="4"/>
  <c r="B53" i="4"/>
  <c r="A53" i="4"/>
  <c r="B52" i="4"/>
  <c r="G51" i="4"/>
  <c r="F51" i="4"/>
  <c r="E51" i="4"/>
  <c r="D51" i="4"/>
  <c r="J51" i="4" s="1"/>
  <c r="C51" i="4"/>
  <c r="B51" i="4"/>
  <c r="A51" i="4"/>
  <c r="B50" i="4"/>
  <c r="G49" i="4"/>
  <c r="F49" i="4"/>
  <c r="E49" i="4"/>
  <c r="D49" i="4"/>
  <c r="J49" i="4" s="1"/>
  <c r="C49" i="4"/>
  <c r="B49" i="4"/>
  <c r="A49" i="4"/>
  <c r="B48" i="4"/>
  <c r="G47" i="4"/>
  <c r="G40" i="4" s="1"/>
  <c r="G39" i="4" s="1"/>
  <c r="F47" i="4"/>
  <c r="E47" i="4"/>
  <c r="D47" i="4"/>
  <c r="C47" i="4"/>
  <c r="B47" i="4"/>
  <c r="A47" i="4"/>
  <c r="B46" i="4"/>
  <c r="G45" i="4"/>
  <c r="F45" i="4"/>
  <c r="E45" i="4"/>
  <c r="D45" i="4"/>
  <c r="J45" i="4" s="1"/>
  <c r="C45" i="4"/>
  <c r="B45" i="4"/>
  <c r="A45" i="4"/>
  <c r="B44" i="4"/>
  <c r="G43" i="4"/>
  <c r="F43" i="4"/>
  <c r="E43" i="4"/>
  <c r="D43" i="4"/>
  <c r="J43" i="4" s="1"/>
  <c r="C43" i="4"/>
  <c r="B43" i="4"/>
  <c r="A43" i="4"/>
  <c r="B42" i="4"/>
  <c r="G41" i="4"/>
  <c r="F41" i="4"/>
  <c r="F40" i="4" s="1"/>
  <c r="F39" i="4" s="1"/>
  <c r="F38" i="4" s="1"/>
  <c r="E41" i="4"/>
  <c r="E40" i="4" s="1"/>
  <c r="E39" i="4" s="1"/>
  <c r="D41" i="4"/>
  <c r="C41" i="4"/>
  <c r="B41" i="4"/>
  <c r="A41" i="4"/>
  <c r="I40" i="4"/>
  <c r="H40" i="4"/>
  <c r="D40" i="4"/>
  <c r="D39" i="4" s="1"/>
  <c r="C40" i="4"/>
  <c r="B40" i="4"/>
  <c r="I39" i="4"/>
  <c r="H39" i="4"/>
  <c r="H8" i="4" s="1"/>
  <c r="B39" i="4"/>
  <c r="I38" i="4"/>
  <c r="C38" i="4"/>
  <c r="B38" i="4"/>
  <c r="G37" i="4"/>
  <c r="F37" i="4"/>
  <c r="E37" i="4"/>
  <c r="D37" i="4"/>
  <c r="J37" i="4" s="1"/>
  <c r="C37" i="4"/>
  <c r="B37" i="4"/>
  <c r="A37" i="4"/>
  <c r="G36" i="4"/>
  <c r="F36" i="4"/>
  <c r="E36" i="4"/>
  <c r="D36" i="4"/>
  <c r="J36" i="4" s="1"/>
  <c r="C36" i="4"/>
  <c r="B36" i="4"/>
  <c r="G34" i="4"/>
  <c r="G33" i="4" s="1"/>
  <c r="F34" i="4"/>
  <c r="F33" i="4" s="1"/>
  <c r="E34" i="4"/>
  <c r="D34" i="4"/>
  <c r="J34" i="4" s="1"/>
  <c r="J33" i="4" s="1"/>
  <c r="C34" i="4"/>
  <c r="B34" i="4"/>
  <c r="A34" i="4"/>
  <c r="I33" i="4"/>
  <c r="H33" i="4"/>
  <c r="E33" i="4"/>
  <c r="D33" i="4"/>
  <c r="C33" i="4"/>
  <c r="B33" i="4"/>
  <c r="G32" i="4"/>
  <c r="F32" i="4"/>
  <c r="E32" i="4"/>
  <c r="D32" i="4"/>
  <c r="J32" i="4" s="1"/>
  <c r="C32" i="4"/>
  <c r="B32" i="4"/>
  <c r="A32" i="4"/>
  <c r="G31" i="4"/>
  <c r="K30" i="4" s="1"/>
  <c r="F31" i="4"/>
  <c r="E31" i="4"/>
  <c r="D31" i="4"/>
  <c r="D30" i="4" s="1"/>
  <c r="C31" i="4"/>
  <c r="B31" i="4"/>
  <c r="A31" i="4"/>
  <c r="I30" i="4"/>
  <c r="H30" i="4"/>
  <c r="F30" i="4"/>
  <c r="E30" i="4"/>
  <c r="C30" i="4"/>
  <c r="B30" i="4"/>
  <c r="G29" i="4"/>
  <c r="F29" i="4"/>
  <c r="F27" i="4" s="1"/>
  <c r="F23" i="4" s="1"/>
  <c r="F17" i="4" s="1"/>
  <c r="E29" i="4"/>
  <c r="D29" i="4"/>
  <c r="C29" i="4"/>
  <c r="B29" i="4"/>
  <c r="G28" i="4"/>
  <c r="F28" i="4"/>
  <c r="E28" i="4"/>
  <c r="E27" i="4" s="1"/>
  <c r="D28" i="4"/>
  <c r="D27" i="4" s="1"/>
  <c r="C28" i="4"/>
  <c r="B28" i="4"/>
  <c r="A28" i="4"/>
  <c r="I27" i="4"/>
  <c r="H27" i="4"/>
  <c r="G27" i="4"/>
  <c r="C27" i="4"/>
  <c r="B27" i="4"/>
  <c r="B26" i="4"/>
  <c r="G25" i="4"/>
  <c r="G24" i="4" s="1"/>
  <c r="F25" i="4"/>
  <c r="F24" i="4" s="1"/>
  <c r="E25" i="4"/>
  <c r="D25" i="4"/>
  <c r="J25" i="4" s="1"/>
  <c r="J24" i="4" s="1"/>
  <c r="C25" i="4"/>
  <c r="B25" i="4"/>
  <c r="A25" i="4"/>
  <c r="I24" i="4"/>
  <c r="I23" i="4" s="1"/>
  <c r="H24" i="4"/>
  <c r="H23" i="4" s="1"/>
  <c r="E24" i="4"/>
  <c r="E23" i="4" s="1"/>
  <c r="D24" i="4"/>
  <c r="D23" i="4" s="1"/>
  <c r="C24" i="4"/>
  <c r="B24" i="4"/>
  <c r="B23" i="4"/>
  <c r="G22" i="4"/>
  <c r="G21" i="4" s="1"/>
  <c r="F22" i="4"/>
  <c r="E22" i="4"/>
  <c r="D22" i="4"/>
  <c r="D21" i="4" s="1"/>
  <c r="C22" i="4"/>
  <c r="B22" i="4"/>
  <c r="I21" i="4"/>
  <c r="H21" i="4"/>
  <c r="F21" i="4"/>
  <c r="E21" i="4"/>
  <c r="C21" i="4"/>
  <c r="B21" i="4"/>
  <c r="G20" i="4"/>
  <c r="G19" i="4" s="1"/>
  <c r="G18" i="4" s="1"/>
  <c r="F20" i="4"/>
  <c r="E20" i="4"/>
  <c r="D20" i="4"/>
  <c r="J20" i="4" s="1"/>
  <c r="J19" i="4" s="1"/>
  <c r="C20" i="4"/>
  <c r="B20" i="4"/>
  <c r="I19" i="4"/>
  <c r="I18" i="4" s="1"/>
  <c r="H19" i="4"/>
  <c r="F19" i="4"/>
  <c r="E19" i="4"/>
  <c r="E18" i="4" s="1"/>
  <c r="D19" i="4"/>
  <c r="C19" i="4"/>
  <c r="B19" i="4"/>
  <c r="K18" i="4"/>
  <c r="F18" i="4"/>
  <c r="B18" i="4"/>
  <c r="B17" i="4"/>
  <c r="C16" i="4"/>
  <c r="B16" i="4"/>
  <c r="C15" i="4"/>
  <c r="B15" i="4"/>
  <c r="G14" i="4"/>
  <c r="F14" i="4"/>
  <c r="E14" i="4"/>
  <c r="D14" i="4"/>
  <c r="C14" i="4"/>
  <c r="B14" i="4"/>
  <c r="A14" i="4"/>
  <c r="G13" i="4"/>
  <c r="F13" i="4"/>
  <c r="E13" i="4"/>
  <c r="D13" i="4"/>
  <c r="J13" i="4" s="1"/>
  <c r="C13" i="4"/>
  <c r="B13" i="4"/>
  <c r="A13" i="4"/>
  <c r="I12" i="4"/>
  <c r="I11" i="4" s="1"/>
  <c r="I10" i="4" s="1"/>
  <c r="I9" i="4" s="1"/>
  <c r="H12" i="4"/>
  <c r="H11" i="4" s="1"/>
  <c r="H10" i="4" s="1"/>
  <c r="E12" i="4"/>
  <c r="E11" i="4" s="1"/>
  <c r="E10" i="4" s="1"/>
  <c r="D12" i="4"/>
  <c r="D11" i="4" s="1"/>
  <c r="D10" i="4" s="1"/>
  <c r="C12" i="4"/>
  <c r="B12" i="4"/>
  <c r="A12" i="4"/>
  <c r="B11" i="4"/>
  <c r="C10" i="4"/>
  <c r="B10" i="4"/>
  <c r="A10" i="4"/>
  <c r="H9" i="4"/>
  <c r="E9" i="4"/>
  <c r="D9" i="4"/>
  <c r="C9" i="4"/>
  <c r="B9" i="4"/>
  <c r="A9" i="4"/>
  <c r="K7" i="4"/>
  <c r="B6" i="4"/>
  <c r="A6" i="4"/>
  <c r="B3" i="4"/>
  <c r="J118" i="1"/>
  <c r="I118" i="1"/>
  <c r="H118" i="1"/>
  <c r="G118" i="1"/>
  <c r="F118" i="1"/>
  <c r="E118" i="1"/>
  <c r="C118" i="1"/>
  <c r="B118" i="1"/>
  <c r="A118" i="1"/>
  <c r="I117" i="1"/>
  <c r="H117" i="1"/>
  <c r="G117" i="1"/>
  <c r="F117" i="1"/>
  <c r="J117" i="1" s="1"/>
  <c r="E117" i="1"/>
  <c r="C117" i="1"/>
  <c r="B117" i="1"/>
  <c r="A117" i="1"/>
  <c r="I116" i="1"/>
  <c r="H116" i="1"/>
  <c r="G116" i="1"/>
  <c r="E116" i="1"/>
  <c r="F116" i="1" s="1"/>
  <c r="J116" i="1" s="1"/>
  <c r="C116" i="1"/>
  <c r="B116" i="1"/>
  <c r="A116" i="1"/>
  <c r="I115" i="1"/>
  <c r="H115" i="1"/>
  <c r="H113" i="1" s="1"/>
  <c r="G115" i="1"/>
  <c r="E115" i="1"/>
  <c r="F115" i="1" s="1"/>
  <c r="J115" i="1" s="1"/>
  <c r="C115" i="1"/>
  <c r="B115" i="1"/>
  <c r="A115" i="1"/>
  <c r="I114" i="1"/>
  <c r="I113" i="1" s="1"/>
  <c r="H114" i="1"/>
  <c r="G114" i="1"/>
  <c r="F114" i="1"/>
  <c r="E114" i="1"/>
  <c r="E113" i="1" s="1"/>
  <c r="C114" i="1"/>
  <c r="B114" i="1"/>
  <c r="A114" i="1"/>
  <c r="G113" i="1"/>
  <c r="G103" i="1" s="1"/>
  <c r="D113" i="1"/>
  <c r="C113" i="1"/>
  <c r="B113" i="1"/>
  <c r="A113" i="1"/>
  <c r="I105" i="1"/>
  <c r="I104" i="1" s="1"/>
  <c r="H105" i="1"/>
  <c r="H104" i="1" s="1"/>
  <c r="H103" i="1" s="1"/>
  <c r="G105" i="1"/>
  <c r="E105" i="1"/>
  <c r="E104" i="1" s="1"/>
  <c r="E103" i="1" s="1"/>
  <c r="C105" i="1"/>
  <c r="B105" i="1"/>
  <c r="A105" i="1"/>
  <c r="G104" i="1"/>
  <c r="D104" i="1"/>
  <c r="C104" i="1"/>
  <c r="B104" i="1"/>
  <c r="A104" i="1"/>
  <c r="D103" i="1"/>
  <c r="C103" i="1"/>
  <c r="B103" i="1"/>
  <c r="A103" i="1"/>
  <c r="I102" i="1"/>
  <c r="H102" i="1"/>
  <c r="G102" i="1"/>
  <c r="F102" i="1"/>
  <c r="J102" i="1" s="1"/>
  <c r="D102" i="1"/>
  <c r="C102" i="1"/>
  <c r="B102" i="1"/>
  <c r="A102" i="1"/>
  <c r="I101" i="1"/>
  <c r="H101" i="1"/>
  <c r="G101" i="1"/>
  <c r="F101" i="1"/>
  <c r="J101" i="1" s="1"/>
  <c r="D101" i="1"/>
  <c r="C101" i="1"/>
  <c r="B101" i="1"/>
  <c r="A101" i="1"/>
  <c r="I100" i="1"/>
  <c r="H100" i="1"/>
  <c r="G100" i="1"/>
  <c r="D100" i="1"/>
  <c r="F100" i="1" s="1"/>
  <c r="J100" i="1" s="1"/>
  <c r="C100" i="1"/>
  <c r="B100" i="1"/>
  <c r="A100" i="1"/>
  <c r="I99" i="1"/>
  <c r="H99" i="1"/>
  <c r="G99" i="1"/>
  <c r="D99" i="1"/>
  <c r="F99" i="1" s="1"/>
  <c r="J99" i="1" s="1"/>
  <c r="C99" i="1"/>
  <c r="B99" i="1"/>
  <c r="A99" i="1"/>
  <c r="I98" i="1"/>
  <c r="H98" i="1"/>
  <c r="G98" i="1"/>
  <c r="F98" i="1"/>
  <c r="J98" i="1" s="1"/>
  <c r="D98" i="1"/>
  <c r="C98" i="1"/>
  <c r="B98" i="1"/>
  <c r="A98" i="1"/>
  <c r="I97" i="1"/>
  <c r="H97" i="1"/>
  <c r="G97" i="1"/>
  <c r="F97" i="1"/>
  <c r="J97" i="1" s="1"/>
  <c r="D97" i="1"/>
  <c r="C97" i="1"/>
  <c r="B97" i="1"/>
  <c r="A97" i="1"/>
  <c r="I96" i="1"/>
  <c r="H96" i="1"/>
  <c r="G96" i="1"/>
  <c r="G94" i="1" s="1"/>
  <c r="D96" i="1"/>
  <c r="F96" i="1" s="1"/>
  <c r="J96" i="1" s="1"/>
  <c r="C96" i="1"/>
  <c r="B96" i="1"/>
  <c r="A96" i="1"/>
  <c r="I95" i="1"/>
  <c r="I94" i="1" s="1"/>
  <c r="H95" i="1"/>
  <c r="H94" i="1" s="1"/>
  <c r="G95" i="1"/>
  <c r="D95" i="1"/>
  <c r="D94" i="1" s="1"/>
  <c r="D93" i="1" s="1"/>
  <c r="D92" i="1" s="1"/>
  <c r="C95" i="1"/>
  <c r="B95" i="1"/>
  <c r="A95" i="1"/>
  <c r="E94" i="1"/>
  <c r="C94" i="1"/>
  <c r="B94" i="1"/>
  <c r="A94" i="1"/>
  <c r="C93" i="1"/>
  <c r="B93" i="1"/>
  <c r="C92" i="1"/>
  <c r="B92" i="1"/>
  <c r="A92" i="1"/>
  <c r="I91" i="1"/>
  <c r="H91" i="1"/>
  <c r="G91" i="1"/>
  <c r="F91" i="1"/>
  <c r="J91" i="1" s="1"/>
  <c r="E91" i="1"/>
  <c r="D91" i="1"/>
  <c r="C91" i="1"/>
  <c r="B91" i="1"/>
  <c r="A91" i="1"/>
  <c r="I90" i="1"/>
  <c r="H90" i="1"/>
  <c r="G90" i="1"/>
  <c r="E90" i="1"/>
  <c r="D90" i="1"/>
  <c r="F90" i="1" s="1"/>
  <c r="J90" i="1" s="1"/>
  <c r="C90" i="1"/>
  <c r="B90" i="1"/>
  <c r="A90" i="1"/>
  <c r="I89" i="1"/>
  <c r="H89" i="1"/>
  <c r="G89" i="1"/>
  <c r="F89" i="1"/>
  <c r="J89" i="1" s="1"/>
  <c r="E89" i="1"/>
  <c r="D89" i="1"/>
  <c r="C89" i="1"/>
  <c r="B89" i="1"/>
  <c r="A89" i="1"/>
  <c r="I88" i="1"/>
  <c r="H88" i="1"/>
  <c r="G88" i="1"/>
  <c r="E88" i="1"/>
  <c r="D88" i="1"/>
  <c r="F88" i="1" s="1"/>
  <c r="J88" i="1" s="1"/>
  <c r="C88" i="1"/>
  <c r="B88" i="1"/>
  <c r="A88" i="1"/>
  <c r="I87" i="1"/>
  <c r="H87" i="1"/>
  <c r="G87" i="1"/>
  <c r="F87" i="1"/>
  <c r="J87" i="1" s="1"/>
  <c r="E87" i="1"/>
  <c r="D87" i="1"/>
  <c r="C87" i="1"/>
  <c r="B87" i="1"/>
  <c r="A87" i="1"/>
  <c r="I86" i="1"/>
  <c r="H86" i="1"/>
  <c r="G86" i="1"/>
  <c r="E86" i="1"/>
  <c r="D86" i="1"/>
  <c r="F86" i="1" s="1"/>
  <c r="J86" i="1" s="1"/>
  <c r="C86" i="1"/>
  <c r="B86" i="1"/>
  <c r="A86" i="1"/>
  <c r="I85" i="1"/>
  <c r="H85" i="1"/>
  <c r="G85" i="1"/>
  <c r="F85" i="1"/>
  <c r="J85" i="1" s="1"/>
  <c r="E85" i="1"/>
  <c r="D85" i="1"/>
  <c r="C85" i="1"/>
  <c r="B85" i="1"/>
  <c r="A85" i="1"/>
  <c r="I84" i="1"/>
  <c r="H84" i="1"/>
  <c r="G84" i="1"/>
  <c r="E84" i="1"/>
  <c r="D84" i="1"/>
  <c r="F84" i="1" s="1"/>
  <c r="J84" i="1" s="1"/>
  <c r="C84" i="1"/>
  <c r="B84" i="1"/>
  <c r="A84" i="1"/>
  <c r="I83" i="1"/>
  <c r="H83" i="1"/>
  <c r="G83" i="1"/>
  <c r="F83" i="1"/>
  <c r="J83" i="1" s="1"/>
  <c r="E83" i="1"/>
  <c r="D83" i="1"/>
  <c r="C83" i="1"/>
  <c r="B83" i="1"/>
  <c r="A83" i="1"/>
  <c r="I82" i="1"/>
  <c r="H82" i="1"/>
  <c r="G82" i="1"/>
  <c r="E82" i="1"/>
  <c r="D82" i="1"/>
  <c r="F82" i="1" s="1"/>
  <c r="J82" i="1" s="1"/>
  <c r="C82" i="1"/>
  <c r="B82" i="1"/>
  <c r="A82" i="1"/>
  <c r="I81" i="1"/>
  <c r="H81" i="1"/>
  <c r="G81" i="1"/>
  <c r="F81" i="1"/>
  <c r="J81" i="1" s="1"/>
  <c r="E81" i="1"/>
  <c r="D81" i="1"/>
  <c r="C81" i="1"/>
  <c r="B81" i="1"/>
  <c r="A81" i="1"/>
  <c r="I80" i="1"/>
  <c r="H80" i="1"/>
  <c r="G80" i="1"/>
  <c r="E80" i="1"/>
  <c r="D80" i="1"/>
  <c r="F80" i="1" s="1"/>
  <c r="J80" i="1" s="1"/>
  <c r="C80" i="1"/>
  <c r="B80" i="1"/>
  <c r="A80" i="1"/>
  <c r="I79" i="1"/>
  <c r="H79" i="1"/>
  <c r="G79" i="1"/>
  <c r="F79" i="1"/>
  <c r="J79" i="1" s="1"/>
  <c r="E79" i="1"/>
  <c r="D79" i="1"/>
  <c r="C79" i="1"/>
  <c r="B79" i="1"/>
  <c r="A79" i="1"/>
  <c r="I78" i="1"/>
  <c r="H78" i="1"/>
  <c r="G78" i="1"/>
  <c r="E78" i="1"/>
  <c r="D78" i="1"/>
  <c r="F78" i="1" s="1"/>
  <c r="J78" i="1" s="1"/>
  <c r="C78" i="1"/>
  <c r="B78" i="1"/>
  <c r="A78" i="1"/>
  <c r="I77" i="1"/>
  <c r="H77" i="1"/>
  <c r="G77" i="1"/>
  <c r="G74" i="1" s="1"/>
  <c r="F77" i="1"/>
  <c r="J77" i="1" s="1"/>
  <c r="E77" i="1"/>
  <c r="D77" i="1"/>
  <c r="C77" i="1"/>
  <c r="B77" i="1"/>
  <c r="A77" i="1"/>
  <c r="I76" i="1"/>
  <c r="H76" i="1"/>
  <c r="G76" i="1"/>
  <c r="E76" i="1"/>
  <c r="F76" i="1" s="1"/>
  <c r="J76" i="1" s="1"/>
  <c r="C76" i="1"/>
  <c r="B76" i="1"/>
  <c r="A76" i="1"/>
  <c r="I75" i="1"/>
  <c r="H75" i="1"/>
  <c r="G75" i="1"/>
  <c r="F75" i="1"/>
  <c r="J75" i="1" s="1"/>
  <c r="J74" i="1" s="1"/>
  <c r="E75" i="1"/>
  <c r="D75" i="1"/>
  <c r="C75" i="1"/>
  <c r="B75" i="1"/>
  <c r="A75" i="1"/>
  <c r="K74" i="1"/>
  <c r="I74" i="1"/>
  <c r="H74" i="1"/>
  <c r="E74" i="1"/>
  <c r="D74" i="1"/>
  <c r="C74" i="1"/>
  <c r="B74" i="1"/>
  <c r="A74" i="1"/>
  <c r="I72" i="1"/>
  <c r="H72" i="1"/>
  <c r="G72" i="1"/>
  <c r="F72" i="1"/>
  <c r="J72" i="1" s="1"/>
  <c r="E72" i="1"/>
  <c r="D72" i="1"/>
  <c r="C72" i="1"/>
  <c r="B72" i="1"/>
  <c r="A72" i="1"/>
  <c r="I71" i="1"/>
  <c r="H71" i="1"/>
  <c r="G71" i="1"/>
  <c r="F71" i="1"/>
  <c r="J71" i="1" s="1"/>
  <c r="E71" i="1"/>
  <c r="D71" i="1"/>
  <c r="C71" i="1"/>
  <c r="B71" i="1"/>
  <c r="A71" i="1"/>
  <c r="I70" i="1"/>
  <c r="H70" i="1"/>
  <c r="G70" i="1"/>
  <c r="F70" i="1"/>
  <c r="J70" i="1" s="1"/>
  <c r="E70" i="1"/>
  <c r="D70" i="1"/>
  <c r="C70" i="1"/>
  <c r="B70" i="1"/>
  <c r="A70" i="1"/>
  <c r="I69" i="1"/>
  <c r="H69" i="1"/>
  <c r="G69" i="1"/>
  <c r="F69" i="1"/>
  <c r="J69" i="1" s="1"/>
  <c r="E69" i="1"/>
  <c r="D69" i="1"/>
  <c r="C69" i="1"/>
  <c r="B69" i="1"/>
  <c r="A69" i="1"/>
  <c r="I68" i="1"/>
  <c r="H68" i="1"/>
  <c r="G68" i="1"/>
  <c r="F68" i="1"/>
  <c r="J68" i="1" s="1"/>
  <c r="E68" i="1"/>
  <c r="D68" i="1"/>
  <c r="C68" i="1"/>
  <c r="B68" i="1"/>
  <c r="A68" i="1"/>
  <c r="I67" i="1"/>
  <c r="H67" i="1"/>
  <c r="G67" i="1"/>
  <c r="F67" i="1"/>
  <c r="J67" i="1" s="1"/>
  <c r="E67" i="1"/>
  <c r="D67" i="1"/>
  <c r="C67" i="1"/>
  <c r="B67" i="1"/>
  <c r="A67" i="1"/>
  <c r="I66" i="1"/>
  <c r="H66" i="1"/>
  <c r="G66" i="1"/>
  <c r="F66" i="1"/>
  <c r="J66" i="1" s="1"/>
  <c r="E66" i="1"/>
  <c r="D66" i="1"/>
  <c r="C66" i="1"/>
  <c r="B66" i="1"/>
  <c r="A66" i="1"/>
  <c r="I65" i="1"/>
  <c r="I64" i="1" s="1"/>
  <c r="I63" i="1" s="1"/>
  <c r="H65" i="1"/>
  <c r="H64" i="1" s="1"/>
  <c r="H63" i="1" s="1"/>
  <c r="G65" i="1"/>
  <c r="F65" i="1"/>
  <c r="J65" i="1" s="1"/>
  <c r="J64" i="1" s="1"/>
  <c r="J63" i="1" s="1"/>
  <c r="E65" i="1"/>
  <c r="E64" i="1" s="1"/>
  <c r="E63" i="1" s="1"/>
  <c r="E51" i="1" s="1"/>
  <c r="E50" i="1" s="1"/>
  <c r="D65" i="1"/>
  <c r="D64" i="1" s="1"/>
  <c r="D63" i="1" s="1"/>
  <c r="C65" i="1"/>
  <c r="B65" i="1"/>
  <c r="A65" i="1"/>
  <c r="G64" i="1"/>
  <c r="G63" i="1" s="1"/>
  <c r="F64" i="1"/>
  <c r="C64" i="1"/>
  <c r="B64" i="1"/>
  <c r="A64" i="1"/>
  <c r="C63" i="1"/>
  <c r="B63" i="1"/>
  <c r="A63" i="1"/>
  <c r="I62" i="1"/>
  <c r="H62" i="1"/>
  <c r="G62" i="1"/>
  <c r="F62" i="1"/>
  <c r="J62" i="1" s="1"/>
  <c r="E62" i="1"/>
  <c r="D62" i="1"/>
  <c r="C62" i="1"/>
  <c r="B62" i="1"/>
  <c r="A62" i="1"/>
  <c r="I61" i="1"/>
  <c r="H61" i="1"/>
  <c r="G61" i="1"/>
  <c r="D61" i="1"/>
  <c r="F61" i="1" s="1"/>
  <c r="J61" i="1" s="1"/>
  <c r="C61" i="1"/>
  <c r="B61" i="1"/>
  <c r="A61" i="1"/>
  <c r="I60" i="1"/>
  <c r="H60" i="1"/>
  <c r="G60" i="1"/>
  <c r="F60" i="1"/>
  <c r="J60" i="1" s="1"/>
  <c r="D60" i="1"/>
  <c r="C60" i="1"/>
  <c r="B60" i="1"/>
  <c r="A60" i="1"/>
  <c r="I59" i="1"/>
  <c r="H59" i="1"/>
  <c r="G59" i="1"/>
  <c r="F59" i="1"/>
  <c r="J59" i="1" s="1"/>
  <c r="D59" i="1"/>
  <c r="C59" i="1"/>
  <c r="B59" i="1"/>
  <c r="A59" i="1"/>
  <c r="I58" i="1"/>
  <c r="H58" i="1"/>
  <c r="G58" i="1"/>
  <c r="D58" i="1"/>
  <c r="F58" i="1" s="1"/>
  <c r="J58" i="1" s="1"/>
  <c r="C58" i="1"/>
  <c r="B58" i="1"/>
  <c r="A58" i="1"/>
  <c r="I57" i="1"/>
  <c r="H57" i="1"/>
  <c r="H52" i="1" s="1"/>
  <c r="H51" i="1" s="1"/>
  <c r="H50" i="1" s="1"/>
  <c r="G57" i="1"/>
  <c r="D57" i="1"/>
  <c r="F57" i="1" s="1"/>
  <c r="J57" i="1" s="1"/>
  <c r="C57" i="1"/>
  <c r="B57" i="1"/>
  <c r="A57" i="1"/>
  <c r="I56" i="1"/>
  <c r="H56" i="1"/>
  <c r="G56" i="1"/>
  <c r="F56" i="1"/>
  <c r="J56" i="1" s="1"/>
  <c r="D56" i="1"/>
  <c r="C56" i="1"/>
  <c r="B56" i="1"/>
  <c r="A56" i="1"/>
  <c r="I55" i="1"/>
  <c r="H55" i="1"/>
  <c r="G55" i="1"/>
  <c r="F55" i="1"/>
  <c r="J55" i="1" s="1"/>
  <c r="D55" i="1"/>
  <c r="C55" i="1"/>
  <c r="B55" i="1"/>
  <c r="A55" i="1"/>
  <c r="C54" i="1"/>
  <c r="B54" i="1"/>
  <c r="I53" i="1"/>
  <c r="I52" i="1" s="1"/>
  <c r="I51" i="1" s="1"/>
  <c r="I50" i="1" s="1"/>
  <c r="H53" i="1"/>
  <c r="G53" i="1"/>
  <c r="F53" i="1"/>
  <c r="D53" i="1"/>
  <c r="D52" i="1" s="1"/>
  <c r="D51" i="1" s="1"/>
  <c r="D50" i="1" s="1"/>
  <c r="F50" i="1" s="1"/>
  <c r="C53" i="1"/>
  <c r="B53" i="1"/>
  <c r="A53" i="1"/>
  <c r="G52" i="1"/>
  <c r="G51" i="1" s="1"/>
  <c r="G50" i="1" s="1"/>
  <c r="E52" i="1"/>
  <c r="C52" i="1"/>
  <c r="B52" i="1"/>
  <c r="A52" i="1"/>
  <c r="C51" i="1"/>
  <c r="B51" i="1"/>
  <c r="C50" i="1"/>
  <c r="B50" i="1"/>
  <c r="A50" i="1"/>
  <c r="D49" i="1"/>
  <c r="C49" i="1"/>
  <c r="B49" i="1"/>
  <c r="A49" i="1"/>
  <c r="I48" i="1"/>
  <c r="H48" i="1"/>
  <c r="G48" i="1"/>
  <c r="F48" i="1"/>
  <c r="J48" i="1" s="1"/>
  <c r="E48" i="1"/>
  <c r="C48" i="1"/>
  <c r="B48" i="1"/>
  <c r="I47" i="1"/>
  <c r="H47" i="1"/>
  <c r="G47" i="1"/>
  <c r="F47" i="1"/>
  <c r="J47" i="1" s="1"/>
  <c r="E47" i="1"/>
  <c r="C47" i="1"/>
  <c r="B47" i="1"/>
  <c r="I46" i="1"/>
  <c r="H46" i="1"/>
  <c r="G46" i="1"/>
  <c r="F46" i="1"/>
  <c r="J46" i="1" s="1"/>
  <c r="E46" i="1"/>
  <c r="C46" i="1"/>
  <c r="B46" i="1"/>
  <c r="I45" i="1"/>
  <c r="H45" i="1"/>
  <c r="G45" i="1"/>
  <c r="F45" i="1"/>
  <c r="J45" i="1" s="1"/>
  <c r="E45" i="1"/>
  <c r="C45" i="1"/>
  <c r="B45" i="1"/>
  <c r="J44" i="1"/>
  <c r="I44" i="1"/>
  <c r="H44" i="1"/>
  <c r="G44" i="1"/>
  <c r="F44" i="1"/>
  <c r="E44" i="1"/>
  <c r="C44" i="1"/>
  <c r="B44" i="1"/>
  <c r="I43" i="1"/>
  <c r="H43" i="1"/>
  <c r="G43" i="1"/>
  <c r="F43" i="1"/>
  <c r="J43" i="1" s="1"/>
  <c r="E43" i="1"/>
  <c r="C43" i="1"/>
  <c r="B43" i="1"/>
  <c r="I42" i="1"/>
  <c r="H42" i="1"/>
  <c r="G42" i="1"/>
  <c r="F42" i="1"/>
  <c r="J42" i="1" s="1"/>
  <c r="E42" i="1"/>
  <c r="C42" i="1"/>
  <c r="B42" i="1"/>
  <c r="I41" i="1"/>
  <c r="H41" i="1"/>
  <c r="G41" i="1"/>
  <c r="F41" i="1"/>
  <c r="J41" i="1" s="1"/>
  <c r="E41" i="1"/>
  <c r="C41" i="1"/>
  <c r="B41" i="1"/>
  <c r="I40" i="1"/>
  <c r="H40" i="1"/>
  <c r="G40" i="1"/>
  <c r="F40" i="1"/>
  <c r="E40" i="1"/>
  <c r="C40" i="1"/>
  <c r="I39" i="1"/>
  <c r="H39" i="1"/>
  <c r="G39" i="1"/>
  <c r="E39" i="1"/>
  <c r="C39" i="1"/>
  <c r="B39" i="1"/>
  <c r="F38" i="1"/>
  <c r="F37" i="1"/>
  <c r="D37" i="1"/>
  <c r="C37" i="1"/>
  <c r="B37" i="1"/>
  <c r="F36" i="1"/>
  <c r="D36" i="1"/>
  <c r="C36" i="1"/>
  <c r="B36" i="1"/>
  <c r="F35" i="1"/>
  <c r="D35" i="1"/>
  <c r="C35" i="1"/>
  <c r="B35" i="1"/>
  <c r="I34" i="1"/>
  <c r="H34" i="1"/>
  <c r="G34" i="1"/>
  <c r="F34" i="1"/>
  <c r="J34" i="1" s="1"/>
  <c r="E34" i="1"/>
  <c r="B34" i="1"/>
  <c r="I33" i="1"/>
  <c r="H33" i="1"/>
  <c r="G33" i="1"/>
  <c r="E33" i="1"/>
  <c r="F33" i="1" s="1"/>
  <c r="J33" i="1" s="1"/>
  <c r="B33" i="1"/>
  <c r="I32" i="1"/>
  <c r="H32" i="1"/>
  <c r="G32" i="1"/>
  <c r="E32" i="1"/>
  <c r="F32" i="1" s="1"/>
  <c r="J32" i="1" s="1"/>
  <c r="B32" i="1"/>
  <c r="I31" i="1"/>
  <c r="H31" i="1"/>
  <c r="G31" i="1"/>
  <c r="G28" i="1" s="1"/>
  <c r="G27" i="1" s="1"/>
  <c r="F31" i="1"/>
  <c r="J31" i="1" s="1"/>
  <c r="E31" i="1"/>
  <c r="B31" i="1"/>
  <c r="I30" i="1"/>
  <c r="H30" i="1"/>
  <c r="G30" i="1"/>
  <c r="F30" i="1"/>
  <c r="J30" i="1" s="1"/>
  <c r="E30" i="1"/>
  <c r="B30" i="1"/>
  <c r="I29" i="1"/>
  <c r="I28" i="1" s="1"/>
  <c r="I27" i="1" s="1"/>
  <c r="H29" i="1"/>
  <c r="G29" i="1"/>
  <c r="E29" i="1"/>
  <c r="B29" i="1"/>
  <c r="H28" i="1"/>
  <c r="H27" i="1" s="1"/>
  <c r="C28" i="1"/>
  <c r="B28" i="1"/>
  <c r="K27" i="1"/>
  <c r="D27" i="1"/>
  <c r="C27" i="1"/>
  <c r="B27" i="1"/>
  <c r="I25" i="1"/>
  <c r="H25" i="1"/>
  <c r="G25" i="1"/>
  <c r="F25" i="1"/>
  <c r="J25" i="1" s="1"/>
  <c r="E25" i="1"/>
  <c r="D25" i="1"/>
  <c r="C25" i="1"/>
  <c r="B25" i="1"/>
  <c r="A25" i="1"/>
  <c r="I24" i="1"/>
  <c r="H24" i="1"/>
  <c r="G24" i="1"/>
  <c r="D24" i="1"/>
  <c r="F24" i="1" s="1"/>
  <c r="B24" i="1"/>
  <c r="A24" i="1"/>
  <c r="I23" i="1"/>
  <c r="H23" i="1"/>
  <c r="G23" i="1"/>
  <c r="D23" i="1"/>
  <c r="F23" i="1" s="1"/>
  <c r="J23" i="1" s="1"/>
  <c r="B23" i="1"/>
  <c r="A23" i="1"/>
  <c r="I22" i="1"/>
  <c r="H22" i="1"/>
  <c r="G22" i="1"/>
  <c r="D22" i="1"/>
  <c r="F22" i="1" s="1"/>
  <c r="C22" i="1"/>
  <c r="B22" i="1"/>
  <c r="A22" i="1"/>
  <c r="I21" i="1"/>
  <c r="H21" i="1"/>
  <c r="G21" i="1"/>
  <c r="D21" i="1"/>
  <c r="F21" i="1" s="1"/>
  <c r="J21" i="1" s="1"/>
  <c r="C21" i="1"/>
  <c r="B21" i="1"/>
  <c r="A21" i="1"/>
  <c r="I20" i="1"/>
  <c r="H20" i="1"/>
  <c r="G20" i="1"/>
  <c r="F20" i="1"/>
  <c r="J20" i="1" s="1"/>
  <c r="D20" i="1"/>
  <c r="C20" i="1"/>
  <c r="B20" i="1"/>
  <c r="A20" i="1"/>
  <c r="I19" i="1"/>
  <c r="H19" i="1"/>
  <c r="G19" i="1"/>
  <c r="F19" i="1"/>
  <c r="J19" i="1" s="1"/>
  <c r="D19" i="1"/>
  <c r="C19" i="1"/>
  <c r="B19" i="1"/>
  <c r="A19" i="1"/>
  <c r="I18" i="1"/>
  <c r="H18" i="1"/>
  <c r="H12" i="1" s="1"/>
  <c r="H11" i="1" s="1"/>
  <c r="H10" i="1" s="1"/>
  <c r="H9" i="1" s="1"/>
  <c r="G18" i="1"/>
  <c r="G12" i="1" s="1"/>
  <c r="G11" i="1" s="1"/>
  <c r="G10" i="1" s="1"/>
  <c r="G9" i="1" s="1"/>
  <c r="D18" i="1"/>
  <c r="F18" i="1" s="1"/>
  <c r="C18" i="1"/>
  <c r="B18" i="1"/>
  <c r="A18" i="1"/>
  <c r="I17" i="1"/>
  <c r="H17" i="1"/>
  <c r="G17" i="1"/>
  <c r="D17" i="1"/>
  <c r="C17" i="1"/>
  <c r="B17" i="1"/>
  <c r="A17" i="1"/>
  <c r="I16" i="1"/>
  <c r="H16" i="1"/>
  <c r="G16" i="1"/>
  <c r="F16" i="1"/>
  <c r="J16" i="1" s="1"/>
  <c r="D16" i="1"/>
  <c r="C16" i="1"/>
  <c r="B16" i="1"/>
  <c r="A16" i="1"/>
  <c r="D15" i="1"/>
  <c r="C15" i="1"/>
  <c r="B15" i="1"/>
  <c r="I14" i="1"/>
  <c r="H14" i="1"/>
  <c r="G14" i="1"/>
  <c r="F14" i="1"/>
  <c r="D14" i="1"/>
  <c r="C14" i="1"/>
  <c r="B14" i="1"/>
  <c r="A14" i="1"/>
  <c r="C13" i="1"/>
  <c r="B13" i="1"/>
  <c r="I12" i="1"/>
  <c r="E12" i="1"/>
  <c r="B12" i="1"/>
  <c r="C11" i="1"/>
  <c r="B11" i="1"/>
  <c r="C10" i="1"/>
  <c r="B10" i="1"/>
  <c r="C9" i="1"/>
  <c r="B9" i="1"/>
  <c r="B8" i="1"/>
  <c r="A8" i="1"/>
  <c r="H5" i="1"/>
  <c r="I346" i="2"/>
  <c r="G341" i="2"/>
  <c r="F341" i="2"/>
  <c r="E341" i="2"/>
  <c r="D341" i="2"/>
  <c r="C341" i="2"/>
  <c r="B341" i="2"/>
  <c r="A341" i="2"/>
  <c r="G340" i="2"/>
  <c r="F340" i="2"/>
  <c r="E340" i="2"/>
  <c r="D340" i="2"/>
  <c r="C340" i="2"/>
  <c r="B340" i="2"/>
  <c r="A340" i="2"/>
  <c r="G339" i="2"/>
  <c r="F339" i="2"/>
  <c r="E339" i="2"/>
  <c r="D339" i="2"/>
  <c r="H339" i="2" s="1"/>
  <c r="C339" i="2"/>
  <c r="B339" i="2"/>
  <c r="G338" i="2"/>
  <c r="F338" i="2"/>
  <c r="E338" i="2"/>
  <c r="D338" i="2"/>
  <c r="C338" i="2"/>
  <c r="B338" i="2"/>
  <c r="A338" i="2"/>
  <c r="G336" i="2"/>
  <c r="F336" i="2"/>
  <c r="F335" i="2" s="1"/>
  <c r="F334" i="2" s="1"/>
  <c r="E336" i="2"/>
  <c r="D336" i="2"/>
  <c r="C336" i="2"/>
  <c r="B336" i="2"/>
  <c r="A336" i="2"/>
  <c r="E335" i="2"/>
  <c r="D335" i="2"/>
  <c r="C335" i="2"/>
  <c r="B335" i="2"/>
  <c r="E334" i="2"/>
  <c r="D334" i="2"/>
  <c r="C334" i="2"/>
  <c r="B334" i="2"/>
  <c r="A334" i="2"/>
  <c r="G333" i="2"/>
  <c r="F333" i="2"/>
  <c r="E333" i="2"/>
  <c r="D333" i="2"/>
  <c r="C333" i="2"/>
  <c r="B333" i="2"/>
  <c r="A333" i="2"/>
  <c r="G332" i="2"/>
  <c r="F332" i="2"/>
  <c r="E332" i="2"/>
  <c r="D332" i="2"/>
  <c r="H332" i="2" s="1"/>
  <c r="C332" i="2"/>
  <c r="B332" i="2"/>
  <c r="A332" i="2"/>
  <c r="G331" i="2"/>
  <c r="G330" i="2" s="1"/>
  <c r="F331" i="2"/>
  <c r="E331" i="2"/>
  <c r="D331" i="2"/>
  <c r="C331" i="2"/>
  <c r="B331" i="2"/>
  <c r="F330" i="2"/>
  <c r="D330" i="2"/>
  <c r="C330" i="2"/>
  <c r="B330" i="2"/>
  <c r="A330" i="2"/>
  <c r="G329" i="2"/>
  <c r="F329" i="2"/>
  <c r="E329" i="2"/>
  <c r="D329" i="2"/>
  <c r="H329" i="2" s="1"/>
  <c r="C329" i="2"/>
  <c r="B329" i="2"/>
  <c r="A329" i="2"/>
  <c r="G328" i="2"/>
  <c r="F328" i="2"/>
  <c r="E328" i="2"/>
  <c r="D328" i="2"/>
  <c r="H328" i="2" s="1"/>
  <c r="C328" i="2"/>
  <c r="B328" i="2"/>
  <c r="A328" i="2"/>
  <c r="G327" i="2"/>
  <c r="F327" i="2"/>
  <c r="E327" i="2"/>
  <c r="D327" i="2"/>
  <c r="H327" i="2" s="1"/>
  <c r="C327" i="2"/>
  <c r="B327" i="2"/>
  <c r="A327" i="2"/>
  <c r="G326" i="2"/>
  <c r="F326" i="2"/>
  <c r="E326" i="2"/>
  <c r="D326" i="2"/>
  <c r="H326" i="2" s="1"/>
  <c r="C326" i="2"/>
  <c r="B326" i="2"/>
  <c r="A326" i="2"/>
  <c r="G325" i="2"/>
  <c r="F325" i="2"/>
  <c r="F324" i="2" s="1"/>
  <c r="F322" i="2" s="1"/>
  <c r="F321" i="2" s="1"/>
  <c r="E325" i="2"/>
  <c r="D325" i="2"/>
  <c r="B325" i="2"/>
  <c r="I324" i="2"/>
  <c r="G324" i="2"/>
  <c r="E324" i="2"/>
  <c r="C324" i="2"/>
  <c r="B324" i="2"/>
  <c r="A324" i="2"/>
  <c r="B323" i="2"/>
  <c r="C322" i="2"/>
  <c r="B322" i="2"/>
  <c r="A322" i="2"/>
  <c r="C321" i="2"/>
  <c r="B321" i="2"/>
  <c r="A321" i="2"/>
  <c r="C316" i="2"/>
  <c r="G315" i="2"/>
  <c r="F315" i="2"/>
  <c r="H315" i="2" s="1"/>
  <c r="E315" i="2"/>
  <c r="C315" i="2"/>
  <c r="B315" i="2"/>
  <c r="A315" i="2"/>
  <c r="C314" i="2"/>
  <c r="G313" i="2"/>
  <c r="F313" i="2"/>
  <c r="E313" i="2"/>
  <c r="D313" i="2"/>
  <c r="C313" i="2"/>
  <c r="B313" i="2"/>
  <c r="A313" i="2"/>
  <c r="C312" i="2"/>
  <c r="G311" i="2"/>
  <c r="F311" i="2"/>
  <c r="E311" i="2"/>
  <c r="D311" i="2"/>
  <c r="C311" i="2"/>
  <c r="B311" i="2"/>
  <c r="A311" i="2"/>
  <c r="G309" i="2"/>
  <c r="F309" i="2"/>
  <c r="E309" i="2"/>
  <c r="D309" i="2"/>
  <c r="H309" i="2" s="1"/>
  <c r="C309" i="2"/>
  <c r="B309" i="2"/>
  <c r="A309" i="2"/>
  <c r="G308" i="2"/>
  <c r="G307" i="2" s="1"/>
  <c r="G306" i="2" s="1"/>
  <c r="G305" i="2" s="1"/>
  <c r="G304" i="2" s="1"/>
  <c r="F308" i="2"/>
  <c r="E308" i="2"/>
  <c r="D308" i="2"/>
  <c r="C308" i="2"/>
  <c r="B308" i="2"/>
  <c r="A308" i="2"/>
  <c r="E307" i="2"/>
  <c r="E306" i="2" s="1"/>
  <c r="E305" i="2" s="1"/>
  <c r="E304" i="2" s="1"/>
  <c r="C307" i="2"/>
  <c r="B307" i="2"/>
  <c r="C306" i="2"/>
  <c r="B306" i="2"/>
  <c r="A306" i="2"/>
  <c r="C305" i="2"/>
  <c r="B305" i="2"/>
  <c r="A305" i="2"/>
  <c r="C304" i="2"/>
  <c r="B304" i="2"/>
  <c r="A304" i="2"/>
  <c r="G303" i="2"/>
  <c r="F303" i="2"/>
  <c r="E303" i="2"/>
  <c r="D303" i="2"/>
  <c r="H303" i="2" s="1"/>
  <c r="G302" i="2"/>
  <c r="G301" i="2" s="1"/>
  <c r="G300" i="2" s="1"/>
  <c r="F302" i="2"/>
  <c r="E302" i="2"/>
  <c r="D302" i="2"/>
  <c r="H302" i="2" s="1"/>
  <c r="H301" i="2" s="1"/>
  <c r="H300" i="2" s="1"/>
  <c r="C302" i="2"/>
  <c r="B302" i="2"/>
  <c r="F301" i="2"/>
  <c r="F300" i="2" s="1"/>
  <c r="E301" i="2"/>
  <c r="D301" i="2"/>
  <c r="C301" i="2"/>
  <c r="B301" i="2"/>
  <c r="E300" i="2"/>
  <c r="E296" i="2" s="1"/>
  <c r="D300" i="2"/>
  <c r="C300" i="2"/>
  <c r="B300" i="2"/>
  <c r="G299" i="2"/>
  <c r="F299" i="2"/>
  <c r="E299" i="2"/>
  <c r="D299" i="2"/>
  <c r="H299" i="2" s="1"/>
  <c r="H298" i="2" s="1"/>
  <c r="H297" i="2" s="1"/>
  <c r="H296" i="2" s="1"/>
  <c r="C299" i="2"/>
  <c r="B299" i="2"/>
  <c r="A299" i="2"/>
  <c r="G298" i="2"/>
  <c r="G297" i="2" s="1"/>
  <c r="G296" i="2" s="1"/>
  <c r="F298" i="2"/>
  <c r="E298" i="2"/>
  <c r="D298" i="2"/>
  <c r="D297" i="2" s="1"/>
  <c r="D296" i="2" s="1"/>
  <c r="B298" i="2"/>
  <c r="F297" i="2"/>
  <c r="F296" i="2" s="1"/>
  <c r="E297" i="2"/>
  <c r="C297" i="2"/>
  <c r="B297" i="2"/>
  <c r="A297" i="2"/>
  <c r="C296" i="2"/>
  <c r="B296" i="2"/>
  <c r="A296" i="2"/>
  <c r="G295" i="2"/>
  <c r="F295" i="2"/>
  <c r="F294" i="2" s="1"/>
  <c r="F293" i="2" s="1"/>
  <c r="E295" i="2"/>
  <c r="D295" i="2"/>
  <c r="C295" i="2"/>
  <c r="B295" i="2"/>
  <c r="G294" i="2"/>
  <c r="E294" i="2"/>
  <c r="E293" i="2" s="1"/>
  <c r="C294" i="2"/>
  <c r="B294" i="2"/>
  <c r="G293" i="2"/>
  <c r="D293" i="2"/>
  <c r="C293" i="2"/>
  <c r="B293" i="2"/>
  <c r="G292" i="2"/>
  <c r="F292" i="2"/>
  <c r="E292" i="2"/>
  <c r="D292" i="2"/>
  <c r="H292" i="2" s="1"/>
  <c r="C292" i="2"/>
  <c r="B292" i="2"/>
  <c r="A292" i="2"/>
  <c r="G291" i="2"/>
  <c r="F291" i="2"/>
  <c r="E291" i="2"/>
  <c r="D291" i="2"/>
  <c r="C291" i="2"/>
  <c r="B291" i="2"/>
  <c r="A291" i="2"/>
  <c r="G290" i="2"/>
  <c r="F290" i="2"/>
  <c r="E290" i="2"/>
  <c r="D290" i="2"/>
  <c r="C290" i="2"/>
  <c r="B290" i="2"/>
  <c r="A290" i="2"/>
  <c r="G289" i="2"/>
  <c r="F289" i="2"/>
  <c r="E289" i="2"/>
  <c r="D289" i="2"/>
  <c r="H289" i="2" s="1"/>
  <c r="C289" i="2"/>
  <c r="B289" i="2"/>
  <c r="A289" i="2"/>
  <c r="G288" i="2"/>
  <c r="F288" i="2"/>
  <c r="E288" i="2"/>
  <c r="D288" i="2"/>
  <c r="H288" i="2" s="1"/>
  <c r="C288" i="2"/>
  <c r="B288" i="2"/>
  <c r="A288" i="2"/>
  <c r="G287" i="2"/>
  <c r="F287" i="2"/>
  <c r="E287" i="2"/>
  <c r="D287" i="2"/>
  <c r="C287" i="2"/>
  <c r="B287" i="2"/>
  <c r="A287" i="2"/>
  <c r="G286" i="2"/>
  <c r="F286" i="2"/>
  <c r="F285" i="2" s="1"/>
  <c r="E286" i="2"/>
  <c r="E285" i="2" s="1"/>
  <c r="D286" i="2"/>
  <c r="B286" i="2"/>
  <c r="G285" i="2"/>
  <c r="D285" i="2"/>
  <c r="C285" i="2"/>
  <c r="B285" i="2"/>
  <c r="G284" i="2"/>
  <c r="G283" i="2" s="1"/>
  <c r="G282" i="2" s="1"/>
  <c r="F284" i="2"/>
  <c r="E284" i="2"/>
  <c r="D284" i="2"/>
  <c r="H284" i="2" s="1"/>
  <c r="H283" i="2" s="1"/>
  <c r="H282" i="2" s="1"/>
  <c r="C284" i="2"/>
  <c r="B284" i="2"/>
  <c r="F283" i="2"/>
  <c r="F282" i="2" s="1"/>
  <c r="E283" i="2"/>
  <c r="E282" i="2" s="1"/>
  <c r="D283" i="2"/>
  <c r="B283" i="2"/>
  <c r="D282" i="2"/>
  <c r="C282" i="2"/>
  <c r="B282" i="2"/>
  <c r="A282" i="2"/>
  <c r="G278" i="2"/>
  <c r="F278" i="2"/>
  <c r="E278" i="2"/>
  <c r="D278" i="2"/>
  <c r="H278" i="2" s="1"/>
  <c r="C278" i="2"/>
  <c r="B278" i="2"/>
  <c r="A278" i="2"/>
  <c r="G277" i="2"/>
  <c r="F277" i="2"/>
  <c r="E277" i="2"/>
  <c r="D277" i="2"/>
  <c r="H277" i="2" s="1"/>
  <c r="C277" i="2"/>
  <c r="B277" i="2"/>
  <c r="A277" i="2"/>
  <c r="G276" i="2"/>
  <c r="F276" i="2"/>
  <c r="E276" i="2"/>
  <c r="D276" i="2"/>
  <c r="H276" i="2" s="1"/>
  <c r="C276" i="2"/>
  <c r="B276" i="2"/>
  <c r="A276" i="2"/>
  <c r="G275" i="2"/>
  <c r="F275" i="2"/>
  <c r="E275" i="2"/>
  <c r="D275" i="2"/>
  <c r="H275" i="2" s="1"/>
  <c r="C275" i="2"/>
  <c r="B275" i="2"/>
  <c r="A275" i="2"/>
  <c r="G274" i="2"/>
  <c r="F274" i="2"/>
  <c r="E274" i="2"/>
  <c r="D274" i="2"/>
  <c r="H274" i="2" s="1"/>
  <c r="C274" i="2"/>
  <c r="B274" i="2"/>
  <c r="A274" i="2"/>
  <c r="G273" i="2"/>
  <c r="F273" i="2"/>
  <c r="E273" i="2"/>
  <c r="D273" i="2"/>
  <c r="H273" i="2" s="1"/>
  <c r="C273" i="2"/>
  <c r="B273" i="2"/>
  <c r="A273" i="2"/>
  <c r="G272" i="2"/>
  <c r="F272" i="2"/>
  <c r="E272" i="2"/>
  <c r="D272" i="2"/>
  <c r="H272" i="2" s="1"/>
  <c r="H271" i="2" s="1"/>
  <c r="H270" i="2" s="1"/>
  <c r="C272" i="2"/>
  <c r="B272" i="2"/>
  <c r="A272" i="2"/>
  <c r="G271" i="2"/>
  <c r="G270" i="2" s="1"/>
  <c r="F271" i="2"/>
  <c r="E271" i="2"/>
  <c r="D271" i="2"/>
  <c r="D270" i="2" s="1"/>
  <c r="B271" i="2"/>
  <c r="F270" i="2"/>
  <c r="E270" i="2"/>
  <c r="C270" i="2"/>
  <c r="B270" i="2"/>
  <c r="A270" i="2"/>
  <c r="G269" i="2"/>
  <c r="F269" i="2"/>
  <c r="F267" i="2" s="1"/>
  <c r="F266" i="2" s="1"/>
  <c r="E269" i="2"/>
  <c r="D269" i="2"/>
  <c r="C269" i="2"/>
  <c r="B269" i="2"/>
  <c r="A269" i="2"/>
  <c r="G268" i="2"/>
  <c r="F268" i="2"/>
  <c r="E268" i="2"/>
  <c r="D268" i="2"/>
  <c r="H268" i="2" s="1"/>
  <c r="C268" i="2"/>
  <c r="B268" i="2"/>
  <c r="A268" i="2"/>
  <c r="G267" i="2"/>
  <c r="E267" i="2"/>
  <c r="D267" i="2"/>
  <c r="D266" i="2" s="1"/>
  <c r="C267" i="2"/>
  <c r="B267" i="2"/>
  <c r="G266" i="2"/>
  <c r="E266" i="2"/>
  <c r="C266" i="2"/>
  <c r="B266" i="2"/>
  <c r="A266" i="2"/>
  <c r="G265" i="2"/>
  <c r="F265" i="2"/>
  <c r="E265" i="2"/>
  <c r="D265" i="2"/>
  <c r="C265" i="2"/>
  <c r="B265" i="2"/>
  <c r="A265" i="2"/>
  <c r="G264" i="2"/>
  <c r="F264" i="2"/>
  <c r="E264" i="2"/>
  <c r="D264" i="2"/>
  <c r="C264" i="2"/>
  <c r="B264" i="2"/>
  <c r="A264" i="2"/>
  <c r="G263" i="2"/>
  <c r="F263" i="2"/>
  <c r="E263" i="2"/>
  <c r="E262" i="2" s="1"/>
  <c r="E261" i="2" s="1"/>
  <c r="D263" i="2"/>
  <c r="C263" i="2"/>
  <c r="B263" i="2"/>
  <c r="A263" i="2"/>
  <c r="G262" i="2"/>
  <c r="G261" i="2" s="1"/>
  <c r="F262" i="2"/>
  <c r="D262" i="2"/>
  <c r="C262" i="2"/>
  <c r="B262" i="2"/>
  <c r="F261" i="2"/>
  <c r="D261" i="2"/>
  <c r="C261" i="2"/>
  <c r="B261" i="2"/>
  <c r="A261" i="2"/>
  <c r="G259" i="2"/>
  <c r="F259" i="2"/>
  <c r="E259" i="2"/>
  <c r="D259" i="2"/>
  <c r="H259" i="2" s="1"/>
  <c r="C259" i="2"/>
  <c r="B259" i="2"/>
  <c r="A259" i="2"/>
  <c r="G258" i="2"/>
  <c r="F258" i="2"/>
  <c r="E258" i="2"/>
  <c r="D258" i="2"/>
  <c r="H258" i="2" s="1"/>
  <c r="C258" i="2"/>
  <c r="B258" i="2"/>
  <c r="A258" i="2"/>
  <c r="G257" i="2"/>
  <c r="F257" i="2"/>
  <c r="E257" i="2"/>
  <c r="D257" i="2"/>
  <c r="H257" i="2" s="1"/>
  <c r="H256" i="2" s="1"/>
  <c r="H255" i="2" s="1"/>
  <c r="C257" i="2"/>
  <c r="B257" i="2"/>
  <c r="A257" i="2"/>
  <c r="G256" i="2"/>
  <c r="F256" i="2"/>
  <c r="E256" i="2"/>
  <c r="D256" i="2"/>
  <c r="C256" i="2"/>
  <c r="B256" i="2"/>
  <c r="A256" i="2"/>
  <c r="G255" i="2"/>
  <c r="F255" i="2"/>
  <c r="E255" i="2"/>
  <c r="D255" i="2"/>
  <c r="C255" i="2"/>
  <c r="B255" i="2"/>
  <c r="A255" i="2"/>
  <c r="H254" i="2"/>
  <c r="G253" i="2"/>
  <c r="F253" i="2"/>
  <c r="E253" i="2"/>
  <c r="E252" i="2" s="1"/>
  <c r="E251" i="2" s="1"/>
  <c r="D253" i="2"/>
  <c r="C253" i="2"/>
  <c r="B253" i="2"/>
  <c r="A253" i="2"/>
  <c r="G252" i="2"/>
  <c r="F252" i="2"/>
  <c r="D252" i="2"/>
  <c r="C252" i="2"/>
  <c r="B252" i="2"/>
  <c r="A252" i="2"/>
  <c r="G251" i="2"/>
  <c r="F251" i="2"/>
  <c r="D251" i="2"/>
  <c r="C251" i="2"/>
  <c r="B251" i="2"/>
  <c r="A251" i="2"/>
  <c r="G250" i="2"/>
  <c r="F250" i="2"/>
  <c r="E250" i="2"/>
  <c r="D250" i="2"/>
  <c r="C250" i="2"/>
  <c r="B250" i="2"/>
  <c r="A250" i="2"/>
  <c r="G249" i="2"/>
  <c r="F249" i="2"/>
  <c r="E249" i="2"/>
  <c r="E247" i="2" s="1"/>
  <c r="E246" i="2" s="1"/>
  <c r="D249" i="2"/>
  <c r="C249" i="2"/>
  <c r="B249" i="2"/>
  <c r="A249" i="2"/>
  <c r="G248" i="2"/>
  <c r="F248" i="2"/>
  <c r="E248" i="2"/>
  <c r="D248" i="2"/>
  <c r="H248" i="2" s="1"/>
  <c r="C248" i="2"/>
  <c r="B248" i="2"/>
  <c r="A248" i="2"/>
  <c r="G247" i="2"/>
  <c r="F247" i="2"/>
  <c r="D247" i="2"/>
  <c r="C247" i="2"/>
  <c r="B247" i="2"/>
  <c r="A247" i="2"/>
  <c r="G246" i="2"/>
  <c r="F246" i="2"/>
  <c r="D246" i="2"/>
  <c r="C246" i="2"/>
  <c r="B246" i="2"/>
  <c r="A246" i="2"/>
  <c r="G245" i="2"/>
  <c r="F245" i="2"/>
  <c r="E245" i="2"/>
  <c r="D245" i="2"/>
  <c r="G244" i="2"/>
  <c r="F244" i="2"/>
  <c r="E244" i="2"/>
  <c r="D244" i="2"/>
  <c r="H244" i="2" s="1"/>
  <c r="G243" i="2"/>
  <c r="F243" i="2"/>
  <c r="E243" i="2"/>
  <c r="D243" i="2"/>
  <c r="H243" i="2" s="1"/>
  <c r="G242" i="2"/>
  <c r="F242" i="2"/>
  <c r="E242" i="2"/>
  <c r="D242" i="2"/>
  <c r="H242" i="2" s="1"/>
  <c r="G241" i="2"/>
  <c r="F241" i="2"/>
  <c r="E241" i="2"/>
  <c r="D241" i="2"/>
  <c r="G240" i="2"/>
  <c r="F240" i="2"/>
  <c r="E240" i="2"/>
  <c r="D240" i="2"/>
  <c r="G239" i="2"/>
  <c r="F239" i="2"/>
  <c r="E239" i="2"/>
  <c r="D239" i="2"/>
  <c r="H239" i="2" s="1"/>
  <c r="G238" i="2"/>
  <c r="F238" i="2"/>
  <c r="E238" i="2"/>
  <c r="D238" i="2"/>
  <c r="H238" i="2" s="1"/>
  <c r="G237" i="2"/>
  <c r="F237" i="2"/>
  <c r="E237" i="2"/>
  <c r="D237" i="2"/>
  <c r="G236" i="2"/>
  <c r="F236" i="2"/>
  <c r="E236" i="2"/>
  <c r="D236" i="2"/>
  <c r="G235" i="2"/>
  <c r="F235" i="2"/>
  <c r="E235" i="2"/>
  <c r="D235" i="2"/>
  <c r="G234" i="2"/>
  <c r="F234" i="2"/>
  <c r="E234" i="2"/>
  <c r="D234" i="2"/>
  <c r="H234" i="2" s="1"/>
  <c r="G233" i="2"/>
  <c r="F233" i="2"/>
  <c r="E233" i="2"/>
  <c r="D233" i="2"/>
  <c r="H233" i="2" s="1"/>
  <c r="G232" i="2"/>
  <c r="F232" i="2"/>
  <c r="E232" i="2"/>
  <c r="D232" i="2"/>
  <c r="H232" i="2" s="1"/>
  <c r="G231" i="2"/>
  <c r="F231" i="2"/>
  <c r="E231" i="2"/>
  <c r="D231" i="2"/>
  <c r="H231" i="2" s="1"/>
  <c r="G230" i="2"/>
  <c r="F230" i="2"/>
  <c r="E230" i="2"/>
  <c r="D230" i="2"/>
  <c r="H230" i="2" s="1"/>
  <c r="G229" i="2"/>
  <c r="F229" i="2"/>
  <c r="E229" i="2"/>
  <c r="D229" i="2"/>
  <c r="G228" i="2"/>
  <c r="F228" i="2"/>
  <c r="H228" i="2" s="1"/>
  <c r="E228" i="2"/>
  <c r="G224" i="2"/>
  <c r="F224" i="2"/>
  <c r="E224" i="2"/>
  <c r="D224" i="2"/>
  <c r="H224" i="2" s="1"/>
  <c r="G223" i="2"/>
  <c r="G220" i="2" s="1"/>
  <c r="G219" i="2" s="1"/>
  <c r="F223" i="2"/>
  <c r="E223" i="2"/>
  <c r="D223" i="2"/>
  <c r="D220" i="2" s="1"/>
  <c r="D219" i="2" s="1"/>
  <c r="C223" i="2"/>
  <c r="B223" i="2"/>
  <c r="A223" i="2"/>
  <c r="C222" i="2"/>
  <c r="B222" i="2"/>
  <c r="G221" i="2"/>
  <c r="F221" i="2"/>
  <c r="E221" i="2"/>
  <c r="E220" i="2" s="1"/>
  <c r="E219" i="2" s="1"/>
  <c r="D221" i="2"/>
  <c r="C221" i="2"/>
  <c r="B221" i="2"/>
  <c r="A221" i="2"/>
  <c r="F220" i="2"/>
  <c r="C220" i="2"/>
  <c r="B220" i="2"/>
  <c r="A220" i="2"/>
  <c r="F219" i="2"/>
  <c r="C219" i="2"/>
  <c r="B219" i="2"/>
  <c r="A219" i="2"/>
  <c r="G218" i="2"/>
  <c r="F218" i="2"/>
  <c r="E218" i="2"/>
  <c r="E217" i="2" s="1"/>
  <c r="E216" i="2" s="1"/>
  <c r="D218" i="2"/>
  <c r="C218" i="2"/>
  <c r="B218" i="2"/>
  <c r="A218" i="2"/>
  <c r="I217" i="2"/>
  <c r="G217" i="2"/>
  <c r="F217" i="2"/>
  <c r="F216" i="2" s="1"/>
  <c r="D217" i="2"/>
  <c r="C217" i="2"/>
  <c r="B217" i="2"/>
  <c r="I216" i="2"/>
  <c r="G216" i="2"/>
  <c r="D216" i="2"/>
  <c r="C216" i="2"/>
  <c r="B216" i="2"/>
  <c r="A216" i="2"/>
  <c r="G215" i="2"/>
  <c r="F215" i="2"/>
  <c r="E215" i="2"/>
  <c r="D215" i="2"/>
  <c r="C215" i="2"/>
  <c r="B215" i="2"/>
  <c r="A215" i="2"/>
  <c r="G214" i="2"/>
  <c r="F214" i="2"/>
  <c r="E214" i="2"/>
  <c r="D214" i="2"/>
  <c r="H214" i="2" s="1"/>
  <c r="C214" i="2"/>
  <c r="B214" i="2"/>
  <c r="A214" i="2"/>
  <c r="G213" i="2"/>
  <c r="F213" i="2"/>
  <c r="E213" i="2"/>
  <c r="D213" i="2"/>
  <c r="H213" i="2" s="1"/>
  <c r="C213" i="2"/>
  <c r="B213" i="2"/>
  <c r="A213" i="2"/>
  <c r="G212" i="2"/>
  <c r="F212" i="2"/>
  <c r="E212" i="2"/>
  <c r="D212" i="2"/>
  <c r="C212" i="2"/>
  <c r="B212" i="2"/>
  <c r="A212" i="2"/>
  <c r="G211" i="2"/>
  <c r="F211" i="2"/>
  <c r="F210" i="2" s="1"/>
  <c r="E211" i="2"/>
  <c r="D211" i="2"/>
  <c r="C211" i="2"/>
  <c r="B211" i="2"/>
  <c r="I210" i="2"/>
  <c r="G210" i="2"/>
  <c r="E210" i="2"/>
  <c r="D210" i="2"/>
  <c r="C210" i="2"/>
  <c r="B210" i="2"/>
  <c r="A210" i="2"/>
  <c r="G209" i="2"/>
  <c r="F209" i="2"/>
  <c r="E209" i="2"/>
  <c r="D209" i="2"/>
  <c r="H209" i="2" s="1"/>
  <c r="H208" i="2" s="1"/>
  <c r="H207" i="2" s="1"/>
  <c r="C209" i="2"/>
  <c r="B209" i="2"/>
  <c r="A209" i="2"/>
  <c r="G208" i="2"/>
  <c r="G207" i="2" s="1"/>
  <c r="F208" i="2"/>
  <c r="F207" i="2" s="1"/>
  <c r="E208" i="2"/>
  <c r="E207" i="2" s="1"/>
  <c r="D208" i="2"/>
  <c r="C208" i="2"/>
  <c r="B208" i="2"/>
  <c r="D207" i="2"/>
  <c r="C207" i="2"/>
  <c r="B207" i="2"/>
  <c r="A207" i="2"/>
  <c r="G206" i="2"/>
  <c r="F206" i="2"/>
  <c r="E206" i="2"/>
  <c r="D206" i="2"/>
  <c r="H206" i="2" s="1"/>
  <c r="C206" i="2"/>
  <c r="B206" i="2"/>
  <c r="A206" i="2"/>
  <c r="G205" i="2"/>
  <c r="F205" i="2"/>
  <c r="E205" i="2"/>
  <c r="D205" i="2"/>
  <c r="H205" i="2" s="1"/>
  <c r="C205" i="2"/>
  <c r="B205" i="2"/>
  <c r="A205" i="2"/>
  <c r="G204" i="2"/>
  <c r="F204" i="2"/>
  <c r="E204" i="2"/>
  <c r="D204" i="2"/>
  <c r="H204" i="2" s="1"/>
  <c r="C204" i="2"/>
  <c r="B204" i="2"/>
  <c r="A204" i="2"/>
  <c r="G203" i="2"/>
  <c r="F203" i="2"/>
  <c r="E203" i="2"/>
  <c r="D203" i="2"/>
  <c r="H203" i="2" s="1"/>
  <c r="C203" i="2"/>
  <c r="B203" i="2"/>
  <c r="A203" i="2"/>
  <c r="G202" i="2"/>
  <c r="F202" i="2"/>
  <c r="F198" i="2" s="1"/>
  <c r="E202" i="2"/>
  <c r="E198" i="2" s="1"/>
  <c r="E197" i="2" s="1"/>
  <c r="D202" i="2"/>
  <c r="D198" i="2" s="1"/>
  <c r="D197" i="2" s="1"/>
  <c r="D196" i="2" s="1"/>
  <c r="D185" i="2" s="1"/>
  <c r="B202" i="2"/>
  <c r="A202" i="2"/>
  <c r="G201" i="2"/>
  <c r="F201" i="2"/>
  <c r="E201" i="2"/>
  <c r="D201" i="2"/>
  <c r="H201" i="2" s="1"/>
  <c r="C201" i="2"/>
  <c r="B201" i="2"/>
  <c r="A201" i="2"/>
  <c r="G200" i="2"/>
  <c r="F200" i="2"/>
  <c r="E200" i="2"/>
  <c r="D200" i="2"/>
  <c r="C200" i="2"/>
  <c r="B200" i="2"/>
  <c r="A200" i="2"/>
  <c r="G199" i="2"/>
  <c r="F199" i="2"/>
  <c r="E199" i="2"/>
  <c r="D199" i="2"/>
  <c r="H199" i="2" s="1"/>
  <c r="C199" i="2"/>
  <c r="B199" i="2"/>
  <c r="A199" i="2"/>
  <c r="G198" i="2"/>
  <c r="G197" i="2" s="1"/>
  <c r="G196" i="2" s="1"/>
  <c r="C198" i="2"/>
  <c r="B198" i="2"/>
  <c r="F197" i="2"/>
  <c r="F196" i="2" s="1"/>
  <c r="C197" i="2"/>
  <c r="B197" i="2"/>
  <c r="A197" i="2"/>
  <c r="C196" i="2"/>
  <c r="B196" i="2"/>
  <c r="A196" i="2"/>
  <c r="F195" i="2"/>
  <c r="E195" i="2"/>
  <c r="H195" i="2" s="1"/>
  <c r="G194" i="2"/>
  <c r="F194" i="2"/>
  <c r="E194" i="2"/>
  <c r="D194" i="2"/>
  <c r="C194" i="2"/>
  <c r="B194" i="2"/>
  <c r="A194" i="2"/>
  <c r="G193" i="2"/>
  <c r="G192" i="2" s="1"/>
  <c r="F193" i="2"/>
  <c r="F192" i="2" s="1"/>
  <c r="E193" i="2"/>
  <c r="E192" i="2" s="1"/>
  <c r="E186" i="2" s="1"/>
  <c r="D193" i="2"/>
  <c r="C193" i="2"/>
  <c r="B193" i="2"/>
  <c r="D192" i="2"/>
  <c r="C192" i="2"/>
  <c r="B192" i="2"/>
  <c r="A192" i="2"/>
  <c r="G191" i="2"/>
  <c r="F191" i="2"/>
  <c r="E191" i="2"/>
  <c r="E189" i="2" s="1"/>
  <c r="E187" i="2" s="1"/>
  <c r="D191" i="2"/>
  <c r="D189" i="2" s="1"/>
  <c r="C191" i="2"/>
  <c r="B191" i="2"/>
  <c r="A191" i="2"/>
  <c r="B190" i="2"/>
  <c r="A190" i="2"/>
  <c r="G189" i="2"/>
  <c r="G188" i="2" s="1"/>
  <c r="G186" i="2" s="1"/>
  <c r="F189" i="2"/>
  <c r="B189" i="2"/>
  <c r="E188" i="2"/>
  <c r="D188" i="2"/>
  <c r="C188" i="2"/>
  <c r="B188" i="2"/>
  <c r="D187" i="2"/>
  <c r="C187" i="2"/>
  <c r="B187" i="2"/>
  <c r="A187" i="2"/>
  <c r="I186" i="2"/>
  <c r="D186" i="2"/>
  <c r="C186" i="2"/>
  <c r="B186" i="2"/>
  <c r="A186" i="2"/>
  <c r="B185" i="2"/>
  <c r="A185" i="2"/>
  <c r="G184" i="2"/>
  <c r="F184" i="2"/>
  <c r="E184" i="2"/>
  <c r="D184" i="2"/>
  <c r="G183" i="2"/>
  <c r="F183" i="2"/>
  <c r="E183" i="2"/>
  <c r="D183" i="2"/>
  <c r="D179" i="2" s="1"/>
  <c r="D178" i="2" s="1"/>
  <c r="D177" i="2" s="1"/>
  <c r="D171" i="2" s="1"/>
  <c r="G182" i="2"/>
  <c r="F182" i="2"/>
  <c r="E182" i="2"/>
  <c r="D182" i="2"/>
  <c r="H182" i="2" s="1"/>
  <c r="G181" i="2"/>
  <c r="F181" i="2"/>
  <c r="E181" i="2"/>
  <c r="D181" i="2"/>
  <c r="H181" i="2" s="1"/>
  <c r="C181" i="2"/>
  <c r="B181" i="2"/>
  <c r="G180" i="2"/>
  <c r="F180" i="2"/>
  <c r="F179" i="2" s="1"/>
  <c r="F178" i="2" s="1"/>
  <c r="F177" i="2" s="1"/>
  <c r="E180" i="2"/>
  <c r="E179" i="2" s="1"/>
  <c r="E178" i="2" s="1"/>
  <c r="E177" i="2" s="1"/>
  <c r="D180" i="2"/>
  <c r="C180" i="2"/>
  <c r="B180" i="2"/>
  <c r="C179" i="2"/>
  <c r="B179" i="2"/>
  <c r="C178" i="2"/>
  <c r="B178" i="2"/>
  <c r="C177" i="2"/>
  <c r="B177" i="2"/>
  <c r="G176" i="2"/>
  <c r="F176" i="2"/>
  <c r="F175" i="2" s="1"/>
  <c r="E176" i="2"/>
  <c r="D176" i="2"/>
  <c r="C176" i="2"/>
  <c r="B176" i="2"/>
  <c r="A176" i="2"/>
  <c r="G175" i="2"/>
  <c r="E175" i="2"/>
  <c r="D175" i="2"/>
  <c r="C175" i="2"/>
  <c r="B175" i="2"/>
  <c r="A175" i="2"/>
  <c r="G174" i="2"/>
  <c r="D174" i="2"/>
  <c r="C174" i="2"/>
  <c r="B174" i="2"/>
  <c r="A174" i="2"/>
  <c r="G173" i="2"/>
  <c r="D173" i="2"/>
  <c r="B173" i="2"/>
  <c r="G172" i="2"/>
  <c r="D172" i="2"/>
  <c r="C172" i="2"/>
  <c r="B172" i="2"/>
  <c r="A172" i="2"/>
  <c r="B171" i="2"/>
  <c r="A171" i="2"/>
  <c r="G170" i="2"/>
  <c r="G169" i="2" s="1"/>
  <c r="G168" i="2" s="1"/>
  <c r="F170" i="2"/>
  <c r="F169" i="2" s="1"/>
  <c r="E170" i="2"/>
  <c r="D170" i="2"/>
  <c r="C170" i="2"/>
  <c r="B170" i="2"/>
  <c r="E169" i="2"/>
  <c r="D169" i="2"/>
  <c r="C169" i="2"/>
  <c r="B169" i="2"/>
  <c r="F168" i="2"/>
  <c r="E168" i="2"/>
  <c r="D168" i="2"/>
  <c r="C168" i="2"/>
  <c r="B168" i="2"/>
  <c r="G167" i="2"/>
  <c r="F167" i="2"/>
  <c r="E167" i="2"/>
  <c r="D167" i="2"/>
  <c r="H167" i="2" s="1"/>
  <c r="G166" i="2"/>
  <c r="F166" i="2"/>
  <c r="F164" i="2" s="1"/>
  <c r="F163" i="2" s="1"/>
  <c r="E166" i="2"/>
  <c r="E164" i="2" s="1"/>
  <c r="E163" i="2" s="1"/>
  <c r="E162" i="2" s="1"/>
  <c r="D166" i="2"/>
  <c r="H166" i="2" s="1"/>
  <c r="G165" i="2"/>
  <c r="F165" i="2"/>
  <c r="E165" i="2"/>
  <c r="D165" i="2"/>
  <c r="H165" i="2" s="1"/>
  <c r="H164" i="2" s="1"/>
  <c r="H163" i="2" s="1"/>
  <c r="C165" i="2"/>
  <c r="B165" i="2"/>
  <c r="A165" i="2"/>
  <c r="G164" i="2"/>
  <c r="C164" i="2"/>
  <c r="B164" i="2"/>
  <c r="A164" i="2"/>
  <c r="G163" i="2"/>
  <c r="C163" i="2"/>
  <c r="B163" i="2"/>
  <c r="A163" i="2"/>
  <c r="G162" i="2"/>
  <c r="C162" i="2"/>
  <c r="B162" i="2"/>
  <c r="A162" i="2"/>
  <c r="G161" i="2"/>
  <c r="F161" i="2"/>
  <c r="E161" i="2"/>
  <c r="D161" i="2"/>
  <c r="C161" i="2"/>
  <c r="B161" i="2"/>
  <c r="A161" i="2"/>
  <c r="G160" i="2"/>
  <c r="F160" i="2"/>
  <c r="E160" i="2"/>
  <c r="D160" i="2"/>
  <c r="H160" i="2" s="1"/>
  <c r="C160" i="2"/>
  <c r="B160" i="2"/>
  <c r="A160" i="2"/>
  <c r="G159" i="2"/>
  <c r="G158" i="2" s="1"/>
  <c r="G157" i="2" s="1"/>
  <c r="G152" i="2" s="1"/>
  <c r="F159" i="2"/>
  <c r="E159" i="2"/>
  <c r="D159" i="2"/>
  <c r="C159" i="2"/>
  <c r="B159" i="2"/>
  <c r="A159" i="2"/>
  <c r="F158" i="2"/>
  <c r="E158" i="2"/>
  <c r="D158" i="2"/>
  <c r="C158" i="2"/>
  <c r="B158" i="2"/>
  <c r="F157" i="2"/>
  <c r="E157" i="2"/>
  <c r="D157" i="2"/>
  <c r="C157" i="2"/>
  <c r="B157" i="2"/>
  <c r="A157" i="2"/>
  <c r="G156" i="2"/>
  <c r="F156" i="2"/>
  <c r="E156" i="2"/>
  <c r="D156" i="2"/>
  <c r="H156" i="2" s="1"/>
  <c r="C156" i="2"/>
  <c r="B156" i="2"/>
  <c r="A156" i="2"/>
  <c r="G155" i="2"/>
  <c r="F155" i="2"/>
  <c r="E155" i="2"/>
  <c r="D155" i="2"/>
  <c r="C155" i="2"/>
  <c r="B155" i="2"/>
  <c r="A155" i="2"/>
  <c r="G154" i="2"/>
  <c r="F154" i="2"/>
  <c r="F153" i="2" s="1"/>
  <c r="F152" i="2" s="1"/>
  <c r="E154" i="2"/>
  <c r="D154" i="2"/>
  <c r="C154" i="2"/>
  <c r="B154" i="2"/>
  <c r="G153" i="2"/>
  <c r="E153" i="2"/>
  <c r="E152" i="2" s="1"/>
  <c r="D153" i="2"/>
  <c r="C153" i="2"/>
  <c r="B153" i="2"/>
  <c r="A153" i="2"/>
  <c r="D152" i="2"/>
  <c r="C152" i="2"/>
  <c r="B152" i="2"/>
  <c r="A152" i="2"/>
  <c r="G151" i="2"/>
  <c r="F151" i="2"/>
  <c r="E151" i="2"/>
  <c r="E150" i="2" s="1"/>
  <c r="E149" i="2" s="1"/>
  <c r="D151" i="2"/>
  <c r="C151" i="2"/>
  <c r="B151" i="2"/>
  <c r="A151" i="2"/>
  <c r="I150" i="2"/>
  <c r="I149" i="2" s="1"/>
  <c r="G150" i="2"/>
  <c r="F150" i="2"/>
  <c r="F149" i="2" s="1"/>
  <c r="C150" i="2"/>
  <c r="B150" i="2"/>
  <c r="A150" i="2"/>
  <c r="G149" i="2"/>
  <c r="C149" i="2"/>
  <c r="B149" i="2"/>
  <c r="A149" i="2"/>
  <c r="G148" i="2"/>
  <c r="F148" i="2"/>
  <c r="E148" i="2"/>
  <c r="D148" i="2"/>
  <c r="H148" i="2" s="1"/>
  <c r="C148" i="2"/>
  <c r="B148" i="2"/>
  <c r="A148" i="2"/>
  <c r="G147" i="2"/>
  <c r="G146" i="2" s="1"/>
  <c r="G137" i="2" s="1"/>
  <c r="G136" i="2" s="1"/>
  <c r="F147" i="2"/>
  <c r="E147" i="2"/>
  <c r="D147" i="2"/>
  <c r="C147" i="2"/>
  <c r="B147" i="2"/>
  <c r="A147" i="2"/>
  <c r="F146" i="2"/>
  <c r="E146" i="2"/>
  <c r="D146" i="2"/>
  <c r="C146" i="2"/>
  <c r="B146" i="2"/>
  <c r="A146" i="2"/>
  <c r="C145" i="2"/>
  <c r="B145" i="2"/>
  <c r="A145" i="2"/>
  <c r="C144" i="2"/>
  <c r="B144" i="2"/>
  <c r="A144" i="2"/>
  <c r="C143" i="2"/>
  <c r="B143" i="2"/>
  <c r="A143" i="2"/>
  <c r="G142" i="2"/>
  <c r="F142" i="2"/>
  <c r="E142" i="2"/>
  <c r="D142" i="2"/>
  <c r="H142" i="2" s="1"/>
  <c r="C142" i="2"/>
  <c r="B142" i="2"/>
  <c r="A142" i="2"/>
  <c r="C141" i="2"/>
  <c r="B141" i="2"/>
  <c r="A141" i="2"/>
  <c r="C140" i="2"/>
  <c r="B140" i="2"/>
  <c r="A140" i="2"/>
  <c r="C139" i="2"/>
  <c r="B139" i="2"/>
  <c r="A139" i="2"/>
  <c r="G138" i="2"/>
  <c r="F138" i="2"/>
  <c r="E138" i="2"/>
  <c r="E137" i="2" s="1"/>
  <c r="E136" i="2" s="1"/>
  <c r="D138" i="2"/>
  <c r="C138" i="2"/>
  <c r="B138" i="2"/>
  <c r="A138" i="2"/>
  <c r="I137" i="2"/>
  <c r="I136" i="2" s="1"/>
  <c r="F137" i="2"/>
  <c r="F136" i="2" s="1"/>
  <c r="C137" i="2"/>
  <c r="B137" i="2"/>
  <c r="A137" i="2"/>
  <c r="C136" i="2"/>
  <c r="B136" i="2"/>
  <c r="A136" i="2"/>
  <c r="C135" i="2"/>
  <c r="B135" i="2"/>
  <c r="A135" i="2"/>
  <c r="C134" i="2"/>
  <c r="B134" i="2"/>
  <c r="A134" i="2"/>
  <c r="G133" i="2"/>
  <c r="F133" i="2"/>
  <c r="E133" i="2"/>
  <c r="D133" i="2"/>
  <c r="C133" i="2"/>
  <c r="B133" i="2"/>
  <c r="A133" i="2"/>
  <c r="G132" i="2"/>
  <c r="F132" i="2"/>
  <c r="E132" i="2"/>
  <c r="D132" i="2"/>
  <c r="H132" i="2" s="1"/>
  <c r="C132" i="2"/>
  <c r="B132" i="2"/>
  <c r="A132" i="2"/>
  <c r="C131" i="2"/>
  <c r="B131" i="2"/>
  <c r="A131" i="2"/>
  <c r="C130" i="2"/>
  <c r="B130" i="2"/>
  <c r="A130" i="2"/>
  <c r="G129" i="2"/>
  <c r="F129" i="2"/>
  <c r="E129" i="2"/>
  <c r="D129" i="2"/>
  <c r="C129" i="2"/>
  <c r="B129" i="2"/>
  <c r="A129" i="2"/>
  <c r="G128" i="2"/>
  <c r="F128" i="2"/>
  <c r="E128" i="2"/>
  <c r="D128" i="2"/>
  <c r="H128" i="2" s="1"/>
  <c r="C128" i="2"/>
  <c r="B128" i="2"/>
  <c r="A128" i="2"/>
  <c r="C127" i="2"/>
  <c r="B127" i="2"/>
  <c r="A127" i="2"/>
  <c r="C126" i="2"/>
  <c r="B126" i="2"/>
  <c r="A126" i="2"/>
  <c r="G125" i="2"/>
  <c r="F125" i="2"/>
  <c r="E125" i="2"/>
  <c r="D125" i="2"/>
  <c r="C125" i="2"/>
  <c r="B125" i="2"/>
  <c r="A125" i="2"/>
  <c r="G124" i="2"/>
  <c r="F124" i="2"/>
  <c r="E124" i="2"/>
  <c r="D124" i="2"/>
  <c r="H124" i="2" s="1"/>
  <c r="C124" i="2"/>
  <c r="B124" i="2"/>
  <c r="A124" i="2"/>
  <c r="G123" i="2"/>
  <c r="F123" i="2"/>
  <c r="E123" i="2"/>
  <c r="D123" i="2"/>
  <c r="C123" i="2"/>
  <c r="B123" i="2"/>
  <c r="A123" i="2"/>
  <c r="C122" i="2"/>
  <c r="B122" i="2"/>
  <c r="A122" i="2"/>
  <c r="C121" i="2"/>
  <c r="B121" i="2"/>
  <c r="A121" i="2"/>
  <c r="G120" i="2"/>
  <c r="F120" i="2"/>
  <c r="F119" i="2" s="1"/>
  <c r="F118" i="2" s="1"/>
  <c r="E120" i="2"/>
  <c r="D120" i="2"/>
  <c r="H120" i="2" s="1"/>
  <c r="C120" i="2"/>
  <c r="B120" i="2"/>
  <c r="A120" i="2"/>
  <c r="I119" i="2"/>
  <c r="D119" i="2"/>
  <c r="D118" i="2" s="1"/>
  <c r="C119" i="2"/>
  <c r="B119" i="2"/>
  <c r="A119" i="2"/>
  <c r="I118" i="2"/>
  <c r="C118" i="2"/>
  <c r="B118" i="2"/>
  <c r="A118" i="2"/>
  <c r="B117" i="2"/>
  <c r="A117" i="2"/>
  <c r="B116" i="2"/>
  <c r="A116" i="2"/>
  <c r="G115" i="2"/>
  <c r="F115" i="2"/>
  <c r="E115" i="2"/>
  <c r="E112" i="2" s="1"/>
  <c r="D115" i="2"/>
  <c r="H115" i="2" s="1"/>
  <c r="C115" i="2"/>
  <c r="B115" i="2"/>
  <c r="A115" i="2"/>
  <c r="B114" i="2"/>
  <c r="A114" i="2"/>
  <c r="G113" i="2"/>
  <c r="G112" i="2" s="1"/>
  <c r="G111" i="2" s="1"/>
  <c r="F113" i="2"/>
  <c r="F112" i="2" s="1"/>
  <c r="F111" i="2" s="1"/>
  <c r="E113" i="2"/>
  <c r="D113" i="2"/>
  <c r="C113" i="2"/>
  <c r="B113" i="2"/>
  <c r="A113" i="2"/>
  <c r="I112" i="2"/>
  <c r="D112" i="2"/>
  <c r="D111" i="2" s="1"/>
  <c r="C112" i="2"/>
  <c r="B112" i="2"/>
  <c r="A112" i="2"/>
  <c r="I111" i="2"/>
  <c r="E111" i="2"/>
  <c r="C111" i="2"/>
  <c r="B111" i="2"/>
  <c r="A111" i="2"/>
  <c r="C110" i="2"/>
  <c r="B110" i="2"/>
  <c r="A110" i="2"/>
  <c r="C109" i="2"/>
  <c r="B109" i="2"/>
  <c r="A109" i="2"/>
  <c r="C108" i="2"/>
  <c r="B108" i="2"/>
  <c r="A108" i="2"/>
  <c r="G107" i="2"/>
  <c r="F107" i="2"/>
  <c r="F106" i="2" s="1"/>
  <c r="F105" i="2" s="1"/>
  <c r="E107" i="2"/>
  <c r="E106" i="2" s="1"/>
  <c r="E105" i="2" s="1"/>
  <c r="D107" i="2"/>
  <c r="C107" i="2"/>
  <c r="B107" i="2"/>
  <c r="A107" i="2"/>
  <c r="I106" i="2"/>
  <c r="G106" i="2"/>
  <c r="G105" i="2" s="1"/>
  <c r="D106" i="2"/>
  <c r="C106" i="2"/>
  <c r="B106" i="2"/>
  <c r="A106" i="2"/>
  <c r="I105" i="2"/>
  <c r="D105" i="2"/>
  <c r="C105" i="2"/>
  <c r="B105" i="2"/>
  <c r="A105" i="2"/>
  <c r="G104" i="2"/>
  <c r="G103" i="2" s="1"/>
  <c r="G102" i="2" s="1"/>
  <c r="F104" i="2"/>
  <c r="E104" i="2"/>
  <c r="D104" i="2"/>
  <c r="D103" i="2" s="1"/>
  <c r="D102" i="2" s="1"/>
  <c r="C104" i="2"/>
  <c r="B104" i="2"/>
  <c r="A104" i="2"/>
  <c r="I103" i="2"/>
  <c r="I102" i="2" s="1"/>
  <c r="F103" i="2"/>
  <c r="E103" i="2"/>
  <c r="E102" i="2" s="1"/>
  <c r="C103" i="2"/>
  <c r="B103" i="2"/>
  <c r="A103" i="2"/>
  <c r="F102" i="2"/>
  <c r="C102" i="2"/>
  <c r="B102" i="2"/>
  <c r="A102" i="2"/>
  <c r="G101" i="2"/>
  <c r="F101" i="2"/>
  <c r="E101" i="2"/>
  <c r="D101" i="2"/>
  <c r="C101" i="2"/>
  <c r="B101" i="2"/>
  <c r="A101" i="2"/>
  <c r="G100" i="2"/>
  <c r="F100" i="2"/>
  <c r="F99" i="2" s="1"/>
  <c r="F98" i="2" s="1"/>
  <c r="E100" i="2"/>
  <c r="E99" i="2" s="1"/>
  <c r="E98" i="2" s="1"/>
  <c r="D100" i="2"/>
  <c r="C100" i="2"/>
  <c r="B100" i="2"/>
  <c r="A100" i="2"/>
  <c r="I99" i="2"/>
  <c r="G99" i="2"/>
  <c r="G98" i="2" s="1"/>
  <c r="D99" i="2"/>
  <c r="C99" i="2"/>
  <c r="B99" i="2"/>
  <c r="A99" i="2"/>
  <c r="I98" i="2"/>
  <c r="D98" i="2"/>
  <c r="C98" i="2"/>
  <c r="B98" i="2"/>
  <c r="A98" i="2"/>
  <c r="G97" i="2"/>
  <c r="F97" i="2"/>
  <c r="E97" i="2"/>
  <c r="D97" i="2"/>
  <c r="H97" i="2" s="1"/>
  <c r="C97" i="2"/>
  <c r="B97" i="2"/>
  <c r="A97" i="2"/>
  <c r="G96" i="2"/>
  <c r="F96" i="2"/>
  <c r="E96" i="2"/>
  <c r="D96" i="2"/>
  <c r="H96" i="2" s="1"/>
  <c r="C96" i="2"/>
  <c r="B96" i="2"/>
  <c r="A96" i="2"/>
  <c r="G95" i="2"/>
  <c r="F95" i="2"/>
  <c r="E95" i="2"/>
  <c r="D95" i="2"/>
  <c r="H95" i="2" s="1"/>
  <c r="C95" i="2"/>
  <c r="B95" i="2"/>
  <c r="A95" i="2"/>
  <c r="G94" i="2"/>
  <c r="F94" i="2"/>
  <c r="E94" i="2"/>
  <c r="D94" i="2"/>
  <c r="H94" i="2" s="1"/>
  <c r="C94" i="2"/>
  <c r="B94" i="2"/>
  <c r="A94" i="2"/>
  <c r="G93" i="2"/>
  <c r="F93" i="2"/>
  <c r="E93" i="2"/>
  <c r="D93" i="2"/>
  <c r="H93" i="2" s="1"/>
  <c r="C93" i="2"/>
  <c r="B93" i="2"/>
  <c r="A93" i="2"/>
  <c r="G92" i="2"/>
  <c r="F92" i="2"/>
  <c r="E92" i="2"/>
  <c r="D92" i="2"/>
  <c r="H92" i="2" s="1"/>
  <c r="C92" i="2"/>
  <c r="B92" i="2"/>
  <c r="A92" i="2"/>
  <c r="G91" i="2"/>
  <c r="F91" i="2"/>
  <c r="E91" i="2"/>
  <c r="D91" i="2"/>
  <c r="H91" i="2" s="1"/>
  <c r="C91" i="2"/>
  <c r="B91" i="2"/>
  <c r="A91" i="2"/>
  <c r="G90" i="2"/>
  <c r="F90" i="2"/>
  <c r="E90" i="2"/>
  <c r="D90" i="2"/>
  <c r="H90" i="2" s="1"/>
  <c r="C90" i="2"/>
  <c r="B90" i="2"/>
  <c r="A90" i="2"/>
  <c r="G89" i="2"/>
  <c r="F89" i="2"/>
  <c r="F88" i="2" s="1"/>
  <c r="E89" i="2"/>
  <c r="D89" i="2"/>
  <c r="D88" i="2" s="1"/>
  <c r="D87" i="2" s="1"/>
  <c r="C89" i="2"/>
  <c r="B89" i="2"/>
  <c r="A89" i="2"/>
  <c r="I88" i="2"/>
  <c r="I87" i="2" s="1"/>
  <c r="G88" i="2"/>
  <c r="G87" i="2" s="1"/>
  <c r="E88" i="2"/>
  <c r="E87" i="2" s="1"/>
  <c r="C88" i="2"/>
  <c r="B88" i="2"/>
  <c r="A88" i="2"/>
  <c r="F87" i="2"/>
  <c r="C87" i="2"/>
  <c r="B87" i="2"/>
  <c r="A87" i="2"/>
  <c r="G86" i="2"/>
  <c r="F86" i="2"/>
  <c r="F85" i="2" s="1"/>
  <c r="F84" i="2" s="1"/>
  <c r="E86" i="2"/>
  <c r="D86" i="2"/>
  <c r="C86" i="2"/>
  <c r="B86" i="2"/>
  <c r="A86" i="2"/>
  <c r="I85" i="2"/>
  <c r="I84" i="2" s="1"/>
  <c r="G85" i="2"/>
  <c r="G84" i="2" s="1"/>
  <c r="E85" i="2"/>
  <c r="E84" i="2" s="1"/>
  <c r="C85" i="2"/>
  <c r="B85" i="2"/>
  <c r="A85" i="2"/>
  <c r="C84" i="2"/>
  <c r="B84" i="2"/>
  <c r="A84" i="2"/>
  <c r="G83" i="2"/>
  <c r="F83" i="2"/>
  <c r="E83" i="2"/>
  <c r="D83" i="2"/>
  <c r="H83" i="2" s="1"/>
  <c r="C83" i="2"/>
  <c r="B83" i="2"/>
  <c r="A83" i="2"/>
  <c r="G82" i="2"/>
  <c r="F82" i="2"/>
  <c r="E82" i="2"/>
  <c r="D82" i="2"/>
  <c r="H82" i="2" s="1"/>
  <c r="C82" i="2"/>
  <c r="B82" i="2"/>
  <c r="A82" i="2"/>
  <c r="G81" i="2"/>
  <c r="F81" i="2"/>
  <c r="E81" i="2"/>
  <c r="D81" i="2"/>
  <c r="H81" i="2" s="1"/>
  <c r="C81" i="2"/>
  <c r="B81" i="2"/>
  <c r="A81" i="2"/>
  <c r="G80" i="2"/>
  <c r="F80" i="2"/>
  <c r="E80" i="2"/>
  <c r="D80" i="2"/>
  <c r="H80" i="2" s="1"/>
  <c r="C80" i="2"/>
  <c r="B80" i="2"/>
  <c r="A80" i="2"/>
  <c r="G79" i="2"/>
  <c r="F79" i="2"/>
  <c r="E79" i="2"/>
  <c r="D79" i="2"/>
  <c r="H79" i="2" s="1"/>
  <c r="C79" i="2"/>
  <c r="B79" i="2"/>
  <c r="A79" i="2"/>
  <c r="G78" i="2"/>
  <c r="F78" i="2"/>
  <c r="F77" i="2" s="1"/>
  <c r="F76" i="2" s="1"/>
  <c r="E78" i="2"/>
  <c r="D78" i="2"/>
  <c r="D77" i="2" s="1"/>
  <c r="D76" i="2" s="1"/>
  <c r="C78" i="2"/>
  <c r="B78" i="2"/>
  <c r="A78" i="2"/>
  <c r="I77" i="2"/>
  <c r="I76" i="2" s="1"/>
  <c r="G77" i="2"/>
  <c r="E77" i="2"/>
  <c r="E76" i="2" s="1"/>
  <c r="C77" i="2"/>
  <c r="B77" i="2"/>
  <c r="G76" i="2"/>
  <c r="C76" i="2"/>
  <c r="B76" i="2"/>
  <c r="A76" i="2"/>
  <c r="G75" i="2"/>
  <c r="G74" i="2" s="1"/>
  <c r="F75" i="2"/>
  <c r="E75" i="2"/>
  <c r="E74" i="2" s="1"/>
  <c r="D75" i="2"/>
  <c r="H75" i="2" s="1"/>
  <c r="H74" i="2" s="1"/>
  <c r="H73" i="2" s="1"/>
  <c r="C75" i="2"/>
  <c r="B75" i="2"/>
  <c r="A75" i="2"/>
  <c r="I74" i="2"/>
  <c r="F74" i="2"/>
  <c r="F73" i="2" s="1"/>
  <c r="D74" i="2"/>
  <c r="C74" i="2"/>
  <c r="B74" i="2"/>
  <c r="A74" i="2"/>
  <c r="I73" i="2"/>
  <c r="G73" i="2"/>
  <c r="E73" i="2"/>
  <c r="D73" i="2"/>
  <c r="C73" i="2"/>
  <c r="B73" i="2"/>
  <c r="A73" i="2"/>
  <c r="G72" i="2"/>
  <c r="F72" i="2"/>
  <c r="E72" i="2"/>
  <c r="D72" i="2"/>
  <c r="H72" i="2" s="1"/>
  <c r="C72" i="2"/>
  <c r="B72" i="2"/>
  <c r="A72" i="2"/>
  <c r="G71" i="2"/>
  <c r="F71" i="2"/>
  <c r="F70" i="2" s="1"/>
  <c r="F69" i="2" s="1"/>
  <c r="F68" i="2" s="1"/>
  <c r="E71" i="2"/>
  <c r="D71" i="2"/>
  <c r="H71" i="2" s="1"/>
  <c r="C71" i="2"/>
  <c r="B71" i="2"/>
  <c r="A71" i="2"/>
  <c r="I70" i="2"/>
  <c r="I69" i="2" s="1"/>
  <c r="G70" i="2"/>
  <c r="G69" i="2" s="1"/>
  <c r="E70" i="2"/>
  <c r="E69" i="2" s="1"/>
  <c r="C70" i="2"/>
  <c r="B70" i="2"/>
  <c r="A70" i="2"/>
  <c r="C69" i="2"/>
  <c r="B69" i="2"/>
  <c r="A69" i="2"/>
  <c r="I68" i="2"/>
  <c r="C68" i="2"/>
  <c r="B68" i="2"/>
  <c r="A68" i="2"/>
  <c r="G66" i="2"/>
  <c r="F66" i="2"/>
  <c r="E66" i="2"/>
  <c r="D66" i="2"/>
  <c r="H66" i="2" s="1"/>
  <c r="C66" i="2"/>
  <c r="B66" i="2"/>
  <c r="A66" i="2"/>
  <c r="G65" i="2"/>
  <c r="F65" i="2"/>
  <c r="E65" i="2"/>
  <c r="D65" i="2"/>
  <c r="H65" i="2" s="1"/>
  <c r="H64" i="2" s="1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H63" i="2" s="1"/>
  <c r="C63" i="2"/>
  <c r="B63" i="2"/>
  <c r="A63" i="2"/>
  <c r="G62" i="2"/>
  <c r="G61" i="2" s="1"/>
  <c r="F62" i="2"/>
  <c r="E62" i="2"/>
  <c r="E61" i="2" s="1"/>
  <c r="D62" i="2"/>
  <c r="H62" i="2" s="1"/>
  <c r="H61" i="2" s="1"/>
  <c r="C62" i="2"/>
  <c r="B62" i="2"/>
  <c r="F61" i="2"/>
  <c r="D61" i="2"/>
  <c r="C61" i="2"/>
  <c r="B61" i="2"/>
  <c r="A61" i="2"/>
  <c r="G60" i="2"/>
  <c r="F60" i="2"/>
  <c r="F59" i="2" s="1"/>
  <c r="F58" i="2" s="1"/>
  <c r="E60" i="2"/>
  <c r="D60" i="2"/>
  <c r="H60" i="2" s="1"/>
  <c r="C60" i="2"/>
  <c r="B60" i="2"/>
  <c r="G59" i="2"/>
  <c r="G58" i="2" s="1"/>
  <c r="E59" i="2"/>
  <c r="E58" i="2" s="1"/>
  <c r="C59" i="2"/>
  <c r="B59" i="2"/>
  <c r="C58" i="2"/>
  <c r="B58" i="2"/>
  <c r="A58" i="2"/>
  <c r="G57" i="2"/>
  <c r="F57" i="2"/>
  <c r="H57" i="2" s="1"/>
  <c r="H56" i="2" s="1"/>
  <c r="H55" i="2" s="1"/>
  <c r="D57" i="2"/>
  <c r="C57" i="2"/>
  <c r="B57" i="2"/>
  <c r="I56" i="2"/>
  <c r="I55" i="2" s="1"/>
  <c r="I54" i="2" s="1"/>
  <c r="G56" i="2"/>
  <c r="G55" i="2" s="1"/>
  <c r="G54" i="2" s="1"/>
  <c r="E56" i="2"/>
  <c r="E55" i="2" s="1"/>
  <c r="D56" i="2"/>
  <c r="B56" i="2"/>
  <c r="D55" i="2"/>
  <c r="C55" i="2"/>
  <c r="B55" i="2"/>
  <c r="A55" i="2"/>
  <c r="C54" i="2"/>
  <c r="A54" i="2"/>
  <c r="G53" i="2"/>
  <c r="F53" i="2"/>
  <c r="E53" i="2"/>
  <c r="D53" i="2"/>
  <c r="D52" i="2" s="1"/>
  <c r="D51" i="2" s="1"/>
  <c r="C53" i="2"/>
  <c r="B53" i="2"/>
  <c r="A53" i="2"/>
  <c r="G52" i="2"/>
  <c r="F52" i="2"/>
  <c r="F51" i="2" s="1"/>
  <c r="E52" i="2"/>
  <c r="C52" i="2"/>
  <c r="B52" i="2"/>
  <c r="G51" i="2"/>
  <c r="E51" i="2"/>
  <c r="C51" i="2"/>
  <c r="B51" i="2"/>
  <c r="A51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G47" i="2"/>
  <c r="G42" i="2" s="1"/>
  <c r="G41" i="2" s="1"/>
  <c r="F47" i="2"/>
  <c r="E47" i="2"/>
  <c r="E42" i="2" s="1"/>
  <c r="E41" i="2" s="1"/>
  <c r="D47" i="2"/>
  <c r="H47" i="2" s="1"/>
  <c r="G46" i="2"/>
  <c r="F46" i="2"/>
  <c r="E46" i="2"/>
  <c r="D46" i="2"/>
  <c r="H46" i="2" s="1"/>
  <c r="C46" i="2"/>
  <c r="B46" i="2"/>
  <c r="A46" i="2"/>
  <c r="G45" i="2"/>
  <c r="F45" i="2"/>
  <c r="E45" i="2"/>
  <c r="D45" i="2"/>
  <c r="H45" i="2" s="1"/>
  <c r="C45" i="2"/>
  <c r="B45" i="2"/>
  <c r="A45" i="2"/>
  <c r="G44" i="2"/>
  <c r="F44" i="2"/>
  <c r="E44" i="2"/>
  <c r="D44" i="2"/>
  <c r="H44" i="2" s="1"/>
  <c r="C44" i="2"/>
  <c r="B44" i="2"/>
  <c r="A44" i="2"/>
  <c r="G43" i="2"/>
  <c r="F43" i="2"/>
  <c r="E43" i="2"/>
  <c r="D43" i="2"/>
  <c r="H43" i="2" s="1"/>
  <c r="C43" i="2"/>
  <c r="B43" i="2"/>
  <c r="A43" i="2"/>
  <c r="F42" i="2"/>
  <c r="F41" i="2" s="1"/>
  <c r="C42" i="2"/>
  <c r="B42" i="2"/>
  <c r="C41" i="2"/>
  <c r="B41" i="2"/>
  <c r="A41" i="2"/>
  <c r="G40" i="2"/>
  <c r="F40" i="2"/>
  <c r="E40" i="2"/>
  <c r="D40" i="2"/>
  <c r="H40" i="2" s="1"/>
  <c r="C40" i="2"/>
  <c r="B40" i="2"/>
  <c r="A40" i="2"/>
  <c r="G39" i="2"/>
  <c r="F39" i="2"/>
  <c r="E39" i="2"/>
  <c r="D39" i="2"/>
  <c r="H39" i="2" s="1"/>
  <c r="C39" i="2"/>
  <c r="B39" i="2"/>
  <c r="A39" i="2"/>
  <c r="G38" i="2"/>
  <c r="F38" i="2"/>
  <c r="E38" i="2"/>
  <c r="D38" i="2"/>
  <c r="C38" i="2"/>
  <c r="B38" i="2"/>
  <c r="G37" i="2"/>
  <c r="D37" i="2"/>
  <c r="H37" i="2" s="1"/>
  <c r="C37" i="2"/>
  <c r="B37" i="2"/>
  <c r="A37" i="2"/>
  <c r="G36" i="2"/>
  <c r="F36" i="2"/>
  <c r="E36" i="2"/>
  <c r="D36" i="2"/>
  <c r="H36" i="2" s="1"/>
  <c r="C36" i="2"/>
  <c r="B36" i="2"/>
  <c r="A36" i="2"/>
  <c r="G35" i="2"/>
  <c r="F35" i="2"/>
  <c r="E35" i="2"/>
  <c r="D35" i="2"/>
  <c r="H35" i="2" s="1"/>
  <c r="H34" i="2" s="1"/>
  <c r="H33" i="2" s="1"/>
  <c r="C35" i="2"/>
  <c r="B35" i="2"/>
  <c r="A35" i="2"/>
  <c r="G34" i="2"/>
  <c r="F34" i="2"/>
  <c r="F33" i="2" s="1"/>
  <c r="E34" i="2"/>
  <c r="D34" i="2"/>
  <c r="D33" i="2" s="1"/>
  <c r="C34" i="2"/>
  <c r="B34" i="2"/>
  <c r="G33" i="2"/>
  <c r="E33" i="2"/>
  <c r="C33" i="2"/>
  <c r="B33" i="2"/>
  <c r="A33" i="2"/>
  <c r="G32" i="2"/>
  <c r="D32" i="2"/>
  <c r="H32" i="2" s="1"/>
  <c r="C32" i="2"/>
  <c r="B32" i="2"/>
  <c r="A32" i="2"/>
  <c r="G31" i="2"/>
  <c r="H31" i="2" s="1"/>
  <c r="D31" i="2"/>
  <c r="C31" i="2"/>
  <c r="B31" i="2"/>
  <c r="A31" i="2"/>
  <c r="G30" i="2"/>
  <c r="F30" i="2"/>
  <c r="E30" i="2"/>
  <c r="D30" i="2"/>
  <c r="H30" i="2" s="1"/>
  <c r="C30" i="2"/>
  <c r="B30" i="2"/>
  <c r="A30" i="2"/>
  <c r="G29" i="2"/>
  <c r="F29" i="2"/>
  <c r="E29" i="2"/>
  <c r="D29" i="2"/>
  <c r="H29" i="2" s="1"/>
  <c r="C29" i="2"/>
  <c r="B29" i="2"/>
  <c r="A29" i="2"/>
  <c r="G28" i="2"/>
  <c r="F28" i="2"/>
  <c r="E28" i="2"/>
  <c r="D28" i="2"/>
  <c r="H28" i="2" s="1"/>
  <c r="C28" i="2"/>
  <c r="B28" i="2"/>
  <c r="A28" i="2"/>
  <c r="G27" i="2"/>
  <c r="F27" i="2"/>
  <c r="E27" i="2"/>
  <c r="D27" i="2"/>
  <c r="H27" i="2" s="1"/>
  <c r="C27" i="2"/>
  <c r="B27" i="2"/>
  <c r="A27" i="2"/>
  <c r="G26" i="2"/>
  <c r="G25" i="2" s="1"/>
  <c r="F26" i="2"/>
  <c r="E26" i="2"/>
  <c r="E25" i="2" s="1"/>
  <c r="C26" i="2"/>
  <c r="B26" i="2"/>
  <c r="F25" i="2"/>
  <c r="C25" i="2"/>
  <c r="B25" i="2"/>
  <c r="A25" i="2"/>
  <c r="G24" i="2"/>
  <c r="F24" i="2"/>
  <c r="F22" i="2" s="1"/>
  <c r="F21" i="2" s="1"/>
  <c r="F20" i="2" s="1"/>
  <c r="E24" i="2"/>
  <c r="D24" i="2"/>
  <c r="D22" i="2" s="1"/>
  <c r="D21" i="2" s="1"/>
  <c r="C24" i="2"/>
  <c r="B24" i="2"/>
  <c r="G23" i="2"/>
  <c r="F23" i="2"/>
  <c r="E23" i="2"/>
  <c r="D23" i="2"/>
  <c r="H23" i="2" s="1"/>
  <c r="C23" i="2"/>
  <c r="B23" i="2"/>
  <c r="A23" i="2"/>
  <c r="G22" i="2"/>
  <c r="G21" i="2" s="1"/>
  <c r="G20" i="2" s="1"/>
  <c r="E22" i="2"/>
  <c r="E21" i="2" s="1"/>
  <c r="E20" i="2" s="1"/>
  <c r="C22" i="2"/>
  <c r="B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F12" i="2" s="1"/>
  <c r="E16" i="2"/>
  <c r="E12" i="2" s="1"/>
  <c r="E7" i="2" s="1"/>
  <c r="E6" i="2" s="1"/>
  <c r="E5" i="2" s="1"/>
  <c r="D16" i="2"/>
  <c r="H16" i="2" s="1"/>
  <c r="C16" i="2"/>
  <c r="B16" i="2"/>
  <c r="A16" i="2"/>
  <c r="C15" i="2"/>
  <c r="B15" i="2"/>
  <c r="A15" i="2"/>
  <c r="C14" i="2"/>
  <c r="B14" i="2"/>
  <c r="A14" i="2"/>
  <c r="G13" i="2"/>
  <c r="F13" i="2"/>
  <c r="E13" i="2"/>
  <c r="D13" i="2"/>
  <c r="H13" i="2" s="1"/>
  <c r="H12" i="2" s="1"/>
  <c r="C13" i="2"/>
  <c r="B13" i="2"/>
  <c r="A13" i="2"/>
  <c r="G12" i="2"/>
  <c r="D12" i="2"/>
  <c r="C12" i="2"/>
  <c r="B12" i="2"/>
  <c r="A12" i="2"/>
  <c r="C11" i="2"/>
  <c r="B11" i="2"/>
  <c r="A11" i="2"/>
  <c r="C10" i="2"/>
  <c r="B10" i="2"/>
  <c r="A10" i="2"/>
  <c r="G9" i="2"/>
  <c r="F9" i="2"/>
  <c r="E9" i="2"/>
  <c r="D9" i="2"/>
  <c r="H9" i="2" s="1"/>
  <c r="H8" i="2" s="1"/>
  <c r="H7" i="2" s="1"/>
  <c r="H6" i="2" s="1"/>
  <c r="H5" i="2" s="1"/>
  <c r="C9" i="2"/>
  <c r="B9" i="2"/>
  <c r="A9" i="2"/>
  <c r="G8" i="2"/>
  <c r="F8" i="2"/>
  <c r="E8" i="2"/>
  <c r="D8" i="2"/>
  <c r="D7" i="2" s="1"/>
  <c r="D6" i="2" s="1"/>
  <c r="D5" i="2" s="1"/>
  <c r="C8" i="2"/>
  <c r="B8" i="2"/>
  <c r="G7" i="2"/>
  <c r="C7" i="2"/>
  <c r="B7" i="2"/>
  <c r="A7" i="2"/>
  <c r="G6" i="2"/>
  <c r="C6" i="2"/>
  <c r="B6" i="2"/>
  <c r="A6" i="2"/>
  <c r="G5" i="2"/>
  <c r="C5" i="2"/>
  <c r="B5" i="2"/>
  <c r="A5" i="2"/>
  <c r="B3" i="2"/>
  <c r="I26" i="5"/>
  <c r="J26" i="5" s="1"/>
  <c r="I25" i="5"/>
  <c r="J25" i="5" s="1"/>
  <c r="I23" i="5"/>
  <c r="J23" i="5" s="1"/>
  <c r="K22" i="5"/>
  <c r="L22" i="5" s="1"/>
  <c r="I22" i="5"/>
  <c r="J22" i="5" s="1"/>
  <c r="H22" i="5"/>
  <c r="K21" i="5"/>
  <c r="I21" i="5"/>
  <c r="J21" i="5" s="1"/>
  <c r="H21" i="5"/>
  <c r="L21" i="5" s="1"/>
  <c r="K20" i="5"/>
  <c r="L20" i="5" s="1"/>
  <c r="I20" i="5"/>
  <c r="J20" i="5" s="1"/>
  <c r="H20" i="5"/>
  <c r="L19" i="5"/>
  <c r="K19" i="5"/>
  <c r="J19" i="5"/>
  <c r="I19" i="5"/>
  <c r="H19" i="5"/>
  <c r="F18" i="5"/>
  <c r="K17" i="5"/>
  <c r="I17" i="5"/>
  <c r="H17" i="5"/>
  <c r="J17" i="5" s="1"/>
  <c r="L17" i="5" s="1"/>
  <c r="K16" i="5"/>
  <c r="L16" i="5" s="1"/>
  <c r="I16" i="5"/>
  <c r="J16" i="5" s="1"/>
  <c r="H16" i="5"/>
  <c r="K15" i="5"/>
  <c r="J15" i="5"/>
  <c r="I15" i="5"/>
  <c r="H15" i="5"/>
  <c r="L15" i="5" s="1"/>
  <c r="I14" i="5"/>
  <c r="J14" i="5" s="1"/>
  <c r="H14" i="5"/>
  <c r="F13" i="5"/>
  <c r="K12" i="5"/>
  <c r="J12" i="5"/>
  <c r="I12" i="5"/>
  <c r="L12" i="5" s="1"/>
  <c r="H12" i="5"/>
  <c r="K11" i="5"/>
  <c r="I11" i="5"/>
  <c r="H11" i="5"/>
  <c r="J11" i="5" s="1"/>
  <c r="I10" i="5"/>
  <c r="K10" i="5" s="1"/>
  <c r="L10" i="5" s="1"/>
  <c r="H10" i="5"/>
  <c r="L9" i="5"/>
  <c r="K9" i="5"/>
  <c r="J9" i="5"/>
  <c r="I9" i="5"/>
  <c r="H9" i="5"/>
  <c r="F8" i="5"/>
  <c r="C5" i="5"/>
  <c r="J18" i="4" l="1"/>
  <c r="F16" i="4"/>
  <c r="F7" i="4"/>
  <c r="D8" i="4"/>
  <c r="D38" i="4"/>
  <c r="G38" i="4"/>
  <c r="G8" i="4"/>
  <c r="E8" i="4"/>
  <c r="E38" i="4"/>
  <c r="F8" i="4"/>
  <c r="F66" i="4"/>
  <c r="I17" i="4"/>
  <c r="E17" i="4"/>
  <c r="J22" i="4"/>
  <c r="J21" i="4" s="1"/>
  <c r="I8" i="4"/>
  <c r="J47" i="4"/>
  <c r="J61" i="4"/>
  <c r="J60" i="4" s="1"/>
  <c r="J64" i="4"/>
  <c r="J63" i="4" s="1"/>
  <c r="J83" i="4"/>
  <c r="J82" i="4" s="1"/>
  <c r="J81" i="4" s="1"/>
  <c r="J80" i="4" s="1"/>
  <c r="J79" i="4" s="1"/>
  <c r="D91" i="4"/>
  <c r="D90" i="4" s="1"/>
  <c r="J92" i="4"/>
  <c r="J91" i="4" s="1"/>
  <c r="I89" i="4"/>
  <c r="I87" i="4"/>
  <c r="I86" i="4" s="1"/>
  <c r="I78" i="4" s="1"/>
  <c r="J93" i="4"/>
  <c r="G89" i="4"/>
  <c r="G87" i="4"/>
  <c r="G86" i="4" s="1"/>
  <c r="G78" i="4" s="1"/>
  <c r="E193" i="4"/>
  <c r="J29" i="4"/>
  <c r="G30" i="4"/>
  <c r="J69" i="4"/>
  <c r="J68" i="4" s="1"/>
  <c r="J67" i="4" s="1"/>
  <c r="J66" i="4" s="1"/>
  <c r="H193" i="4"/>
  <c r="E104" i="4"/>
  <c r="I193" i="4"/>
  <c r="D172" i="4"/>
  <c r="D88" i="4"/>
  <c r="D18" i="4"/>
  <c r="D17" i="4" s="1"/>
  <c r="F12" i="4"/>
  <c r="F11" i="4" s="1"/>
  <c r="F10" i="4" s="1"/>
  <c r="F9" i="4" s="1"/>
  <c r="J31" i="4"/>
  <c r="J30" i="4" s="1"/>
  <c r="J58" i="4"/>
  <c r="J57" i="4" s="1"/>
  <c r="G12" i="4"/>
  <c r="G11" i="4" s="1"/>
  <c r="G10" i="4" s="1"/>
  <c r="G9" i="4" s="1"/>
  <c r="J14" i="4"/>
  <c r="J12" i="4" s="1"/>
  <c r="J11" i="4" s="1"/>
  <c r="J10" i="4" s="1"/>
  <c r="J9" i="4" s="1"/>
  <c r="H18" i="4"/>
  <c r="H17" i="4" s="1"/>
  <c r="G23" i="4"/>
  <c r="G17" i="4" s="1"/>
  <c r="J28" i="4"/>
  <c r="J27" i="4" s="1"/>
  <c r="J23" i="4" s="1"/>
  <c r="H38" i="4"/>
  <c r="J41" i="4"/>
  <c r="J55" i="4"/>
  <c r="J74" i="4"/>
  <c r="J73" i="4" s="1"/>
  <c r="J72" i="4" s="1"/>
  <c r="J71" i="4" s="1"/>
  <c r="F83" i="4"/>
  <c r="F82" i="4" s="1"/>
  <c r="F81" i="4" s="1"/>
  <c r="F80" i="4" s="1"/>
  <c r="F79" i="4" s="1"/>
  <c r="F89" i="4"/>
  <c r="F87" i="4"/>
  <c r="F86" i="4" s="1"/>
  <c r="J100" i="4"/>
  <c r="J99" i="4" s="1"/>
  <c r="J119" i="4"/>
  <c r="J118" i="4" s="1"/>
  <c r="J115" i="4" s="1"/>
  <c r="J114" i="4" s="1"/>
  <c r="J113" i="4" s="1"/>
  <c r="G125" i="4"/>
  <c r="G124" i="4" s="1"/>
  <c r="G88" i="4" s="1"/>
  <c r="F126" i="4"/>
  <c r="F125" i="4" s="1"/>
  <c r="F124" i="4" s="1"/>
  <c r="F88" i="4" s="1"/>
  <c r="J151" i="4"/>
  <c r="J175" i="4"/>
  <c r="J174" i="4" s="1"/>
  <c r="J173" i="4" s="1"/>
  <c r="J172" i="4" s="1"/>
  <c r="F181" i="4"/>
  <c r="F179" i="4" s="1"/>
  <c r="F178" i="4" s="1"/>
  <c r="F177" i="4" s="1"/>
  <c r="F176" i="4" s="1"/>
  <c r="J184" i="4"/>
  <c r="J188" i="4"/>
  <c r="H90" i="4"/>
  <c r="J98" i="4"/>
  <c r="J97" i="4" s="1"/>
  <c r="E115" i="4"/>
  <c r="E114" i="4" s="1"/>
  <c r="E113" i="4" s="1"/>
  <c r="J122" i="4"/>
  <c r="J121" i="4" s="1"/>
  <c r="J142" i="4"/>
  <c r="J126" i="4" s="1"/>
  <c r="J125" i="4" s="1"/>
  <c r="J124" i="4" s="1"/>
  <c r="J88" i="4" s="1"/>
  <c r="J146" i="4"/>
  <c r="J183" i="4"/>
  <c r="J181" i="4" s="1"/>
  <c r="J179" i="4" s="1"/>
  <c r="J178" i="4" s="1"/>
  <c r="J177" i="4" s="1"/>
  <c r="J176" i="4" s="1"/>
  <c r="J187" i="4"/>
  <c r="I11" i="1"/>
  <c r="I10" i="1" s="1"/>
  <c r="I9" i="1" s="1"/>
  <c r="F39" i="1"/>
  <c r="J40" i="1"/>
  <c r="J39" i="1" s="1"/>
  <c r="D8" i="1"/>
  <c r="D120" i="1" s="1"/>
  <c r="J22" i="1"/>
  <c r="J24" i="1"/>
  <c r="F29" i="1"/>
  <c r="J29" i="1" s="1"/>
  <c r="J28" i="1" s="1"/>
  <c r="J27" i="1" s="1"/>
  <c r="E28" i="1"/>
  <c r="H93" i="1"/>
  <c r="H92" i="1" s="1"/>
  <c r="H49" i="1" s="1"/>
  <c r="H8" i="1" s="1"/>
  <c r="H120" i="1" s="1"/>
  <c r="F113" i="1"/>
  <c r="C12" i="1"/>
  <c r="J18" i="1"/>
  <c r="E11" i="1"/>
  <c r="F12" i="1"/>
  <c r="J14" i="1"/>
  <c r="D12" i="1"/>
  <c r="D11" i="1" s="1"/>
  <c r="D10" i="1" s="1"/>
  <c r="D9" i="1" s="1"/>
  <c r="F17" i="1"/>
  <c r="J17" i="1" s="1"/>
  <c r="F52" i="1"/>
  <c r="F51" i="1" s="1"/>
  <c r="E93" i="1"/>
  <c r="E92" i="1" s="1"/>
  <c r="E49" i="1" s="1"/>
  <c r="G93" i="1"/>
  <c r="G92" i="1" s="1"/>
  <c r="G49" i="1" s="1"/>
  <c r="G8" i="1" s="1"/>
  <c r="G120" i="1" s="1"/>
  <c r="I103" i="1"/>
  <c r="I93" i="1" s="1"/>
  <c r="I92" i="1" s="1"/>
  <c r="I49" i="1" s="1"/>
  <c r="I8" i="1" s="1"/>
  <c r="I120" i="1" s="1"/>
  <c r="F74" i="1"/>
  <c r="F63" i="1" s="1"/>
  <c r="F95" i="1"/>
  <c r="F105" i="1"/>
  <c r="J114" i="1"/>
  <c r="J113" i="1" s="1"/>
  <c r="J53" i="1"/>
  <c r="J52" i="1" s="1"/>
  <c r="J51" i="1" s="1"/>
  <c r="J50" i="1" s="1"/>
  <c r="H38" i="2"/>
  <c r="H42" i="2"/>
  <c r="H41" i="2" s="1"/>
  <c r="H22" i="2"/>
  <c r="H21" i="2" s="1"/>
  <c r="H20" i="2" s="1"/>
  <c r="F7" i="2"/>
  <c r="F6" i="2" s="1"/>
  <c r="F5" i="2" s="1"/>
  <c r="H26" i="2"/>
  <c r="H25" i="2" s="1"/>
  <c r="E54" i="2"/>
  <c r="H70" i="2"/>
  <c r="H69" i="2" s="1"/>
  <c r="H53" i="2"/>
  <c r="H52" i="2" s="1"/>
  <c r="H51" i="2" s="1"/>
  <c r="H183" i="2"/>
  <c r="H202" i="2"/>
  <c r="D26" i="2"/>
  <c r="D25" i="2" s="1"/>
  <c r="D20" i="2" s="1"/>
  <c r="F56" i="2"/>
  <c r="F55" i="2" s="1"/>
  <c r="F54" i="2" s="1"/>
  <c r="F19" i="2" s="1"/>
  <c r="D59" i="2"/>
  <c r="D70" i="2"/>
  <c r="D69" i="2" s="1"/>
  <c r="H86" i="2"/>
  <c r="H85" i="2" s="1"/>
  <c r="H84" i="2" s="1"/>
  <c r="H101" i="2"/>
  <c r="H113" i="2"/>
  <c r="H112" i="2" s="1"/>
  <c r="H111" i="2" s="1"/>
  <c r="H123" i="2"/>
  <c r="H138" i="2"/>
  <c r="H147" i="2"/>
  <c r="H146" i="2" s="1"/>
  <c r="H137" i="2" s="1"/>
  <c r="H136" i="2" s="1"/>
  <c r="H151" i="2"/>
  <c r="H150" i="2" s="1"/>
  <c r="H149" i="2" s="1"/>
  <c r="H155" i="2"/>
  <c r="H154" i="2" s="1"/>
  <c r="H153" i="2" s="1"/>
  <c r="H161" i="2"/>
  <c r="H184" i="2"/>
  <c r="H325" i="2"/>
  <c r="D42" i="2"/>
  <c r="D41" i="2" s="1"/>
  <c r="H24" i="2"/>
  <c r="H78" i="2"/>
  <c r="H77" i="2" s="1"/>
  <c r="H76" i="2" s="1"/>
  <c r="H89" i="2"/>
  <c r="H88" i="2" s="1"/>
  <c r="H87" i="2" s="1"/>
  <c r="H100" i="2"/>
  <c r="H99" i="2" s="1"/>
  <c r="H98" i="2" s="1"/>
  <c r="H104" i="2"/>
  <c r="H103" i="2" s="1"/>
  <c r="H102" i="2" s="1"/>
  <c r="H107" i="2"/>
  <c r="H106" i="2" s="1"/>
  <c r="H105" i="2" s="1"/>
  <c r="E119" i="2"/>
  <c r="E118" i="2" s="1"/>
  <c r="E68" i="2" s="1"/>
  <c r="F162" i="2"/>
  <c r="F173" i="2"/>
  <c r="F174" i="2"/>
  <c r="F172" i="2" s="1"/>
  <c r="F171" i="2" s="1"/>
  <c r="G119" i="2"/>
  <c r="G118" i="2" s="1"/>
  <c r="G68" i="2" s="1"/>
  <c r="G19" i="2" s="1"/>
  <c r="H125" i="2"/>
  <c r="H129" i="2"/>
  <c r="H133" i="2"/>
  <c r="H119" i="2" s="1"/>
  <c r="H118" i="2" s="1"/>
  <c r="H159" i="2"/>
  <c r="H158" i="2" s="1"/>
  <c r="H157" i="2" s="1"/>
  <c r="E173" i="2"/>
  <c r="E174" i="2"/>
  <c r="E172" i="2" s="1"/>
  <c r="E171" i="2" s="1"/>
  <c r="H200" i="2"/>
  <c r="H198" i="2" s="1"/>
  <c r="H197" i="2" s="1"/>
  <c r="E323" i="2"/>
  <c r="E330" i="2"/>
  <c r="E322" i="2" s="1"/>
  <c r="E321" i="2" s="1"/>
  <c r="D85" i="2"/>
  <c r="D84" i="2" s="1"/>
  <c r="D164" i="2"/>
  <c r="D163" i="2" s="1"/>
  <c r="D162" i="2" s="1"/>
  <c r="H170" i="2"/>
  <c r="H169" i="2" s="1"/>
  <c r="H168" i="2" s="1"/>
  <c r="H162" i="2" s="1"/>
  <c r="G179" i="2"/>
  <c r="G178" i="2" s="1"/>
  <c r="G177" i="2" s="1"/>
  <c r="G171" i="2" s="1"/>
  <c r="H191" i="2"/>
  <c r="H189" i="2" s="1"/>
  <c r="H194" i="2"/>
  <c r="H193" i="2" s="1"/>
  <c r="H192" i="2" s="1"/>
  <c r="E196" i="2"/>
  <c r="E185" i="2" s="1"/>
  <c r="H212" i="2"/>
  <c r="H235" i="2"/>
  <c r="H236" i="2"/>
  <c r="H237" i="2"/>
  <c r="H265" i="2"/>
  <c r="H287" i="2"/>
  <c r="H291" i="2"/>
  <c r="H311" i="2"/>
  <c r="H313" i="2"/>
  <c r="H333" i="2"/>
  <c r="H338" i="2"/>
  <c r="H341" i="2"/>
  <c r="D137" i="2"/>
  <c r="D136" i="2" s="1"/>
  <c r="D150" i="2"/>
  <c r="D149" i="2" s="1"/>
  <c r="H176" i="2"/>
  <c r="H175" i="2" s="1"/>
  <c r="H180" i="2"/>
  <c r="H179" i="2" s="1"/>
  <c r="H178" i="2" s="1"/>
  <c r="H177" i="2" s="1"/>
  <c r="G187" i="2"/>
  <c r="F187" i="2"/>
  <c r="F188" i="2"/>
  <c r="F186" i="2" s="1"/>
  <c r="F185" i="2" s="1"/>
  <c r="H215" i="2"/>
  <c r="H218" i="2"/>
  <c r="H217" i="2" s="1"/>
  <c r="H216" i="2" s="1"/>
  <c r="H240" i="2"/>
  <c r="H241" i="2"/>
  <c r="H250" i="2"/>
  <c r="H264" i="2"/>
  <c r="H269" i="2"/>
  <c r="H290" i="2"/>
  <c r="H295" i="2"/>
  <c r="H294" i="2" s="1"/>
  <c r="H293" i="2" s="1"/>
  <c r="D324" i="2"/>
  <c r="D322" i="2" s="1"/>
  <c r="D321" i="2" s="1"/>
  <c r="D323" i="2"/>
  <c r="H331" i="2"/>
  <c r="H330" i="2" s="1"/>
  <c r="H336" i="2"/>
  <c r="H335" i="2" s="1"/>
  <c r="H334" i="2" s="1"/>
  <c r="G335" i="2"/>
  <c r="H340" i="2"/>
  <c r="G185" i="2"/>
  <c r="H221" i="2"/>
  <c r="H220" i="2" s="1"/>
  <c r="H219" i="2" s="1"/>
  <c r="H229" i="2"/>
  <c r="H245" i="2"/>
  <c r="H249" i="2"/>
  <c r="H247" i="2" s="1"/>
  <c r="H246" i="2" s="1"/>
  <c r="H253" i="2"/>
  <c r="H252" i="2" s="1"/>
  <c r="H251" i="2" s="1"/>
  <c r="H263" i="2"/>
  <c r="H262" i="2" s="1"/>
  <c r="H261" i="2" s="1"/>
  <c r="H267" i="2"/>
  <c r="H266" i="2" s="1"/>
  <c r="H308" i="2"/>
  <c r="F307" i="2"/>
  <c r="F306" i="2" s="1"/>
  <c r="F305" i="2" s="1"/>
  <c r="F304" i="2" s="1"/>
  <c r="H223" i="2"/>
  <c r="D307" i="2"/>
  <c r="D306" i="2" s="1"/>
  <c r="D305" i="2" s="1"/>
  <c r="D304" i="2" s="1"/>
  <c r="F323" i="2"/>
  <c r="L11" i="5"/>
  <c r="J10" i="5"/>
  <c r="G16" i="4" l="1"/>
  <c r="G15" i="4" s="1"/>
  <c r="G6" i="4" s="1"/>
  <c r="G7" i="4"/>
  <c r="G192" i="4" s="1"/>
  <c r="E16" i="4"/>
  <c r="E15" i="4" s="1"/>
  <c r="E6" i="4" s="1"/>
  <c r="E7" i="4"/>
  <c r="H89" i="4"/>
  <c r="H87" i="4"/>
  <c r="H86" i="4" s="1"/>
  <c r="H78" i="4" s="1"/>
  <c r="J40" i="4"/>
  <c r="J39" i="4" s="1"/>
  <c r="H16" i="4"/>
  <c r="H15" i="4" s="1"/>
  <c r="H6" i="4" s="1"/>
  <c r="H7" i="4"/>
  <c r="H192" i="4" s="1"/>
  <c r="H194" i="4" s="1"/>
  <c r="D16" i="4"/>
  <c r="D15" i="4" s="1"/>
  <c r="D6" i="4" s="1"/>
  <c r="D7" i="4"/>
  <c r="I16" i="4"/>
  <c r="I15" i="4" s="1"/>
  <c r="I6" i="4" s="1"/>
  <c r="I7" i="4"/>
  <c r="I192" i="4" s="1"/>
  <c r="I194" i="4" s="1"/>
  <c r="J17" i="4"/>
  <c r="F193" i="4"/>
  <c r="F78" i="4"/>
  <c r="F6" i="4"/>
  <c r="E103" i="4"/>
  <c r="E87" i="4"/>
  <c r="E86" i="4" s="1"/>
  <c r="E78" i="4" s="1"/>
  <c r="F192" i="4"/>
  <c r="F194" i="4" s="1"/>
  <c r="J96" i="4"/>
  <c r="J90" i="4" s="1"/>
  <c r="G193" i="4"/>
  <c r="D193" i="4"/>
  <c r="D89" i="4"/>
  <c r="D87" i="4"/>
  <c r="D86" i="4" s="1"/>
  <c r="D78" i="4" s="1"/>
  <c r="F15" i="4"/>
  <c r="E8" i="1"/>
  <c r="E120" i="1" s="1"/>
  <c r="F49" i="1"/>
  <c r="F8" i="1" s="1"/>
  <c r="F120" i="1" s="1"/>
  <c r="G121" i="1" s="1"/>
  <c r="I121" i="1"/>
  <c r="J105" i="1"/>
  <c r="J104" i="1" s="1"/>
  <c r="J103" i="1" s="1"/>
  <c r="F104" i="1"/>
  <c r="F103" i="1" s="1"/>
  <c r="E10" i="1"/>
  <c r="F10" i="1" s="1"/>
  <c r="E9" i="1"/>
  <c r="F11" i="1"/>
  <c r="F94" i="1"/>
  <c r="F93" i="1" s="1"/>
  <c r="F92" i="1" s="1"/>
  <c r="J95" i="1"/>
  <c r="J94" i="1" s="1"/>
  <c r="J93" i="1" s="1"/>
  <c r="J92" i="1" s="1"/>
  <c r="J49" i="1" s="1"/>
  <c r="J8" i="1" s="1"/>
  <c r="J120" i="1" s="1"/>
  <c r="J121" i="1" s="1"/>
  <c r="F9" i="1"/>
  <c r="J12" i="1"/>
  <c r="J11" i="1" s="1"/>
  <c r="F28" i="1"/>
  <c r="F27" i="1" s="1"/>
  <c r="E27" i="1"/>
  <c r="D19" i="2"/>
  <c r="D346" i="2" s="1"/>
  <c r="E19" i="2"/>
  <c r="E346" i="2" s="1"/>
  <c r="H307" i="2"/>
  <c r="H306" i="2" s="1"/>
  <c r="H305" i="2" s="1"/>
  <c r="H304" i="2" s="1"/>
  <c r="H174" i="2"/>
  <c r="H172" i="2" s="1"/>
  <c r="H171" i="2" s="1"/>
  <c r="H173" i="2"/>
  <c r="H286" i="2"/>
  <c r="H285" i="2" s="1"/>
  <c r="H187" i="2"/>
  <c r="H188" i="2"/>
  <c r="H186" i="2" s="1"/>
  <c r="H324" i="2"/>
  <c r="H322" i="2" s="1"/>
  <c r="H321" i="2" s="1"/>
  <c r="H323" i="2"/>
  <c r="H152" i="2"/>
  <c r="D68" i="2"/>
  <c r="G334" i="2"/>
  <c r="G322" i="2" s="1"/>
  <c r="G321" i="2" s="1"/>
  <c r="G346" i="2" s="1"/>
  <c r="G347" i="2" s="1"/>
  <c r="G323" i="2"/>
  <c r="H211" i="2"/>
  <c r="H210" i="2" s="1"/>
  <c r="H196" i="2" s="1"/>
  <c r="D58" i="2"/>
  <c r="D54" i="2" s="1"/>
  <c r="H59" i="2"/>
  <c r="H58" i="2" s="1"/>
  <c r="H54" i="2" s="1"/>
  <c r="H68" i="2"/>
  <c r="H19" i="2" s="1"/>
  <c r="F346" i="2"/>
  <c r="J89" i="4" l="1"/>
  <c r="J87" i="4"/>
  <c r="J86" i="4" s="1"/>
  <c r="J78" i="4" s="1"/>
  <c r="I195" i="4"/>
  <c r="D192" i="4"/>
  <c r="D194" i="4" s="1"/>
  <c r="D197" i="4" s="1"/>
  <c r="J38" i="4"/>
  <c r="J8" i="4"/>
  <c r="J193" i="4" s="1"/>
  <c r="E192" i="4"/>
  <c r="E194" i="4" s="1"/>
  <c r="E195" i="4" s="1"/>
  <c r="G194" i="4"/>
  <c r="G195" i="4" s="1"/>
  <c r="J7" i="4"/>
  <c r="J16" i="4"/>
  <c r="J15" i="4" s="1"/>
  <c r="J6" i="4" s="1"/>
  <c r="F121" i="1"/>
  <c r="J10" i="1"/>
  <c r="J9" i="1"/>
  <c r="H185" i="2"/>
  <c r="H346" i="2" s="1"/>
  <c r="H347" i="2" s="1"/>
  <c r="E347" i="2"/>
  <c r="J192" i="4" l="1"/>
  <c r="J194" i="4" s="1"/>
  <c r="J195" i="4" s="1"/>
  <c r="F195" i="4"/>
  <c r="D195" i="4" s="1"/>
  <c r="H195" i="4"/>
  <c r="D347" i="2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57" authorId="0" shapeId="0" xr:uid="{16194F21-416C-4EFA-AC2C-B3E81DB7CFEA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0" shapeId="0" xr:uid="{A6B24910-8A51-498B-BB48-B454C8C4A4E3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3" authorId="0" shapeId="0" xr:uid="{62EC5600-82D6-4D7E-AE3E-1CB3D28AC0A2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<sst xmlns="http://schemas.openxmlformats.org/spreadsheetml/2006/main" count="451" uniqueCount="230">
  <si>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</si>
  <si>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>(รายละเอียด 2)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</si>
  <si>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</si>
  <si>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</si>
  <si>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</si>
  <si>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</si>
  <si>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</si>
  <si>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</si>
  <si>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</si>
  <si>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</si>
  <si>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</si>
  <si>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</si>
  <si>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</si>
  <si>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</si>
  <si>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</si>
  <si>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</si>
  <si>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</si>
  <si>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</si>
  <si>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</si>
  <si>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</si>
  <si>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</si>
  <si>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</si>
  <si>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                        </t>
  </si>
  <si>
    <t xml:space="preserve">              (นางพัชรี  เรืองรุ่ง)</t>
  </si>
  <si>
    <t xml:space="preserve">    ผู้อำนวยการสำนักงานเขตพื้นที่การศึกษาประถมศึกษาปทุมธานี เขต 2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</si>
  <si>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</si>
  <si>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</si>
  <si>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</si>
  <si>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</si>
  <si>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</si>
  <si>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</si>
  <si>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</si>
  <si>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</si>
  <si>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</si>
  <si>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</si>
  <si>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</si>
  <si>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</si>
  <si>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</si>
  <si>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</si>
  <si>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</si>
  <si>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(นางกชพรรณ  บุญงามสม)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</si>
  <si>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</si>
  <si>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</si>
  <si>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</si>
  <si>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</si>
  <si>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 xml:space="preserve"> 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</si>
  <si>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</si>
  <si>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</si>
  <si>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</si>
  <si>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</si>
  <si>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สำนักงานเขตพื้นที่การศึกษาประถมศึกษาปทุมธานี เขต 2</t>
  </si>
  <si>
    <t>1.1.1.1</t>
  </si>
  <si>
    <t>2.1.1.1</t>
  </si>
  <si>
    <t>ร.ร.ชุมชนบึงบา</t>
  </si>
  <si>
    <t>ค่าครุภัณฑ์</t>
  </si>
  <si>
    <t>การอนุมัติเงินงวด</t>
  </si>
  <si>
    <t>ปัญหาอุปสรรค</t>
  </si>
  <si>
    <t xml:space="preserve">ครั้งที่ 201 </t>
  </si>
  <si>
    <t>ที่ ศธ 04087ว259/20 ม.ค.60</t>
  </si>
  <si>
    <t>28 พ.ย.2559</t>
  </si>
  <si>
    <t>2.1.2.1</t>
  </si>
  <si>
    <t>2.2.1</t>
  </si>
  <si>
    <t>2.2.1.1</t>
  </si>
  <si>
    <t>2.2.2</t>
  </si>
  <si>
    <t>2.2.3</t>
  </si>
  <si>
    <t>ลงชื่อ                                  เลขานุการคณะกรรมการติดตามเร่งรัดการใช้จ่ายเงินฯ</t>
  </si>
  <si>
    <t xml:space="preserve">  (รายละเอียด 1)</t>
  </si>
  <si>
    <t>งบประมาณ</t>
  </si>
  <si>
    <t>ผลการใช้จ่ายเงินงบประมาณ</t>
  </si>
  <si>
    <t>สรุปผลการเบิกจ่าย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</si>
  <si>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</si>
  <si>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</si>
  <si>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</si>
  <si>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</si>
  <si>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</si>
  <si>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</si>
  <si>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</si>
  <si>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</si>
  <si>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</si>
  <si>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</si>
  <si>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</si>
  <si>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</si>
  <si>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</si>
  <si>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</si>
  <si>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</si>
  <si>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</si>
  <si>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</si>
  <si>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</si>
  <si>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</si>
  <si>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</si>
  <si>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</si>
  <si>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</si>
  <si>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</si>
  <si>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</si>
  <si>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(นางพัชรี  เรืองรุ่ง)</t>
  </si>
  <si>
    <t>(รายละเอียด 3)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</si>
  <si>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</si>
  <si>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</si>
  <si>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 xml:space="preserve">        ประธานคณะกรรมการเร่งรัดติดตามฯ</t>
  </si>
  <si>
    <t>(รายละเอียด 4)</t>
  </si>
  <si>
    <t>ประธานคณะกรรมการติดตามเร่งรัดการใช้จ่ายเงินฯ</t>
  </si>
  <si>
    <t>สิ่งก่อสร้าง</t>
  </si>
  <si>
    <t>ปี65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</si>
  <si>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</si>
  <si>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</si>
  <si>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</si>
  <si>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</si>
  <si>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</si>
  <si>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</si>
  <si>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</si>
  <si>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</si>
  <si>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2.3.2</t>
  </si>
  <si>
    <t>2.3.3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</si>
  <si>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</si>
  <si>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</si>
  <si>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</si>
  <si>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</si>
  <si>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กลุ่มบริหารงานบุคค</t>
  </si>
  <si>
    <t xml:space="preserve">                </t>
  </si>
  <si>
    <t>3.2.1</t>
  </si>
  <si>
    <t>5.2</t>
  </si>
  <si>
    <t>5.2.1</t>
  </si>
  <si>
    <t>1.1.1.2</t>
  </si>
  <si>
    <t>1.1.1.3</t>
  </si>
  <si>
    <t>1.1.1.4</t>
  </si>
  <si>
    <t>2.3.1</t>
  </si>
  <si>
    <t>2.3.4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</si>
  <si>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</si>
  <si>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</si>
  <si>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</si>
  <si>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</si>
  <si>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</si>
  <si>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</si>
  <si>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</si>
  <si>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 xml:space="preserve">        ตรวจแล้วถูกต้อง</t>
  </si>
  <si>
    <t>ระบบ NEW GFMIS</t>
  </si>
  <si>
    <t xml:space="preserve">                       ลงชื่อ                                ผู้จัดทำ</t>
  </si>
  <si>
    <t xml:space="preserve">  นักวิชาการเงินและบัญชีชำนาญการพิเศษ</t>
  </si>
  <si>
    <t xml:space="preserve">        (นายคำโพธิ์  บุญสิงห์)</t>
  </si>
  <si>
    <t>(นายคำโพธิ์  บุญสิงห์)</t>
  </si>
  <si>
    <t xml:space="preserve">         ลงชื่อ</t>
  </si>
  <si>
    <t>ประธานคณะกรรมการเร่งรัดติดตามฯ</t>
  </si>
  <si>
    <t>รายงานผลการเบิกจ่ายเงินงบประมาณ งบลงทุน   ประจำปีงบประมาณ พ.ศ. 2566</t>
  </si>
  <si>
    <t>งบลงทุน ค่าครุภัณฑ์   6611310</t>
  </si>
  <si>
    <t>งบลงทุน  ค่าที่ดินสิ่งก่อสร้าง 6611320</t>
  </si>
  <si>
    <t>1.1.1.5</t>
  </si>
  <si>
    <t>1.2.1</t>
  </si>
  <si>
    <t>1.2.2</t>
  </si>
  <si>
    <t>1.2.3</t>
  </si>
  <si>
    <t>1.3.1</t>
  </si>
  <si>
    <t>1.4.1</t>
  </si>
  <si>
    <t>งบลงทุน  ค่าครุภัณฑ์  6611310</t>
  </si>
  <si>
    <t>งบลงทุน  ค่าที่ดินและสิ่งก่อสร้า  6611320</t>
  </si>
  <si>
    <t>2.1.1.2</t>
  </si>
  <si>
    <t>2.1.1.3</t>
  </si>
  <si>
    <t>2.31.1</t>
  </si>
  <si>
    <t>ผลการติดตามเร่งรัดการใช้จ่ายเงินงบประมาณรายจ่าย ประจำปีงบประมาณ พ.ศ. 2566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</si>
  <si>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</si>
  <si>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</si>
  <si>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>เป้าหมายตามมติ ครม.(%)</t>
  </si>
  <si>
    <t>ใช้จ่าย</t>
  </si>
  <si>
    <t>ไตรมาสที่ 1    ต.ค.65 - ธ.ค.65</t>
  </si>
  <si>
    <t xml:space="preserve">ผลการเบิกจ่าย  </t>
  </si>
  <si>
    <t>ไตรมาสที่ 2    ม.ค.66 - มี.ค.66</t>
  </si>
  <si>
    <t>ไตรมาสที่ 3    เม.ย.66 - มิ.ย.66</t>
  </si>
  <si>
    <t>ไตรมาสที่ 4    ก.ค.66 - ก.ย.66</t>
  </si>
  <si>
    <t>ประจำปีงบประมาณ พ.ศ. 2566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</si>
  <si>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</si>
  <si>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</si>
  <si>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</si>
  <si>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>กลุ่มส่งเสรริมการจัดการรศึกษา</t>
  </si>
  <si>
    <t xml:space="preserve">นางสาวเหมือนฝัน  จันทร์ประสิทธิ์ </t>
  </si>
  <si>
    <t>ตรวจแล้วถูกต้อง</t>
  </si>
  <si>
    <t>ผลการเบิกจ่ายเงินงบประมาณ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</si>
  <si>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</si>
  <si>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</si>
  <si>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</si>
  <si>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ทำสัญญา 7 กพ 66 ครบ 9 มีค 66</t>
  </si>
  <si>
    <t>บริหารสัญญา</t>
  </si>
  <si>
    <t>ร.ร.ร่วมจิตประสาท</t>
  </si>
  <si>
    <t>กลุ่มนิเทศ/จัดสรรให้ร.ร. ๆละ 4,000 บาท</t>
  </si>
  <si>
    <t>นิเทศ/รอแจ้งจัดสรรให้ร.ร. 10,000 บาท</t>
  </si>
  <si>
    <t>รอบุคคลแจ้ง</t>
  </si>
  <si>
    <t>ผลการเบิกจ่ายและใช้จ่ายเป็นไปตามมติครม.</t>
  </si>
  <si>
    <t xml:space="preserve">ผลการเบิกจ่ายและใช้จ่ายเป็นไปตามมติครม.  </t>
  </si>
  <si>
    <t>ผลการเบิกจ่ายและใช้จ่ายไม่เป็นไปตามมติครม.</t>
  </si>
  <si>
    <t>เร่งรัดแล้ว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</si>
  <si>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</si>
  <si>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</si>
  <si>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กลุ่มนิเทศติดตามและประเมินผลการจัดการศึกษา/ร.ร.ร่วมจิตประสาท</t>
  </si>
  <si>
    <t>กลุ่มส่งเสริมการจัดการศึกษา/วัดโปรยฝน</t>
  </si>
  <si>
    <t>วัดเขียนเขต/สุวรรณี/ชิตพงษ์/ธณัฐ</t>
  </si>
  <si>
    <t>ร.ร.วัดลาดสนุ่น</t>
  </si>
  <si>
    <t>กลุ่มนิเทศติดตามและประเมินผลการจัดการศึกษา ดำเนินการเอง</t>
  </si>
  <si>
    <t>1.1.2</t>
  </si>
  <si>
    <t>ศน.จิราภรณ์/ธัญญสิทธิศิลป์</t>
  </si>
  <si>
    <t>กลุ่มบริหารงานการเงินและสินทรัพย์/ร่วมจิตประสาทแจ้งไม่เบิก</t>
  </si>
  <si>
    <t>ร.ร.วัดนิเทศน์</t>
  </si>
  <si>
    <t>ร่วมจิตประสาท</t>
  </si>
  <si>
    <t>รอบุคคลและรอศน.แจ้งรายชื่อผู้เข้ารับการอบรม</t>
  </si>
  <si>
    <t>ร.ร.วัดเขียนเขต</t>
  </si>
  <si>
    <t>กลุ่มอำนวยการ/อนุชา</t>
  </si>
  <si>
    <t>กลุ่มนิเทศติดตามและประเมินผลฯ/ศน.กานต์ระวี</t>
  </si>
  <si>
    <t>ค</t>
  </si>
  <si>
    <t>แผนงานยุทธศาสตร์ : สร้างความเสมอภาคทางการศึกษา</t>
  </si>
  <si>
    <t>ตรวจถูกต้องแล้ว</t>
  </si>
  <si>
    <t>ผลการเบิกจ่ายไม่เป็นไปตามมติครม. ผลการ       ใช้จ่ายเป็นไปตามมติครม.</t>
  </si>
  <si>
    <t xml:space="preserve">ผลการเบิกจ่ายและผลการใช้จ่ายเป็นไปตามมติครม. </t>
  </si>
  <si>
    <t>เลขานุการคณะกรรมการติดตามเร่งรัดการใช้จ่ายเงินฯ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</si>
  <si>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</si>
  <si>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</si>
  <si>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>(นายวิรุฬห์  แสงงาม)</t>
  </si>
  <si>
    <t>เลขานุการคณะกรรมการ</t>
  </si>
  <si>
    <t xml:space="preserve">     (นางพัชรี  เรืองรุ่ง)</t>
  </si>
  <si>
    <t>ติดตามเร่งรัดการใช้จ่ายเงินฯ</t>
  </si>
  <si>
    <t xml:space="preserve">                   ประธานคณะกรรมการ</t>
  </si>
  <si>
    <t xml:space="preserve">                         (นายคำโพธิ์  บุญสิงห์)     ติดตามเร่งรัดการใช้จ่ายเงินฯ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</si>
  <si>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</si>
  <si>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</si>
  <si>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</si>
  <si>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รองสุพิชสิริ</t>
  </si>
  <si>
    <t>กลุ่มนิเทศติดตามและประเมินผล 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</si>
  <si>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</si>
  <si>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</si>
  <si>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</si>
  <si>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นางสายชล จั่นทองคำ</t>
  </si>
  <si>
    <t>ร.ร.วัดเขียนเขต/กลุ่มนิเทศติดตามและประเมินผลการจัดการศึกษา</t>
  </si>
  <si>
    <t>วัดเกตุประภา 3500/กลุ่มอำนวยการ 1200</t>
  </si>
  <si>
    <t xml:space="preserve">                ข้อมูลประจำเดือน สิงหาคม 2566</t>
  </si>
  <si>
    <t>ข้อมูลประจำเดือน สิงหาคม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</si>
</sst>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12"/>
      <name val="TH SarabunIT๙"/>
      <family val="2"/>
      <charset val="222"/>
    </font>
    <font>
      <sz val="14"/>
      <color theme="0"/>
      <name val="TH SarabunPSK"/>
      <family val="2"/>
    </font>
    <font>
      <sz val="14"/>
      <name val="Cordia New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  <charset val="222"/>
    </font>
    <font>
      <sz val="10"/>
      <name val="TH SarabunPSK"/>
      <family val="2"/>
    </font>
    <font>
      <sz val="10"/>
      <color theme="1"/>
      <name val="TH SarabunPSK"/>
      <family val="2"/>
    </font>
    <font>
      <sz val="12"/>
      <color theme="0"/>
      <name val="TH SarabunPSK"/>
      <family val="2"/>
      <charset val="222"/>
    </font>
    <font>
      <sz val="12"/>
      <name val="TH SarabunIT๙"/>
      <family val="2"/>
    </font>
    <font>
      <sz val="10"/>
      <color theme="1"/>
      <name val="TH SarabunPSK"/>
      <family val="2"/>
      <charset val="222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0"/>
      <name val="TH SarabunIT๙"/>
      <family val="2"/>
    </font>
    <font>
      <sz val="12"/>
      <color rgb="FFFF0000"/>
      <name val="TH SarabunPSK"/>
      <family val="2"/>
    </font>
    <font>
      <sz val="16"/>
      <name val="TH SarabunIT๙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254">
    <xf numFmtId="0" fontId="0" fillId="0" borderId="0" xfId="0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187" fontId="3" fillId="0" borderId="0" xfId="1" applyFont="1" applyBorder="1"/>
    <xf numFmtId="43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6" borderId="6" xfId="0" applyFont="1" applyFill="1" applyBorder="1"/>
    <xf numFmtId="2" fontId="3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43" fontId="9" fillId="6" borderId="0" xfId="0" applyNumberFormat="1" applyFont="1" applyFill="1" applyAlignment="1">
      <alignment horizontal="center"/>
    </xf>
    <xf numFmtId="2" fontId="6" fillId="0" borderId="0" xfId="0" applyNumberFormat="1" applyFont="1"/>
    <xf numFmtId="2" fontId="8" fillId="0" borderId="0" xfId="0" applyNumberFormat="1" applyFont="1"/>
    <xf numFmtId="43" fontId="10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49" fontId="2" fillId="22" borderId="6" xfId="0" applyNumberFormat="1" applyFont="1" applyFill="1" applyBorder="1" applyAlignment="1">
      <alignment horizontal="left" vertical="center"/>
    </xf>
    <xf numFmtId="0" fontId="2" fillId="22" borderId="6" xfId="0" applyFont="1" applyFill="1" applyBorder="1" applyAlignment="1">
      <alignment horizontal="left" vertical="center"/>
    </xf>
    <xf numFmtId="0" fontId="3" fillId="9" borderId="6" xfId="0" applyFont="1" applyFill="1" applyBorder="1"/>
    <xf numFmtId="0" fontId="3" fillId="7" borderId="6" xfId="0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left"/>
    </xf>
    <xf numFmtId="0" fontId="3" fillId="7" borderId="6" xfId="0" applyFont="1" applyFill="1" applyBorder="1"/>
    <xf numFmtId="0" fontId="3" fillId="12" borderId="6" xfId="0" applyFont="1" applyFill="1" applyBorder="1" applyAlignment="1">
      <alignment vertical="top"/>
    </xf>
    <xf numFmtId="2" fontId="3" fillId="12" borderId="6" xfId="0" applyNumberFormat="1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left" vertical="top"/>
    </xf>
    <xf numFmtId="187" fontId="3" fillId="6" borderId="6" xfId="0" applyNumberFormat="1" applyFont="1" applyFill="1" applyBorder="1" applyAlignment="1">
      <alignment horizontal="left"/>
    </xf>
    <xf numFmtId="190" fontId="3" fillId="9" borderId="5" xfId="0" applyNumberFormat="1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center"/>
    </xf>
    <xf numFmtId="0" fontId="3" fillId="7" borderId="2" xfId="0" applyFont="1" applyFill="1" applyBorder="1"/>
    <xf numFmtId="2" fontId="2" fillId="7" borderId="2" xfId="0" applyNumberFormat="1" applyFont="1" applyFill="1" applyBorder="1" applyAlignment="1">
      <alignment horizontal="left"/>
    </xf>
    <xf numFmtId="3" fontId="3" fillId="12" borderId="6" xfId="0" applyNumberFormat="1" applyFont="1" applyFill="1" applyBorder="1" applyAlignment="1">
      <alignment vertical="top"/>
    </xf>
    <xf numFmtId="0" fontId="2" fillId="7" borderId="13" xfId="0" applyFont="1" applyFill="1" applyBorder="1"/>
    <xf numFmtId="2" fontId="2" fillId="7" borderId="13" xfId="0" applyNumberFormat="1" applyFont="1" applyFill="1" applyBorder="1"/>
    <xf numFmtId="3" fontId="3" fillId="0" borderId="6" xfId="0" applyNumberFormat="1" applyFont="1" applyBorder="1"/>
    <xf numFmtId="2" fontId="3" fillId="12" borderId="2" xfId="0" applyNumberFormat="1" applyFont="1" applyFill="1" applyBorder="1" applyAlignment="1">
      <alignment vertical="top"/>
    </xf>
    <xf numFmtId="3" fontId="3" fillId="6" borderId="6" xfId="0" applyNumberFormat="1" applyFont="1" applyFill="1" applyBorder="1"/>
    <xf numFmtId="0" fontId="3" fillId="24" borderId="6" xfId="0" applyFont="1" applyFill="1" applyBorder="1" applyAlignment="1">
      <alignment vertical="top"/>
    </xf>
    <xf numFmtId="0" fontId="3" fillId="24" borderId="6" xfId="0" applyFont="1" applyFill="1" applyBorder="1" applyAlignment="1">
      <alignment vertical="top" wrapText="1"/>
    </xf>
    <xf numFmtId="3" fontId="3" fillId="24" borderId="6" xfId="0" applyNumberFormat="1" applyFont="1" applyFill="1" applyBorder="1" applyAlignment="1">
      <alignment vertical="top"/>
    </xf>
    <xf numFmtId="0" fontId="3" fillId="6" borderId="5" xfId="0" applyFont="1" applyFill="1" applyBorder="1"/>
    <xf numFmtId="187" fontId="3" fillId="6" borderId="5" xfId="0" applyNumberFormat="1" applyFont="1" applyFill="1" applyBorder="1" applyAlignment="1">
      <alignment horizontal="left"/>
    </xf>
    <xf numFmtId="0" fontId="3" fillId="19" borderId="14" xfId="0" applyFont="1" applyFill="1" applyBorder="1"/>
    <xf numFmtId="3" fontId="3" fillId="19" borderId="6" xfId="0" applyNumberFormat="1" applyFont="1" applyFill="1" applyBorder="1"/>
    <xf numFmtId="2" fontId="2" fillId="11" borderId="6" xfId="0" applyNumberFormat="1" applyFont="1" applyFill="1" applyBorder="1" applyAlignment="1">
      <alignment vertical="top" wrapText="1"/>
    </xf>
    <xf numFmtId="2" fontId="3" fillId="7" borderId="6" xfId="0" applyNumberFormat="1" applyFont="1" applyFill="1" applyBorder="1"/>
    <xf numFmtId="2" fontId="2" fillId="7" borderId="6" xfId="0" applyNumberFormat="1" applyFont="1" applyFill="1" applyBorder="1"/>
    <xf numFmtId="2" fontId="3" fillId="6" borderId="19" xfId="0" applyNumberFormat="1" applyFont="1" applyFill="1" applyBorder="1"/>
    <xf numFmtId="2" fontId="2" fillId="9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2" fillId="25" borderId="2" xfId="0" applyFont="1" applyFill="1" applyBorder="1"/>
    <xf numFmtId="0" fontId="3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2" fontId="15" fillId="0" borderId="0" xfId="0" applyNumberFormat="1" applyFont="1"/>
    <xf numFmtId="0" fontId="15" fillId="0" borderId="0" xfId="0" applyFont="1"/>
    <xf numFmtId="187" fontId="15" fillId="0" borderId="0" xfId="1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87" fontId="15" fillId="0" borderId="0" xfId="1" applyFont="1" applyBorder="1"/>
    <xf numFmtId="49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5" fillId="6" borderId="0" xfId="0" applyFont="1" applyFill="1" applyAlignment="1">
      <alignment horizontal="left"/>
    </xf>
    <xf numFmtId="49" fontId="15" fillId="6" borderId="0" xfId="0" applyNumberFormat="1" applyFont="1" applyFill="1" applyAlignment="1">
      <alignment horizontal="center"/>
    </xf>
    <xf numFmtId="2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43" fontId="15" fillId="6" borderId="0" xfId="0" applyNumberFormat="1" applyFont="1" applyFill="1" applyAlignment="1">
      <alignment horizontal="center"/>
    </xf>
    <xf numFmtId="43" fontId="15" fillId="6" borderId="0" xfId="0" applyNumberFormat="1" applyFont="1" applyFill="1" applyAlignment="1">
      <alignment horizontal="left"/>
    </xf>
    <xf numFmtId="187" fontId="15" fillId="6" borderId="0" xfId="1" applyFont="1" applyFill="1" applyBorder="1"/>
    <xf numFmtId="187" fontId="15" fillId="6" borderId="0" xfId="1" applyFont="1" applyFill="1"/>
    <xf numFmtId="0" fontId="15" fillId="6" borderId="0" xfId="0" applyFont="1" applyFill="1"/>
    <xf numFmtId="0" fontId="15" fillId="4" borderId="0" xfId="0" applyFont="1" applyFill="1" applyAlignment="1">
      <alignment horizontal="center"/>
    </xf>
    <xf numFmtId="43" fontId="15" fillId="4" borderId="0" xfId="0" applyNumberFormat="1" applyFont="1" applyFill="1" applyAlignment="1">
      <alignment horizontal="center"/>
    </xf>
    <xf numFmtId="43" fontId="15" fillId="4" borderId="0" xfId="0" applyNumberFormat="1" applyFont="1" applyFill="1" applyAlignment="1">
      <alignment horizontal="left"/>
    </xf>
    <xf numFmtId="0" fontId="15" fillId="4" borderId="0" xfId="0" applyFont="1" applyFill="1" applyAlignment="1">
      <alignment horizontal="left"/>
    </xf>
    <xf numFmtId="49" fontId="15" fillId="4" borderId="0" xfId="0" applyNumberFormat="1" applyFont="1" applyFill="1" applyAlignment="1">
      <alignment horizontal="center"/>
    </xf>
    <xf numFmtId="2" fontId="15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187" fontId="15" fillId="6" borderId="0" xfId="0" applyNumberFormat="1" applyFont="1" applyFill="1" applyAlignment="1">
      <alignment horizontal="center"/>
    </xf>
    <xf numFmtId="188" fontId="15" fillId="0" borderId="0" xfId="1" applyNumberFormat="1" applyFont="1" applyAlignment="1">
      <alignment horizontal="right"/>
    </xf>
    <xf numFmtId="0" fontId="15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8" fillId="6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6" xfId="0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top"/>
    </xf>
    <xf numFmtId="2" fontId="11" fillId="11" borderId="11" xfId="0" applyNumberFormat="1" applyFont="1" applyFill="1" applyBorder="1" applyAlignment="1">
      <alignment vertical="top"/>
    </xf>
    <xf numFmtId="43" fontId="18" fillId="11" borderId="6" xfId="0" applyNumberFormat="1" applyFont="1" applyFill="1" applyBorder="1" applyAlignment="1">
      <alignment horizontal="center" vertical="top"/>
    </xf>
    <xf numFmtId="0" fontId="16" fillId="11" borderId="6" xfId="0" applyFont="1" applyFill="1" applyBorder="1" applyAlignment="1">
      <alignment horizontal="center" vertical="top"/>
    </xf>
    <xf numFmtId="2" fontId="17" fillId="9" borderId="6" xfId="0" applyNumberFormat="1" applyFont="1" applyFill="1" applyBorder="1" applyAlignment="1">
      <alignment horizontal="justify" vertical="top"/>
    </xf>
    <xf numFmtId="2" fontId="18" fillId="6" borderId="6" xfId="0" applyNumberFormat="1" applyFont="1" applyFill="1" applyBorder="1" applyAlignment="1">
      <alignment vertical="top" wrapText="1"/>
    </xf>
    <xf numFmtId="2" fontId="17" fillId="6" borderId="6" xfId="0" applyNumberFormat="1" applyFont="1" applyFill="1" applyBorder="1" applyAlignment="1">
      <alignment vertical="top" wrapText="1"/>
    </xf>
    <xf numFmtId="0" fontId="20" fillId="9" borderId="6" xfId="0" applyFont="1" applyFill="1" applyBorder="1" applyAlignment="1">
      <alignment vertical="top"/>
    </xf>
    <xf numFmtId="0" fontId="17" fillId="9" borderId="6" xfId="0" applyFont="1" applyFill="1" applyBorder="1" applyAlignment="1">
      <alignment horizontal="justify" vertical="top"/>
    </xf>
    <xf numFmtId="43" fontId="17" fillId="6" borderId="6" xfId="0" applyNumberFormat="1" applyFont="1" applyFill="1" applyBorder="1" applyAlignment="1">
      <alignment vertical="top"/>
    </xf>
    <xf numFmtId="49" fontId="17" fillId="7" borderId="6" xfId="0" applyNumberFormat="1" applyFont="1" applyFill="1" applyBorder="1" applyAlignment="1">
      <alignment vertical="top"/>
    </xf>
    <xf numFmtId="49" fontId="18" fillId="6" borderId="6" xfId="0" applyNumberFormat="1" applyFont="1" applyFill="1" applyBorder="1" applyAlignment="1">
      <alignment vertical="top" wrapText="1"/>
    </xf>
    <xf numFmtId="0" fontId="11" fillId="15" borderId="6" xfId="0" applyFont="1" applyFill="1" applyBorder="1" applyAlignment="1">
      <alignment horizontal="center" vertical="top"/>
    </xf>
    <xf numFmtId="2" fontId="11" fillId="15" borderId="11" xfId="0" applyNumberFormat="1" applyFont="1" applyFill="1" applyBorder="1" applyAlignment="1">
      <alignment vertical="top" wrapText="1"/>
    </xf>
    <xf numFmtId="43" fontId="18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vertical="top"/>
    </xf>
    <xf numFmtId="0" fontId="18" fillId="16" borderId="6" xfId="0" applyFont="1" applyFill="1" applyBorder="1" applyAlignment="1">
      <alignment horizontal="center" vertical="top"/>
    </xf>
    <xf numFmtId="2" fontId="18" fillId="16" borderId="11" xfId="0" applyNumberFormat="1" applyFont="1" applyFill="1" applyBorder="1" applyAlignment="1">
      <alignment vertical="top" wrapText="1"/>
    </xf>
    <xf numFmtId="2" fontId="18" fillId="16" borderId="11" xfId="0" applyNumberFormat="1" applyFont="1" applyFill="1" applyBorder="1" applyAlignment="1">
      <alignment vertical="top"/>
    </xf>
    <xf numFmtId="43" fontId="18" fillId="16" borderId="6" xfId="0" applyNumberFormat="1" applyFont="1" applyFill="1" applyBorder="1" applyAlignment="1">
      <alignment horizontal="center" vertical="top"/>
    </xf>
    <xf numFmtId="43" fontId="17" fillId="16" borderId="6" xfId="0" applyNumberFormat="1" applyFont="1" applyFill="1" applyBorder="1" applyAlignment="1">
      <alignment vertical="top"/>
    </xf>
    <xf numFmtId="0" fontId="18" fillId="7" borderId="2" xfId="0" applyFont="1" applyFill="1" applyBorder="1" applyAlignment="1">
      <alignment horizontal="center" vertical="top"/>
    </xf>
    <xf numFmtId="2" fontId="18" fillId="7" borderId="8" xfId="0" applyNumberFormat="1" applyFont="1" applyFill="1" applyBorder="1" applyAlignment="1">
      <alignment vertical="top"/>
    </xf>
    <xf numFmtId="43" fontId="18" fillId="7" borderId="2" xfId="0" applyNumberFormat="1" applyFont="1" applyFill="1" applyBorder="1" applyAlignment="1">
      <alignment horizontal="center" vertical="top"/>
    </xf>
    <xf numFmtId="0" fontId="17" fillId="7" borderId="2" xfId="0" applyFont="1" applyFill="1" applyBorder="1" applyAlignment="1">
      <alignment horizontal="left" vertical="top"/>
    </xf>
    <xf numFmtId="0" fontId="18" fillId="6" borderId="6" xfId="0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vertical="top" wrapText="1"/>
    </xf>
    <xf numFmtId="43" fontId="18" fillId="6" borderId="6" xfId="0" applyNumberFormat="1" applyFont="1" applyFill="1" applyBorder="1" applyAlignment="1">
      <alignment horizontal="center" vertical="top"/>
    </xf>
    <xf numFmtId="43" fontId="17" fillId="6" borderId="6" xfId="0" applyNumberFormat="1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left" vertical="top" wrapText="1"/>
    </xf>
    <xf numFmtId="2" fontId="11" fillId="11" borderId="11" xfId="0" applyNumberFormat="1" applyFont="1" applyFill="1" applyBorder="1" applyAlignment="1">
      <alignment vertical="top" wrapText="1"/>
    </xf>
    <xf numFmtId="2" fontId="18" fillId="11" borderId="11" xfId="0" applyNumberFormat="1" applyFont="1" applyFill="1" applyBorder="1" applyAlignment="1">
      <alignment vertical="top" wrapText="1"/>
    </xf>
    <xf numFmtId="0" fontId="17" fillId="11" borderId="6" xfId="0" applyFont="1" applyFill="1" applyBorder="1" applyAlignment="1">
      <alignment horizontal="left" vertical="top"/>
    </xf>
    <xf numFmtId="2" fontId="11" fillId="15" borderId="11" xfId="0" applyNumberFormat="1" applyFont="1" applyFill="1" applyBorder="1" applyAlignment="1">
      <alignment vertical="top"/>
    </xf>
    <xf numFmtId="43" fontId="17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horizontal="left" vertical="top"/>
    </xf>
    <xf numFmtId="43" fontId="17" fillId="16" borderId="6" xfId="0" applyNumberFormat="1" applyFont="1" applyFill="1" applyBorder="1" applyAlignment="1">
      <alignment horizontal="center" vertical="top"/>
    </xf>
    <xf numFmtId="0" fontId="17" fillId="16" borderId="6" xfId="0" applyFont="1" applyFill="1" applyBorder="1" applyAlignment="1">
      <alignment horizontal="left" vertical="top"/>
    </xf>
    <xf numFmtId="0" fontId="18" fillId="7" borderId="6" xfId="0" applyFont="1" applyFill="1" applyBorder="1" applyAlignment="1">
      <alignment horizontal="center" vertical="top"/>
    </xf>
    <xf numFmtId="2" fontId="18" fillId="7" borderId="11" xfId="0" applyNumberFormat="1" applyFont="1" applyFill="1" applyBorder="1" applyAlignment="1">
      <alignment vertical="top"/>
    </xf>
    <xf numFmtId="43" fontId="18" fillId="7" borderId="6" xfId="0" applyNumberFormat="1" applyFont="1" applyFill="1" applyBorder="1" applyAlignment="1">
      <alignment horizontal="center" vertical="top"/>
    </xf>
    <xf numFmtId="43" fontId="17" fillId="7" borderId="6" xfId="0" applyNumberFormat="1" applyFont="1" applyFill="1" applyBorder="1" applyAlignment="1">
      <alignment horizontal="center" vertical="top"/>
    </xf>
    <xf numFmtId="0" fontId="17" fillId="7" borderId="6" xfId="0" applyFont="1" applyFill="1" applyBorder="1" applyAlignment="1">
      <alignment vertical="top"/>
    </xf>
    <xf numFmtId="43" fontId="18" fillId="6" borderId="5" xfId="0" applyNumberFormat="1" applyFont="1" applyFill="1" applyBorder="1" applyAlignment="1">
      <alignment horizontal="center" vertical="top"/>
    </xf>
    <xf numFmtId="43" fontId="17" fillId="6" borderId="5" xfId="0" applyNumberFormat="1" applyFont="1" applyFill="1" applyBorder="1" applyAlignment="1">
      <alignment horizontal="center" vertical="top"/>
    </xf>
    <xf numFmtId="0" fontId="20" fillId="0" borderId="6" xfId="0" applyFont="1" applyBorder="1" applyAlignment="1">
      <alignment vertical="top" wrapText="1"/>
    </xf>
    <xf numFmtId="0" fontId="18" fillId="6" borderId="2" xfId="0" applyFont="1" applyFill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horizontal="left" vertical="top"/>
    </xf>
    <xf numFmtId="190" fontId="18" fillId="16" borderId="6" xfId="0" applyNumberFormat="1" applyFont="1" applyFill="1" applyBorder="1" applyAlignment="1">
      <alignment horizontal="center" vertical="top"/>
    </xf>
    <xf numFmtId="2" fontId="18" fillId="0" borderId="6" xfId="0" applyNumberFormat="1" applyFont="1" applyBorder="1" applyAlignment="1">
      <alignment vertical="top"/>
    </xf>
    <xf numFmtId="2" fontId="11" fillId="11" borderId="6" xfId="0" applyNumberFormat="1" applyFont="1" applyFill="1" applyBorder="1" applyAlignment="1">
      <alignment vertical="top"/>
    </xf>
    <xf numFmtId="0" fontId="17" fillId="11" borderId="6" xfId="0" applyFont="1" applyFill="1" applyBorder="1" applyAlignment="1">
      <alignment vertical="top"/>
    </xf>
    <xf numFmtId="0" fontId="11" fillId="8" borderId="5" xfId="0" applyFont="1" applyFill="1" applyBorder="1" applyAlignment="1">
      <alignment horizontal="center" vertical="top"/>
    </xf>
    <xf numFmtId="2" fontId="11" fillId="8" borderId="12" xfId="0" applyNumberFormat="1" applyFont="1" applyFill="1" applyBorder="1" applyAlignment="1">
      <alignment vertical="top"/>
    </xf>
    <xf numFmtId="43" fontId="18" fillId="8" borderId="5" xfId="0" applyNumberFormat="1" applyFont="1" applyFill="1" applyBorder="1" applyAlignment="1">
      <alignment horizontal="center" vertical="top"/>
    </xf>
    <xf numFmtId="0" fontId="17" fillId="8" borderId="5" xfId="0" applyFont="1" applyFill="1" applyBorder="1" applyAlignment="1">
      <alignment vertical="top"/>
    </xf>
    <xf numFmtId="0" fontId="18" fillId="9" borderId="6" xfId="0" applyFont="1" applyFill="1" applyBorder="1" applyAlignment="1">
      <alignment horizontal="center" vertical="top"/>
    </xf>
    <xf numFmtId="43" fontId="18" fillId="9" borderId="6" xfId="0" applyNumberFormat="1" applyFont="1" applyFill="1" applyBorder="1" applyAlignment="1">
      <alignment horizontal="center" vertical="top"/>
    </xf>
    <xf numFmtId="0" fontId="17" fillId="9" borderId="6" xfId="0" applyFont="1" applyFill="1" applyBorder="1" applyAlignment="1">
      <alignment vertical="top"/>
    </xf>
    <xf numFmtId="2" fontId="18" fillId="0" borderId="6" xfId="0" applyNumberFormat="1" applyFont="1" applyBorder="1" applyAlignment="1">
      <alignment vertical="top" wrapText="1"/>
    </xf>
    <xf numFmtId="43" fontId="18" fillId="0" borderId="6" xfId="0" applyNumberFormat="1" applyFont="1" applyBorder="1" applyAlignment="1">
      <alignment horizontal="center" vertical="top"/>
    </xf>
    <xf numFmtId="43" fontId="17" fillId="0" borderId="6" xfId="0" applyNumberFormat="1" applyFont="1" applyBorder="1" applyAlignment="1">
      <alignment horizontal="center" vertical="top"/>
    </xf>
    <xf numFmtId="0" fontId="17" fillId="0" borderId="6" xfId="0" applyFont="1" applyBorder="1" applyAlignment="1">
      <alignment vertical="top" wrapText="1"/>
    </xf>
    <xf numFmtId="2" fontId="18" fillId="0" borderId="6" xfId="0" applyNumberFormat="1" applyFont="1" applyBorder="1" applyAlignment="1">
      <alignment horizontal="center" vertical="top"/>
    </xf>
    <xf numFmtId="2" fontId="17" fillId="0" borderId="6" xfId="0" applyNumberFormat="1" applyFont="1" applyBorder="1" applyAlignment="1">
      <alignment horizontal="center" vertical="top"/>
    </xf>
    <xf numFmtId="0" fontId="17" fillId="3" borderId="6" xfId="0" applyFont="1" applyFill="1" applyBorder="1"/>
    <xf numFmtId="0" fontId="4" fillId="6" borderId="0" xfId="0" applyFont="1" applyFill="1" applyAlignment="1">
      <alignment horizontal="center"/>
    </xf>
    <xf numFmtId="2" fontId="4" fillId="6" borderId="0" xfId="0" applyNumberFormat="1" applyFont="1" applyFill="1" applyAlignment="1">
      <alignment horizontal="center"/>
    </xf>
    <xf numFmtId="2" fontId="4" fillId="6" borderId="18" xfId="0" applyNumberFormat="1" applyFont="1" applyFill="1" applyBorder="1" applyAlignment="1">
      <alignment horizontal="center"/>
    </xf>
    <xf numFmtId="2" fontId="2" fillId="6" borderId="18" xfId="0" applyNumberFormat="1" applyFont="1" applyFill="1" applyBorder="1"/>
    <xf numFmtId="0" fontId="17" fillId="6" borderId="18" xfId="0" applyFont="1" applyFill="1" applyBorder="1"/>
    <xf numFmtId="0" fontId="17" fillId="0" borderId="0" xfId="0" applyFont="1"/>
    <xf numFmtId="2" fontId="5" fillId="11" borderId="10" xfId="0" applyNumberFormat="1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top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/>
    </xf>
    <xf numFmtId="0" fontId="5" fillId="13" borderId="5" xfId="0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center" vertical="center"/>
    </xf>
    <xf numFmtId="188" fontId="7" fillId="6" borderId="6" xfId="0" applyNumberFormat="1" applyFont="1" applyFill="1" applyBorder="1"/>
    <xf numFmtId="2" fontId="5" fillId="6" borderId="6" xfId="0" applyNumberFormat="1" applyFont="1" applyFill="1" applyBorder="1" applyAlignment="1">
      <alignment horizontal="center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left"/>
    </xf>
    <xf numFmtId="187" fontId="3" fillId="6" borderId="20" xfId="0" applyNumberFormat="1" applyFont="1" applyFill="1" applyBorder="1" applyAlignment="1">
      <alignment horizontal="left"/>
    </xf>
    <xf numFmtId="2" fontId="2" fillId="26" borderId="5" xfId="0" applyNumberFormat="1" applyFont="1" applyFill="1" applyBorder="1" applyAlignment="1">
      <alignment horizontal="left" vertical="top" wrapText="1"/>
    </xf>
    <xf numFmtId="2" fontId="3" fillId="24" borderId="19" xfId="0" applyNumberFormat="1" applyFont="1" applyFill="1" applyBorder="1" applyAlignment="1">
      <alignment vertical="center"/>
    </xf>
    <xf numFmtId="2" fontId="3" fillId="24" borderId="6" xfId="0" applyNumberFormat="1" applyFont="1" applyFill="1" applyBorder="1" applyAlignment="1">
      <alignment vertical="center"/>
    </xf>
    <xf numFmtId="2" fontId="3" fillId="9" borderId="6" xfId="0" applyNumberFormat="1" applyFont="1" applyFill="1" applyBorder="1"/>
    <xf numFmtId="0" fontId="3" fillId="6" borderId="2" xfId="0" applyFont="1" applyFill="1" applyBorder="1"/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/>
    <xf numFmtId="0" fontId="2" fillId="25" borderId="4" xfId="0" applyFont="1" applyFill="1" applyBorder="1" applyAlignment="1">
      <alignment horizontal="center"/>
    </xf>
    <xf numFmtId="43" fontId="3" fillId="25" borderId="4" xfId="0" applyNumberFormat="1" applyFont="1" applyFill="1" applyBorder="1" applyAlignment="1">
      <alignment horizontal="left"/>
    </xf>
    <xf numFmtId="0" fontId="3" fillId="6" borderId="14" xfId="0" applyFont="1" applyFill="1" applyBorder="1"/>
    <xf numFmtId="0" fontId="3" fillId="6" borderId="14" xfId="0" applyFont="1" applyFill="1" applyBorder="1" applyAlignment="1">
      <alignment horizontal="left"/>
    </xf>
    <xf numFmtId="187" fontId="3" fillId="6" borderId="21" xfId="0" applyNumberFormat="1" applyFont="1" applyFill="1" applyBorder="1" applyAlignment="1">
      <alignment horizontal="left"/>
    </xf>
    <xf numFmtId="0" fontId="3" fillId="12" borderId="13" xfId="0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/>
    </xf>
    <xf numFmtId="3" fontId="3" fillId="12" borderId="13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3" fontId="3" fillId="24" borderId="13" xfId="0" applyNumberFormat="1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top"/>
    </xf>
    <xf numFmtId="0" fontId="18" fillId="6" borderId="13" xfId="0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vertical="top" wrapText="1"/>
    </xf>
    <xf numFmtId="43" fontId="18" fillId="6" borderId="13" xfId="0" applyNumberFormat="1" applyFont="1" applyFill="1" applyBorder="1" applyAlignment="1">
      <alignment horizontal="center" vertical="top"/>
    </xf>
    <xf numFmtId="43" fontId="17" fillId="6" borderId="13" xfId="0" applyNumberFormat="1" applyFont="1" applyFill="1" applyBorder="1" applyAlignment="1">
      <alignment horizontal="center" vertical="top"/>
    </xf>
    <xf numFmtId="0" fontId="17" fillId="0" borderId="13" xfId="0" applyFont="1" applyBorder="1" applyAlignment="1">
      <alignment vertical="top"/>
    </xf>
    <xf numFmtId="0" fontId="18" fillId="6" borderId="14" xfId="0" applyFont="1" applyFill="1" applyBorder="1" applyAlignment="1">
      <alignment horizontal="center" vertical="top"/>
    </xf>
    <xf numFmtId="2" fontId="18" fillId="0" borderId="23" xfId="0" applyNumberFormat="1" applyFont="1" applyBorder="1" applyAlignment="1">
      <alignment vertical="top" wrapText="1"/>
    </xf>
    <xf numFmtId="43" fontId="18" fillId="6" borderId="14" xfId="0" applyNumberFormat="1" applyFont="1" applyFill="1" applyBorder="1" applyAlignment="1">
      <alignment horizontal="center" vertical="top"/>
    </xf>
    <xf numFmtId="43" fontId="17" fillId="6" borderId="14" xfId="0" applyNumberFormat="1" applyFont="1" applyFill="1" applyBorder="1" applyAlignment="1">
      <alignment horizontal="center" vertical="top"/>
    </xf>
    <xf numFmtId="0" fontId="17" fillId="0" borderId="14" xfId="0" applyFont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43" fontId="18" fillId="0" borderId="13" xfId="0" applyNumberFormat="1" applyFont="1" applyBorder="1" applyAlignment="1">
      <alignment horizontal="center" vertical="top"/>
    </xf>
    <xf numFmtId="43" fontId="17" fillId="0" borderId="13" xfId="0" applyNumberFormat="1" applyFont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2" fontId="18" fillId="0" borderId="14" xfId="0" applyNumberFormat="1" applyFont="1" applyBorder="1" applyAlignment="1">
      <alignment vertical="top"/>
    </xf>
    <xf numFmtId="2" fontId="18" fillId="6" borderId="14" xfId="0" applyNumberFormat="1" applyFont="1" applyFill="1" applyBorder="1" applyAlignment="1">
      <alignment horizontal="center" vertical="top"/>
    </xf>
    <xf numFmtId="2" fontId="17" fillId="6" borderId="14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vertical="top" wrapText="1"/>
    </xf>
    <xf numFmtId="43" fontId="18" fillId="0" borderId="14" xfId="0" applyNumberFormat="1" applyFont="1" applyBorder="1" applyAlignment="1">
      <alignment horizontal="center" vertical="top"/>
    </xf>
    <xf numFmtId="43" fontId="17" fillId="0" borderId="14" xfId="0" applyNumberFormat="1" applyFont="1" applyBorder="1" applyAlignment="1">
      <alignment horizontal="center" vertical="top"/>
    </xf>
    <xf numFmtId="189" fontId="2" fillId="22" borderId="6" xfId="3" applyNumberFormat="1" applyFont="1" applyFill="1" applyBorder="1" applyAlignment="1">
      <alignment horizontal="right" vertical="center"/>
    </xf>
    <xf numFmtId="43" fontId="2" fillId="22" borderId="6" xfId="3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top"/>
    </xf>
    <xf numFmtId="49" fontId="2" fillId="23" borderId="5" xfId="0" applyNumberFormat="1" applyFont="1" applyFill="1" applyBorder="1" applyAlignment="1">
      <alignment horizontal="left" vertical="top"/>
    </xf>
    <xf numFmtId="43" fontId="3" fillId="23" borderId="5" xfId="3" applyFont="1" applyFill="1" applyBorder="1" applyAlignment="1">
      <alignment horizontal="right" vertical="top"/>
    </xf>
    <xf numFmtId="0" fontId="3" fillId="23" borderId="6" xfId="0" applyFont="1" applyFill="1" applyBorder="1" applyAlignment="1">
      <alignment vertical="top"/>
    </xf>
    <xf numFmtId="43" fontId="3" fillId="7" borderId="6" xfId="3" applyFont="1" applyFill="1" applyBorder="1" applyAlignment="1">
      <alignment horizontal="right"/>
    </xf>
    <xf numFmtId="43" fontId="3" fillId="12" borderId="6" xfId="3" applyFont="1" applyFill="1" applyBorder="1" applyAlignment="1">
      <alignment horizontal="right" vertical="top"/>
    </xf>
    <xf numFmtId="43" fontId="3" fillId="6" borderId="17" xfId="3" applyFont="1" applyFill="1" applyBorder="1" applyAlignment="1">
      <alignment horizontal="right"/>
    </xf>
    <xf numFmtId="43" fontId="3" fillId="6" borderId="17" xfId="3" applyFont="1" applyFill="1" applyBorder="1" applyAlignment="1">
      <alignment horizontal="center"/>
    </xf>
    <xf numFmtId="43" fontId="3" fillId="6" borderId="17" xfId="3" applyFont="1" applyFill="1" applyBorder="1"/>
    <xf numFmtId="43" fontId="3" fillId="6" borderId="14" xfId="3" applyFont="1" applyFill="1" applyBorder="1" applyAlignment="1">
      <alignment horizontal="right"/>
    </xf>
    <xf numFmtId="43" fontId="3" fillId="6" borderId="14" xfId="3" applyFont="1" applyFill="1" applyBorder="1" applyAlignment="1">
      <alignment horizontal="center"/>
    </xf>
    <xf numFmtId="43" fontId="3" fillId="6" borderId="14" xfId="3" applyFont="1" applyFill="1" applyBorder="1"/>
    <xf numFmtId="43" fontId="3" fillId="9" borderId="5" xfId="3" applyFont="1" applyFill="1" applyBorder="1" applyAlignment="1">
      <alignment horizontal="right" vertical="top"/>
    </xf>
    <xf numFmtId="43" fontId="2" fillId="7" borderId="6" xfId="3" applyFont="1" applyFill="1" applyBorder="1" applyAlignment="1">
      <alignment horizontal="right"/>
    </xf>
    <xf numFmtId="43" fontId="3" fillId="7" borderId="13" xfId="3" applyFont="1" applyFill="1" applyBorder="1" applyAlignment="1">
      <alignment horizontal="right"/>
    </xf>
    <xf numFmtId="43" fontId="2" fillId="7" borderId="6" xfId="3" applyFont="1" applyFill="1" applyBorder="1"/>
    <xf numFmtId="43" fontId="3" fillId="12" borderId="13" xfId="3" applyFont="1" applyFill="1" applyBorder="1" applyAlignment="1">
      <alignment horizontal="right" vertical="top"/>
    </xf>
    <xf numFmtId="0" fontId="3" fillId="6" borderId="14" xfId="0" applyFont="1" applyFill="1" applyBorder="1" applyAlignment="1">
      <alignment vertical="top"/>
    </xf>
    <xf numFmtId="2" fontId="3" fillId="6" borderId="14" xfId="0" applyNumberFormat="1" applyFont="1" applyFill="1" applyBorder="1" applyAlignment="1">
      <alignment vertical="top"/>
    </xf>
    <xf numFmtId="43" fontId="3" fillId="6" borderId="14" xfId="3" applyFont="1" applyFill="1" applyBorder="1" applyAlignment="1">
      <alignment horizontal="right" vertical="top"/>
    </xf>
    <xf numFmtId="43" fontId="3" fillId="6" borderId="14" xfId="3" applyFont="1" applyFill="1" applyBorder="1" applyAlignment="1">
      <alignment horizontal="center" vertical="top"/>
    </xf>
    <xf numFmtId="43" fontId="3" fillId="6" borderId="14" xfId="3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2" fontId="3" fillId="12" borderId="6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/>
    </xf>
    <xf numFmtId="43" fontId="3" fillId="6" borderId="5" xfId="3" applyFont="1" applyFill="1" applyBorder="1" applyAlignment="1">
      <alignment horizontal="right" vertical="top"/>
    </xf>
    <xf numFmtId="43" fontId="3" fillId="6" borderId="5" xfId="3" applyFont="1" applyFill="1" applyBorder="1" applyAlignment="1">
      <alignment horizontal="center" vertical="top"/>
    </xf>
    <xf numFmtId="43" fontId="2" fillId="7" borderId="13" xfId="3" applyFont="1" applyFill="1" applyBorder="1" applyAlignment="1">
      <alignment horizontal="right"/>
    </xf>
    <xf numFmtId="43" fontId="3" fillId="12" borderId="2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center"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43" fontId="3" fillId="6" borderId="6" xfId="3" applyFont="1" applyFill="1" applyBorder="1" applyAlignment="1">
      <alignment horizontal="center"/>
    </xf>
    <xf numFmtId="43" fontId="3" fillId="6" borderId="6" xfId="3" applyFont="1" applyFill="1" applyBorder="1" applyAlignment="1">
      <alignment horizontal="right"/>
    </xf>
    <xf numFmtId="43" fontId="3" fillId="0" borderId="6" xfId="3" applyFont="1" applyBorder="1"/>
    <xf numFmtId="43" fontId="3" fillId="24" borderId="6" xfId="3" applyFont="1" applyFill="1" applyBorder="1" applyAlignment="1">
      <alignment horizontal="right" vertical="top"/>
    </xf>
    <xf numFmtId="43" fontId="3" fillId="0" borderId="6" xfId="3" applyFont="1" applyBorder="1" applyAlignment="1">
      <alignment vertical="top"/>
    </xf>
    <xf numFmtId="0" fontId="3" fillId="19" borderId="14" xfId="0" applyFont="1" applyFill="1" applyBorder="1" applyAlignment="1">
      <alignment vertical="top"/>
    </xf>
    <xf numFmtId="43" fontId="3" fillId="19" borderId="14" xfId="3" applyFont="1" applyFill="1" applyBorder="1" applyAlignment="1">
      <alignment horizontal="right" vertical="top"/>
    </xf>
    <xf numFmtId="3" fontId="3" fillId="19" borderId="14" xfId="0" applyNumberFormat="1" applyFont="1" applyFill="1" applyBorder="1" applyAlignment="1">
      <alignment vertical="top"/>
    </xf>
    <xf numFmtId="3" fontId="3" fillId="19" borderId="6" xfId="0" applyNumberFormat="1" applyFont="1" applyFill="1" applyBorder="1" applyAlignment="1">
      <alignment vertical="top"/>
    </xf>
    <xf numFmtId="0" fontId="3" fillId="19" borderId="6" xfId="0" applyFont="1" applyFill="1" applyBorder="1" applyAlignment="1">
      <alignment vertical="top"/>
    </xf>
    <xf numFmtId="43" fontId="3" fillId="19" borderId="6" xfId="3" applyFont="1" applyFill="1" applyBorder="1" applyAlignment="1">
      <alignment horizontal="right" vertical="top"/>
    </xf>
    <xf numFmtId="43" fontId="3" fillId="19" borderId="14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center"/>
    </xf>
    <xf numFmtId="43" fontId="8" fillId="11" borderId="6" xfId="3" applyFont="1" applyFill="1" applyBorder="1"/>
    <xf numFmtId="49" fontId="4" fillId="15" borderId="6" xfId="3" applyNumberFormat="1" applyFont="1" applyFill="1" applyBorder="1" applyAlignment="1">
      <alignment horizontal="center" vertical="top" wrapText="1"/>
    </xf>
    <xf numFmtId="49" fontId="4" fillId="15" borderId="6" xfId="3" applyNumberFormat="1" applyFont="1" applyFill="1" applyBorder="1" applyAlignment="1">
      <alignment horizontal="left" vertical="top" wrapText="1"/>
    </xf>
    <xf numFmtId="43" fontId="8" fillId="15" borderId="6" xfId="3" applyFont="1" applyFill="1" applyBorder="1" applyAlignment="1">
      <alignment vertical="top"/>
    </xf>
    <xf numFmtId="188" fontId="8" fillId="9" borderId="10" xfId="3" applyNumberFormat="1" applyFont="1" applyFill="1" applyBorder="1" applyAlignment="1">
      <alignment vertical="top"/>
    </xf>
    <xf numFmtId="49" fontId="4" fillId="9" borderId="6" xfId="3" applyNumberFormat="1" applyFont="1" applyFill="1" applyBorder="1" applyAlignment="1">
      <alignment vertical="top" wrapText="1"/>
    </xf>
    <xf numFmtId="43" fontId="8" fillId="9" borderId="6" xfId="3" applyFont="1" applyFill="1" applyBorder="1" applyAlignment="1">
      <alignment vertical="top"/>
    </xf>
    <xf numFmtId="43" fontId="3" fillId="24" borderId="6" xfId="3" applyFont="1" applyFill="1" applyBorder="1" applyAlignment="1">
      <alignment horizontal="right" vertical="center"/>
    </xf>
    <xf numFmtId="43" fontId="3" fillId="19" borderId="5" xfId="3" applyFont="1" applyFill="1" applyBorder="1" applyAlignment="1">
      <alignment horizontal="right"/>
    </xf>
    <xf numFmtId="43" fontId="3" fillId="0" borderId="5" xfId="3" applyFont="1" applyBorder="1"/>
    <xf numFmtId="1" fontId="2" fillId="24" borderId="6" xfId="0" applyNumberFormat="1" applyFont="1" applyFill="1" applyBorder="1" applyAlignment="1">
      <alignment horizontal="center" vertical="top"/>
    </xf>
    <xf numFmtId="2" fontId="2" fillId="24" borderId="6" xfId="0" applyNumberFormat="1" applyFont="1" applyFill="1" applyBorder="1" applyAlignment="1">
      <alignment vertical="top"/>
    </xf>
    <xf numFmtId="43" fontId="8" fillId="9" borderId="6" xfId="3" applyFont="1" applyFill="1" applyBorder="1"/>
    <xf numFmtId="189" fontId="8" fillId="7" borderId="6" xfId="3" applyNumberFormat="1" applyFont="1" applyFill="1" applyBorder="1"/>
    <xf numFmtId="49" fontId="4" fillId="7" borderId="6" xfId="3" applyNumberFormat="1" applyFont="1" applyFill="1" applyBorder="1" applyAlignment="1">
      <alignment horizontal="left"/>
    </xf>
    <xf numFmtId="187" fontId="8" fillId="7" borderId="6" xfId="3" applyNumberFormat="1" applyFont="1" applyFill="1" applyBorder="1"/>
    <xf numFmtId="43" fontId="8" fillId="7" borderId="6" xfId="3" applyFont="1" applyFill="1" applyBorder="1"/>
    <xf numFmtId="43" fontId="2" fillId="9" borderId="6" xfId="3" applyFont="1" applyFill="1" applyBorder="1" applyAlignment="1">
      <alignment horizontal="right"/>
    </xf>
    <xf numFmtId="43" fontId="3" fillId="0" borderId="5" xfId="3" applyFont="1" applyBorder="1" applyAlignment="1">
      <alignment vertical="top"/>
    </xf>
    <xf numFmtId="0" fontId="4" fillId="9" borderId="5" xfId="3" applyNumberFormat="1" applyFont="1" applyFill="1" applyBorder="1" applyAlignment="1">
      <alignment vertical="top"/>
    </xf>
    <xf numFmtId="0" fontId="4" fillId="9" borderId="5" xfId="3" applyNumberFormat="1" applyFont="1" applyFill="1" applyBorder="1" applyAlignment="1">
      <alignment vertical="top" wrapText="1"/>
    </xf>
    <xf numFmtId="43" fontId="8" fillId="9" borderId="5" xfId="3" applyFont="1" applyFill="1" applyBorder="1" applyAlignment="1">
      <alignment vertical="top"/>
    </xf>
    <xf numFmtId="43" fontId="2" fillId="7" borderId="1" xfId="3" applyFont="1" applyFill="1" applyBorder="1" applyAlignment="1">
      <alignment horizontal="left"/>
    </xf>
    <xf numFmtId="43" fontId="4" fillId="7" borderId="6" xfId="3" applyFont="1" applyFill="1" applyBorder="1"/>
    <xf numFmtId="188" fontId="8" fillId="15" borderId="6" xfId="3" applyNumberFormat="1" applyFont="1" applyFill="1" applyBorder="1" applyAlignment="1">
      <alignment horizontal="right" vertical="top"/>
    </xf>
    <xf numFmtId="188" fontId="8" fillId="15" borderId="6" xfId="3" applyNumberFormat="1" applyFont="1" applyFill="1" applyBorder="1" applyAlignment="1">
      <alignment horizontal="left" vertical="top" wrapText="1"/>
    </xf>
    <xf numFmtId="43" fontId="3" fillId="10" borderId="6" xfId="3" applyFont="1" applyFill="1" applyBorder="1" applyAlignment="1">
      <alignment horizontal="right" vertical="top"/>
    </xf>
    <xf numFmtId="43" fontId="2" fillId="6" borderId="6" xfId="3" applyFont="1" applyFill="1" applyBorder="1" applyAlignment="1">
      <alignment horizontal="center"/>
    </xf>
    <xf numFmtId="43" fontId="2" fillId="6" borderId="6" xfId="3" applyFont="1" applyFill="1" applyBorder="1" applyAlignment="1">
      <alignment horizontal="right"/>
    </xf>
    <xf numFmtId="43" fontId="3" fillId="6" borderId="6" xfId="3" applyFont="1" applyFill="1" applyBorder="1"/>
    <xf numFmtId="43" fontId="2" fillId="8" borderId="6" xfId="3" applyFont="1" applyFill="1" applyBorder="1" applyAlignment="1">
      <alignment horizontal="right"/>
    </xf>
    <xf numFmtId="43" fontId="3" fillId="25" borderId="4" xfId="3" applyFont="1" applyFill="1" applyBorder="1" applyAlignment="1">
      <alignment horizontal="right"/>
    </xf>
    <xf numFmtId="43" fontId="3" fillId="16" borderId="6" xfId="3" applyFont="1" applyFill="1" applyBorder="1"/>
    <xf numFmtId="43" fontId="3" fillId="16" borderId="6" xfId="3" applyFont="1" applyFill="1" applyBorder="1" applyAlignment="1">
      <alignment horizontal="right"/>
    </xf>
    <xf numFmtId="43" fontId="8" fillId="16" borderId="6" xfId="3" applyFont="1" applyFill="1" applyBorder="1" applyAlignment="1">
      <alignment horizontal="right"/>
    </xf>
    <xf numFmtId="43" fontId="3" fillId="16" borderId="6" xfId="3" applyFont="1" applyFill="1" applyBorder="1" applyAlignment="1">
      <alignment horizontal="left"/>
    </xf>
    <xf numFmtId="43" fontId="3" fillId="6" borderId="0" xfId="3" applyFont="1" applyFill="1" applyBorder="1" applyAlignment="1">
      <alignment horizontal="right"/>
    </xf>
    <xf numFmtId="43" fontId="3" fillId="6" borderId="0" xfId="3" applyFont="1" applyFill="1" applyBorder="1"/>
    <xf numFmtId="0" fontId="3" fillId="6" borderId="18" xfId="0" applyFont="1" applyFill="1" applyBorder="1"/>
    <xf numFmtId="43" fontId="3" fillId="0" borderId="0" xfId="3" applyFont="1" applyBorder="1" applyAlignment="1"/>
    <xf numFmtId="43" fontId="2" fillId="6" borderId="0" xfId="3" applyFont="1" applyFill="1" applyBorder="1" applyAlignment="1">
      <alignment horizontal="center"/>
    </xf>
    <xf numFmtId="43" fontId="3" fillId="6" borderId="0" xfId="3" applyFont="1" applyFill="1"/>
    <xf numFmtId="43" fontId="3" fillId="6" borderId="0" xfId="3" applyFont="1" applyFill="1" applyAlignment="1">
      <alignment horizontal="right"/>
    </xf>
    <xf numFmtId="43" fontId="3" fillId="0" borderId="0" xfId="3" applyFont="1" applyAlignment="1">
      <alignment horizontal="right"/>
    </xf>
    <xf numFmtId="2" fontId="3" fillId="0" borderId="0" xfId="3" applyNumberFormat="1" applyFont="1" applyBorder="1" applyAlignment="1">
      <alignment horizontal="left"/>
    </xf>
    <xf numFmtId="43" fontId="3" fillId="0" borderId="0" xfId="3" applyFont="1" applyBorder="1" applyAlignment="1">
      <alignment horizontal="left"/>
    </xf>
    <xf numFmtId="43" fontId="3" fillId="0" borderId="0" xfId="3" applyFont="1" applyBorder="1" applyAlignment="1">
      <alignment horizontal="right"/>
    </xf>
    <xf numFmtId="43" fontId="3" fillId="0" borderId="0" xfId="3" applyFont="1" applyAlignment="1">
      <alignment horizontal="left"/>
    </xf>
    <xf numFmtId="189" fontId="3" fillId="6" borderId="0" xfId="3" applyNumberFormat="1" applyFont="1" applyFill="1" applyBorder="1"/>
    <xf numFmtId="43" fontId="18" fillId="11" borderId="11" xfId="3" applyFont="1" applyFill="1" applyBorder="1" applyAlignment="1">
      <alignment vertical="top"/>
    </xf>
    <xf numFmtId="189" fontId="18" fillId="15" borderId="10" xfId="3" applyNumberFormat="1" applyFont="1" applyFill="1" applyBorder="1" applyAlignment="1">
      <alignment vertical="top"/>
    </xf>
    <xf numFmtId="2" fontId="19" fillId="15" borderId="6" xfId="3" applyNumberFormat="1" applyFont="1" applyFill="1" applyBorder="1" applyAlignment="1">
      <alignment horizontal="left" vertical="top" wrapText="1"/>
    </xf>
    <xf numFmtId="2" fontId="17" fillId="15" borderId="6" xfId="0" applyNumberFormat="1" applyFont="1" applyFill="1" applyBorder="1" applyAlignment="1">
      <alignment vertical="top" wrapText="1"/>
    </xf>
    <xf numFmtId="43" fontId="18" fillId="15" borderId="6" xfId="3" applyFont="1" applyFill="1" applyBorder="1" applyAlignment="1">
      <alignment vertical="top"/>
    </xf>
    <xf numFmtId="2" fontId="18" fillId="15" borderId="6" xfId="3" applyNumberFormat="1" applyFont="1" applyFill="1" applyBorder="1" applyAlignment="1">
      <alignment vertical="top"/>
    </xf>
    <xf numFmtId="188" fontId="19" fillId="9" borderId="5" xfId="3" applyNumberFormat="1" applyFont="1" applyFill="1" applyBorder="1" applyAlignment="1">
      <alignment vertical="top"/>
    </xf>
    <xf numFmtId="43" fontId="18" fillId="9" borderId="5" xfId="3" applyFont="1" applyFill="1" applyBorder="1" applyAlignment="1">
      <alignment vertical="top"/>
    </xf>
    <xf numFmtId="189" fontId="18" fillId="7" borderId="6" xfId="3" applyNumberFormat="1" applyFont="1" applyFill="1" applyBorder="1" applyAlignment="1">
      <alignment vertical="top"/>
    </xf>
    <xf numFmtId="2" fontId="16" fillId="7" borderId="1" xfId="3" applyNumberFormat="1" applyFont="1" applyFill="1" applyBorder="1" applyAlignment="1">
      <alignment horizontal="left" vertical="top"/>
    </xf>
    <xf numFmtId="2" fontId="17" fillId="7" borderId="6" xfId="0" applyNumberFormat="1" applyFont="1" applyFill="1" applyBorder="1" applyAlignment="1">
      <alignment vertical="top" wrapText="1"/>
    </xf>
    <xf numFmtId="43" fontId="19" fillId="7" borderId="6" xfId="3" applyFont="1" applyFill="1" applyBorder="1" applyAlignment="1">
      <alignment vertical="top"/>
    </xf>
    <xf numFmtId="2" fontId="19" fillId="7" borderId="6" xfId="3" applyNumberFormat="1" applyFont="1" applyFill="1" applyBorder="1" applyAlignment="1">
      <alignment vertical="top"/>
    </xf>
    <xf numFmtId="188" fontId="6" fillId="6" borderId="6" xfId="3" applyNumberFormat="1" applyFont="1" applyFill="1" applyBorder="1" applyAlignment="1">
      <alignment vertical="top"/>
    </xf>
    <xf numFmtId="43" fontId="18" fillId="6" borderId="6" xfId="3" applyFont="1" applyFill="1" applyBorder="1" applyAlignment="1">
      <alignment vertical="top"/>
    </xf>
    <xf numFmtId="43" fontId="17" fillId="6" borderId="6" xfId="3" applyFont="1" applyFill="1" applyBorder="1" applyAlignment="1">
      <alignment vertical="top"/>
    </xf>
    <xf numFmtId="188" fontId="6" fillId="6" borderId="5" xfId="3" applyNumberFormat="1" applyFont="1" applyFill="1" applyBorder="1" applyAlignment="1">
      <alignment vertical="top"/>
    </xf>
    <xf numFmtId="43" fontId="18" fillId="6" borderId="5" xfId="3" applyFont="1" applyFill="1" applyBorder="1" applyAlignment="1">
      <alignment vertical="top"/>
    </xf>
    <xf numFmtId="43" fontId="16" fillId="7" borderId="1" xfId="3" applyFont="1" applyFill="1" applyBorder="1" applyAlignment="1">
      <alignment horizontal="left" vertical="top"/>
    </xf>
    <xf numFmtId="189" fontId="11" fillId="15" borderId="10" xfId="3" applyNumberFormat="1" applyFont="1" applyFill="1" applyBorder="1" applyAlignment="1">
      <alignment vertical="top"/>
    </xf>
    <xf numFmtId="49" fontId="19" fillId="15" borderId="6" xfId="3" applyNumberFormat="1" applyFont="1" applyFill="1" applyBorder="1" applyAlignment="1">
      <alignment horizontal="left" vertical="top" wrapText="1"/>
    </xf>
    <xf numFmtId="188" fontId="6" fillId="9" borderId="5" xfId="3" applyNumberFormat="1" applyFont="1" applyFill="1" applyBorder="1" applyAlignment="1">
      <alignment vertical="top"/>
    </xf>
    <xf numFmtId="1" fontId="18" fillId="15" borderId="11" xfId="0" applyNumberFormat="1" applyFont="1" applyFill="1" applyBorder="1" applyAlignment="1">
      <alignment horizontal="left" vertical="top" wrapText="1"/>
    </xf>
    <xf numFmtId="2" fontId="18" fillId="7" borderId="8" xfId="0" applyNumberFormat="1" applyFont="1" applyFill="1" applyBorder="1" applyAlignment="1">
      <alignment vertical="top" wrapText="1"/>
    </xf>
    <xf numFmtId="2" fontId="18" fillId="15" borderId="11" xfId="0" applyNumberFormat="1" applyFont="1" applyFill="1" applyBorder="1" applyAlignment="1">
      <alignment vertical="top" wrapText="1"/>
    </xf>
    <xf numFmtId="0" fontId="18" fillId="6" borderId="24" xfId="0" applyFont="1" applyFill="1" applyBorder="1" applyAlignment="1">
      <alignment horizontal="center" vertical="top"/>
    </xf>
    <xf numFmtId="2" fontId="18" fillId="0" borderId="25" xfId="0" applyNumberFormat="1" applyFont="1" applyBorder="1" applyAlignment="1">
      <alignment vertical="top" wrapText="1"/>
    </xf>
    <xf numFmtId="43" fontId="17" fillId="6" borderId="24" xfId="0" applyNumberFormat="1" applyFont="1" applyFill="1" applyBorder="1" applyAlignment="1">
      <alignment horizontal="center" vertical="top"/>
    </xf>
    <xf numFmtId="0" fontId="17" fillId="0" borderId="24" xfId="0" applyFont="1" applyBorder="1" applyAlignment="1">
      <alignment vertical="top"/>
    </xf>
    <xf numFmtId="43" fontId="18" fillId="6" borderId="6" xfId="3" applyFont="1" applyFill="1" applyBorder="1" applyAlignment="1">
      <alignment horizontal="center" vertical="top"/>
    </xf>
    <xf numFmtId="2" fontId="18" fillId="6" borderId="11" xfId="0" applyNumberFormat="1" applyFont="1" applyFill="1" applyBorder="1" applyAlignment="1">
      <alignment vertical="top" wrapText="1"/>
    </xf>
    <xf numFmtId="0" fontId="18" fillId="0" borderId="11" xfId="3" applyNumberFormat="1" applyFont="1" applyBorder="1" applyAlignment="1">
      <alignment vertical="top" wrapText="1"/>
    </xf>
    <xf numFmtId="43" fontId="18" fillId="0" borderId="6" xfId="3" applyFont="1" applyBorder="1" applyAlignment="1">
      <alignment vertical="top" wrapText="1"/>
    </xf>
    <xf numFmtId="43" fontId="17" fillId="6" borderId="6" xfId="3" applyFont="1" applyFill="1" applyBorder="1" applyAlignment="1">
      <alignment horizontal="center" vertical="top"/>
    </xf>
    <xf numFmtId="43" fontId="17" fillId="6" borderId="5" xfId="3" applyFont="1" applyFill="1" applyBorder="1" applyAlignment="1">
      <alignment horizontal="center" vertical="top"/>
    </xf>
    <xf numFmtId="2" fontId="18" fillId="8" borderId="12" xfId="0" applyNumberFormat="1" applyFont="1" applyFill="1" applyBorder="1" applyAlignment="1">
      <alignment vertical="top" wrapText="1"/>
    </xf>
    <xf numFmtId="43" fontId="4" fillId="6" borderId="18" xfId="3" applyFont="1" applyFill="1" applyBorder="1" applyAlignment="1">
      <alignment horizontal="center"/>
    </xf>
    <xf numFmtId="43" fontId="2" fillId="6" borderId="18" xfId="3" applyFont="1" applyFill="1" applyBorder="1" applyAlignment="1">
      <alignment horizontal="center"/>
    </xf>
    <xf numFmtId="43" fontId="17" fillId="6" borderId="0" xfId="3" applyFont="1" applyFill="1" applyBorder="1" applyAlignment="1">
      <alignment horizontal="left"/>
    </xf>
    <xf numFmtId="43" fontId="8" fillId="0" borderId="0" xfId="3" applyFont="1" applyBorder="1" applyAlignment="1">
      <alignment horizontal="left"/>
    </xf>
    <xf numFmtId="189" fontId="5" fillId="11" borderId="5" xfId="3" applyNumberFormat="1" applyFont="1" applyFill="1" applyBorder="1" applyAlignment="1">
      <alignment horizontal="right" vertical="top"/>
    </xf>
    <xf numFmtId="43" fontId="7" fillId="11" borderId="6" xfId="3" applyFont="1" applyFill="1" applyBorder="1" applyAlignment="1">
      <alignment vertical="top"/>
    </xf>
    <xf numFmtId="43" fontId="7" fillId="12" borderId="6" xfId="3" applyFont="1" applyFill="1" applyBorder="1" applyAlignment="1">
      <alignment horizontal="center" vertical="center"/>
    </xf>
    <xf numFmtId="188" fontId="7" fillId="9" borderId="9" xfId="3" applyNumberFormat="1" applyFont="1" applyFill="1" applyBorder="1" applyAlignment="1">
      <alignment horizontal="right" vertical="center"/>
    </xf>
    <xf numFmtId="43" fontId="7" fillId="9" borderId="6" xfId="3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left"/>
    </xf>
    <xf numFmtId="188" fontId="7" fillId="7" borderId="5" xfId="3" applyNumberFormat="1" applyFont="1" applyFill="1" applyBorder="1" applyAlignment="1">
      <alignment horizontal="right" vertical="center"/>
    </xf>
    <xf numFmtId="43" fontId="7" fillId="7" borderId="6" xfId="3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188" fontId="7" fillId="6" borderId="5" xfId="3" applyNumberFormat="1" applyFont="1" applyFill="1" applyBorder="1" applyAlignment="1">
      <alignment horizontal="right" vertical="top"/>
    </xf>
    <xf numFmtId="43" fontId="7" fillId="6" borderId="5" xfId="3" applyFont="1" applyFill="1" applyBorder="1" applyAlignment="1">
      <alignment horizontal="center" vertical="top"/>
    </xf>
    <xf numFmtId="188" fontId="7" fillId="6" borderId="13" xfId="3" applyNumberFormat="1" applyFont="1" applyFill="1" applyBorder="1" applyAlignment="1">
      <alignment horizontal="right" vertical="center"/>
    </xf>
    <xf numFmtId="43" fontId="7" fillId="6" borderId="13" xfId="3" applyFont="1" applyFill="1" applyBorder="1" applyAlignment="1">
      <alignment horizontal="center" vertical="center"/>
    </xf>
    <xf numFmtId="188" fontId="7" fillId="6" borderId="14" xfId="3" applyNumberFormat="1" applyFont="1" applyFill="1" applyBorder="1" applyAlignment="1">
      <alignment horizontal="right" vertical="center"/>
    </xf>
    <xf numFmtId="43" fontId="7" fillId="6" borderId="14" xfId="3" applyFont="1" applyFill="1" applyBorder="1" applyAlignment="1">
      <alignment horizontal="center" vertical="center"/>
    </xf>
    <xf numFmtId="43" fontId="7" fillId="6" borderId="6" xfId="3" applyFont="1" applyFill="1" applyBorder="1" applyAlignment="1">
      <alignment horizontal="center" vertical="center"/>
    </xf>
    <xf numFmtId="43" fontId="5" fillId="6" borderId="6" xfId="3" applyFont="1" applyFill="1" applyBorder="1" applyAlignment="1">
      <alignment horizontal="center" vertical="center"/>
    </xf>
    <xf numFmtId="188" fontId="7" fillId="6" borderId="13" xfId="3" applyNumberFormat="1" applyFont="1" applyFill="1" applyBorder="1" applyAlignment="1">
      <alignment horizontal="right" vertical="top"/>
    </xf>
    <xf numFmtId="43" fontId="7" fillId="6" borderId="13" xfId="3" applyFont="1" applyFill="1" applyBorder="1" applyAlignment="1">
      <alignment horizontal="center" vertical="top"/>
    </xf>
    <xf numFmtId="43" fontId="7" fillId="6" borderId="6" xfId="3" applyFont="1" applyFill="1" applyBorder="1" applyAlignment="1">
      <alignment horizontal="center" vertical="top"/>
    </xf>
    <xf numFmtId="188" fontId="7" fillId="6" borderId="2" xfId="3" applyNumberFormat="1" applyFont="1" applyFill="1" applyBorder="1" applyAlignment="1">
      <alignment horizontal="right" vertical="top"/>
    </xf>
    <xf numFmtId="43" fontId="7" fillId="6" borderId="7" xfId="3" applyFont="1" applyFill="1" applyBorder="1" applyAlignment="1">
      <alignment vertical="top"/>
    </xf>
    <xf numFmtId="43" fontId="7" fillId="6" borderId="2" xfId="3" applyFont="1" applyFill="1" applyBorder="1" applyAlignment="1">
      <alignment horizontal="center" vertical="top"/>
    </xf>
    <xf numFmtId="189" fontId="5" fillId="14" borderId="6" xfId="3" applyNumberFormat="1" applyFont="1" applyFill="1" applyBorder="1" applyAlignment="1">
      <alignment horizontal="right" vertical="center"/>
    </xf>
    <xf numFmtId="43" fontId="7" fillId="14" borderId="2" xfId="3" applyFont="1" applyFill="1" applyBorder="1" applyAlignment="1">
      <alignment horizontal="center" vertical="center"/>
    </xf>
    <xf numFmtId="188" fontId="7" fillId="13" borderId="6" xfId="3" applyNumberFormat="1" applyFont="1" applyFill="1" applyBorder="1" applyAlignment="1">
      <alignment horizontal="right" vertical="center"/>
    </xf>
    <xf numFmtId="43" fontId="7" fillId="13" borderId="6" xfId="3" applyFont="1" applyFill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center"/>
    </xf>
    <xf numFmtId="43" fontId="7" fillId="0" borderId="6" xfId="3" applyFont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top"/>
    </xf>
    <xf numFmtId="43" fontId="7" fillId="0" borderId="6" xfId="3" applyFont="1" applyBorder="1" applyAlignment="1">
      <alignment horizontal="center" vertical="top"/>
    </xf>
    <xf numFmtId="188" fontId="7" fillId="14" borderId="9" xfId="3" applyNumberFormat="1" applyFont="1" applyFill="1" applyBorder="1" applyAlignment="1">
      <alignment horizontal="right" vertical="center"/>
    </xf>
    <xf numFmtId="43" fontId="7" fillId="13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center"/>
    </xf>
    <xf numFmtId="43" fontId="7" fillId="6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top"/>
    </xf>
    <xf numFmtId="0" fontId="7" fillId="6" borderId="5" xfId="0" applyFont="1" applyFill="1" applyBorder="1" applyAlignment="1">
      <alignment horizontal="left" vertical="top" wrapText="1"/>
    </xf>
    <xf numFmtId="188" fontId="7" fillId="0" borderId="9" xfId="3" applyNumberFormat="1" applyFont="1" applyBorder="1" applyAlignment="1">
      <alignment horizontal="right" vertical="center"/>
    </xf>
    <xf numFmtId="43" fontId="7" fillId="0" borderId="5" xfId="3" applyFont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top" wrapText="1"/>
    </xf>
    <xf numFmtId="43" fontId="3" fillId="23" borderId="5" xfId="3" applyFont="1" applyFill="1" applyBorder="1" applyAlignment="1">
      <alignment horizontal="left" wrapText="1"/>
    </xf>
    <xf numFmtId="43" fontId="3" fillId="7" borderId="6" xfId="3" applyFont="1" applyFill="1" applyBorder="1" applyAlignment="1">
      <alignment horizontal="left"/>
    </xf>
    <xf numFmtId="43" fontId="3" fillId="12" borderId="6" xfId="3" applyFont="1" applyFill="1" applyBorder="1" applyAlignment="1">
      <alignment horizontal="left" vertical="top" wrapText="1"/>
    </xf>
    <xf numFmtId="189" fontId="3" fillId="12" borderId="5" xfId="3" applyNumberFormat="1" applyFont="1" applyFill="1" applyBorder="1" applyAlignment="1">
      <alignment horizontal="center"/>
    </xf>
    <xf numFmtId="2" fontId="2" fillId="12" borderId="5" xfId="0" applyNumberFormat="1" applyFont="1" applyFill="1" applyBorder="1" applyAlignment="1">
      <alignment horizontal="left"/>
    </xf>
    <xf numFmtId="2" fontId="3" fillId="12" borderId="5" xfId="3" applyNumberFormat="1" applyFont="1" applyFill="1" applyBorder="1" applyAlignment="1">
      <alignment horizontal="left"/>
    </xf>
    <xf numFmtId="43" fontId="3" fillId="12" borderId="5" xfId="3" applyFont="1" applyFill="1" applyBorder="1" applyAlignment="1">
      <alignment horizontal="right"/>
    </xf>
    <xf numFmtId="0" fontId="3" fillId="12" borderId="5" xfId="0" applyFont="1" applyFill="1" applyBorder="1" applyAlignment="1">
      <alignment horizontal="left"/>
    </xf>
    <xf numFmtId="2" fontId="3" fillId="9" borderId="5" xfId="3" applyNumberFormat="1" applyFont="1" applyFill="1" applyBorder="1" applyAlignment="1">
      <alignment horizontal="left" vertical="top"/>
    </xf>
    <xf numFmtId="43" fontId="2" fillId="7" borderId="6" xfId="3" applyFont="1" applyFill="1" applyBorder="1" applyAlignment="1">
      <alignment horizontal="left"/>
    </xf>
    <xf numFmtId="43" fontId="3" fillId="7" borderId="13" xfId="3" applyFont="1" applyFill="1" applyBorder="1" applyAlignment="1">
      <alignment horizontal="left"/>
    </xf>
    <xf numFmtId="43" fontId="3" fillId="12" borderId="13" xfId="3" applyFont="1" applyFill="1" applyBorder="1" applyAlignment="1">
      <alignment horizontal="left" vertical="top" wrapText="1"/>
    </xf>
    <xf numFmtId="43" fontId="3" fillId="6" borderId="14" xfId="3" applyFont="1" applyFill="1" applyBorder="1" applyAlignment="1">
      <alignment horizontal="left" wrapText="1"/>
    </xf>
    <xf numFmtId="2" fontId="3" fillId="6" borderId="5" xfId="0" applyNumberFormat="1" applyFont="1" applyFill="1" applyBorder="1"/>
    <xf numFmtId="43" fontId="3" fillId="6" borderId="5" xfId="3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43" fontId="3" fillId="12" borderId="2" xfId="3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vertical="top" wrapText="1"/>
    </xf>
    <xf numFmtId="0" fontId="3" fillId="19" borderId="6" xfId="0" applyFont="1" applyFill="1" applyBorder="1" applyAlignment="1">
      <alignment vertical="top" wrapText="1"/>
    </xf>
    <xf numFmtId="49" fontId="3" fillId="24" borderId="6" xfId="0" applyNumberFormat="1" applyFont="1" applyFill="1" applyBorder="1" applyAlignment="1">
      <alignment vertical="top" wrapText="1"/>
    </xf>
    <xf numFmtId="49" fontId="3" fillId="19" borderId="14" xfId="0" applyNumberFormat="1" applyFont="1" applyFill="1" applyBorder="1" applyAlignment="1">
      <alignment wrapText="1"/>
    </xf>
    <xf numFmtId="49" fontId="8" fillId="11" borderId="6" xfId="3" applyNumberFormat="1" applyFont="1" applyFill="1" applyBorder="1" applyAlignment="1">
      <alignment horizontal="left"/>
    </xf>
    <xf numFmtId="2" fontId="3" fillId="7" borderId="6" xfId="3" applyNumberFormat="1" applyFont="1" applyFill="1" applyBorder="1" applyAlignment="1">
      <alignment horizontal="right"/>
    </xf>
    <xf numFmtId="2" fontId="3" fillId="24" borderId="19" xfId="0" applyNumberFormat="1" applyFont="1" applyFill="1" applyBorder="1" applyAlignment="1">
      <alignment vertical="center" wrapText="1"/>
    </xf>
    <xf numFmtId="2" fontId="3" fillId="24" borderId="6" xfId="0" applyNumberFormat="1" applyFont="1" applyFill="1" applyBorder="1" applyAlignment="1">
      <alignment vertical="top" wrapText="1"/>
    </xf>
    <xf numFmtId="49" fontId="8" fillId="7" borderId="6" xfId="0" applyNumberFormat="1" applyFont="1" applyFill="1" applyBorder="1"/>
    <xf numFmtId="43" fontId="3" fillId="6" borderId="5" xfId="3" applyFont="1" applyFill="1" applyBorder="1" applyAlignment="1">
      <alignment horizontal="right" vertical="top" wrapText="1"/>
    </xf>
    <xf numFmtId="0" fontId="8" fillId="11" borderId="6" xfId="0" applyFont="1" applyFill="1" applyBorder="1"/>
    <xf numFmtId="2" fontId="3" fillId="10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 wrapText="1"/>
    </xf>
    <xf numFmtId="189" fontId="2" fillId="8" borderId="6" xfId="3" applyNumberFormat="1" applyFont="1" applyFill="1" applyBorder="1" applyAlignment="1">
      <alignment horizontal="right"/>
    </xf>
    <xf numFmtId="43" fontId="2" fillId="6" borderId="0" xfId="3" applyFont="1" applyFill="1" applyBorder="1" applyAlignment="1">
      <alignment horizontal="right"/>
    </xf>
    <xf numFmtId="189" fontId="5" fillId="13" borderId="5" xfId="3" applyNumberFormat="1" applyFont="1" applyFill="1" applyBorder="1" applyAlignment="1">
      <alignment horizontal="right" vertical="center"/>
    </xf>
    <xf numFmtId="43" fontId="7" fillId="13" borderId="10" xfId="3" applyFont="1" applyFill="1" applyBorder="1" applyAlignment="1">
      <alignment vertical="center"/>
    </xf>
    <xf numFmtId="0" fontId="7" fillId="13" borderId="5" xfId="0" applyFont="1" applyFill="1" applyBorder="1" applyAlignment="1">
      <alignment horizontal="center" wrapText="1"/>
    </xf>
    <xf numFmtId="2" fontId="20" fillId="9" borderId="6" xfId="0" applyNumberFormat="1" applyFont="1" applyFill="1" applyBorder="1" applyAlignment="1">
      <alignment vertical="top" wrapText="1"/>
    </xf>
    <xf numFmtId="2" fontId="17" fillId="7" borderId="6" xfId="0" applyNumberFormat="1" applyFont="1" applyFill="1" applyBorder="1" applyAlignment="1">
      <alignment vertical="top"/>
    </xf>
    <xf numFmtId="43" fontId="17" fillId="6" borderId="6" xfId="0" applyNumberFormat="1" applyFont="1" applyFill="1" applyBorder="1" applyAlignment="1">
      <alignment vertical="top" wrapText="1"/>
    </xf>
    <xf numFmtId="2" fontId="18" fillId="7" borderId="8" xfId="0" applyNumberFormat="1" applyFont="1" applyFill="1" applyBorder="1" applyAlignment="1">
      <alignment horizontal="center" vertical="top"/>
    </xf>
    <xf numFmtId="1" fontId="11" fillId="15" borderId="6" xfId="0" applyNumberFormat="1" applyFont="1" applyFill="1" applyBorder="1" applyAlignment="1">
      <alignment horizontal="center" vertical="top"/>
    </xf>
    <xf numFmtId="2" fontId="18" fillId="15" borderId="11" xfId="0" applyNumberFormat="1" applyFont="1" applyFill="1" applyBorder="1" applyAlignment="1">
      <alignment vertical="top"/>
    </xf>
    <xf numFmtId="0" fontId="11" fillId="3" borderId="6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43" fontId="11" fillId="3" borderId="6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3" fontId="11" fillId="3" borderId="6" xfId="3" applyFont="1" applyFill="1" applyBorder="1" applyAlignment="1">
      <alignment horizontal="center"/>
    </xf>
    <xf numFmtId="43" fontId="23" fillId="3" borderId="6" xfId="3" applyFont="1" applyFill="1" applyBorder="1" applyAlignment="1">
      <alignment horizontal="center"/>
    </xf>
    <xf numFmtId="43" fontId="5" fillId="3" borderId="6" xfId="3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top"/>
    </xf>
    <xf numFmtId="49" fontId="2" fillId="9" borderId="6" xfId="0" applyNumberFormat="1" applyFont="1" applyFill="1" applyBorder="1" applyAlignment="1">
      <alignment horizontal="left" vertical="top" wrapText="1"/>
    </xf>
    <xf numFmtId="43" fontId="3" fillId="9" borderId="6" xfId="3" applyFont="1" applyFill="1" applyBorder="1" applyAlignment="1">
      <alignment horizontal="left" wrapText="1"/>
    </xf>
    <xf numFmtId="43" fontId="3" fillId="9" borderId="6" xfId="3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0" fontId="7" fillId="6" borderId="6" xfId="0" applyFont="1" applyFill="1" applyBorder="1" applyAlignment="1">
      <alignment horizontal="left" vertical="top"/>
    </xf>
    <xf numFmtId="0" fontId="7" fillId="9" borderId="6" xfId="0" applyFont="1" applyFill="1" applyBorder="1" applyAlignment="1">
      <alignment horizontal="left" vertical="top" wrapText="1"/>
    </xf>
    <xf numFmtId="2" fontId="18" fillId="9" borderId="6" xfId="0" applyNumberFormat="1" applyFont="1" applyFill="1" applyBorder="1" applyAlignment="1">
      <alignment vertical="top" wrapText="1"/>
    </xf>
    <xf numFmtId="43" fontId="18" fillId="9" borderId="6" xfId="3" applyFont="1" applyFill="1" applyBorder="1" applyAlignment="1">
      <alignment vertical="top"/>
    </xf>
    <xf numFmtId="43" fontId="17" fillId="9" borderId="6" xfId="3" applyFont="1" applyFill="1" applyBorder="1" applyAlignment="1">
      <alignment vertical="top"/>
    </xf>
    <xf numFmtId="2" fontId="17" fillId="9" borderId="6" xfId="0" applyNumberFormat="1" applyFont="1" applyFill="1" applyBorder="1" applyAlignment="1">
      <alignment vertical="top" wrapText="1"/>
    </xf>
    <xf numFmtId="188" fontId="6" fillId="9" borderId="6" xfId="3" applyNumberFormat="1" applyFont="1" applyFill="1" applyBorder="1" applyAlignment="1">
      <alignment vertical="top"/>
    </xf>
    <xf numFmtId="43" fontId="17" fillId="9" borderId="6" xfId="0" applyNumberFormat="1" applyFont="1" applyFill="1" applyBorder="1" applyAlignment="1">
      <alignment vertical="top"/>
    </xf>
    <xf numFmtId="188" fontId="11" fillId="7" borderId="6" xfId="3" applyNumberFormat="1" applyFont="1" applyFill="1" applyBorder="1" applyAlignment="1">
      <alignment vertical="top"/>
    </xf>
    <xf numFmtId="0" fontId="5" fillId="7" borderId="6" xfId="0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vertical="top" wrapText="1"/>
    </xf>
    <xf numFmtId="43" fontId="11" fillId="7" borderId="6" xfId="3" applyFont="1" applyFill="1" applyBorder="1" applyAlignment="1">
      <alignment vertical="top"/>
    </xf>
    <xf numFmtId="43" fontId="5" fillId="7" borderId="6" xfId="0" applyNumberFormat="1" applyFont="1" applyFill="1" applyBorder="1" applyAlignment="1">
      <alignment vertical="top"/>
    </xf>
    <xf numFmtId="2" fontId="6" fillId="6" borderId="6" xfId="0" applyNumberFormat="1" applyFont="1" applyFill="1" applyBorder="1" applyAlignment="1">
      <alignment vertical="top" wrapText="1"/>
    </xf>
    <xf numFmtId="43" fontId="6" fillId="6" borderId="6" xfId="3" applyFont="1" applyFill="1" applyBorder="1" applyAlignment="1">
      <alignment vertical="top"/>
    </xf>
    <xf numFmtId="43" fontId="7" fillId="6" borderId="6" xfId="3" applyFont="1" applyFill="1" applyBorder="1" applyAlignment="1">
      <alignment vertical="top"/>
    </xf>
    <xf numFmtId="43" fontId="7" fillId="6" borderId="6" xfId="0" applyNumberFormat="1" applyFont="1" applyFill="1" applyBorder="1" applyAlignment="1">
      <alignment vertical="top" wrapText="1"/>
    </xf>
    <xf numFmtId="188" fontId="6" fillId="7" borderId="6" xfId="3" applyNumberFormat="1" applyFont="1" applyFill="1" applyBorder="1" applyAlignment="1">
      <alignment vertical="top"/>
    </xf>
    <xf numFmtId="0" fontId="7" fillId="7" borderId="6" xfId="0" applyFont="1" applyFill="1" applyBorder="1" applyAlignment="1">
      <alignment horizontal="left" vertical="top" wrapText="1"/>
    </xf>
    <xf numFmtId="43" fontId="18" fillId="7" borderId="6" xfId="3" applyFont="1" applyFill="1" applyBorder="1" applyAlignment="1">
      <alignment vertical="top"/>
    </xf>
    <xf numFmtId="43" fontId="17" fillId="7" borderId="6" xfId="0" applyNumberFormat="1" applyFont="1" applyFill="1" applyBorder="1" applyAlignment="1">
      <alignment vertical="top"/>
    </xf>
    <xf numFmtId="2" fontId="18" fillId="6" borderId="8" xfId="0" applyNumberFormat="1" applyFont="1" applyFill="1" applyBorder="1" applyAlignment="1">
      <alignment vertical="top" wrapText="1"/>
    </xf>
    <xf numFmtId="43" fontId="18" fillId="6" borderId="2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/>
    </xf>
    <xf numFmtId="2" fontId="18" fillId="0" borderId="11" xfId="3" applyNumberFormat="1" applyFont="1" applyBorder="1" applyAlignment="1">
      <alignment vertical="top" wrapText="1"/>
    </xf>
    <xf numFmtId="43" fontId="17" fillId="0" borderId="6" xfId="3" applyFont="1" applyBorder="1" applyAlignment="1">
      <alignment vertical="top" wrapText="1"/>
    </xf>
    <xf numFmtId="0" fontId="11" fillId="11" borderId="5" xfId="0" applyFont="1" applyFill="1" applyBorder="1" applyAlignment="1">
      <alignment horizontal="center" vertical="top"/>
    </xf>
    <xf numFmtId="2" fontId="11" fillId="11" borderId="12" xfId="0" applyNumberFormat="1" applyFont="1" applyFill="1" applyBorder="1" applyAlignment="1">
      <alignment vertical="top"/>
    </xf>
    <xf numFmtId="2" fontId="18" fillId="11" borderId="12" xfId="0" applyNumberFormat="1" applyFont="1" applyFill="1" applyBorder="1" applyAlignment="1">
      <alignment vertical="top" wrapText="1"/>
    </xf>
    <xf numFmtId="43" fontId="18" fillId="11" borderId="5" xfId="0" applyNumberFormat="1" applyFont="1" applyFill="1" applyBorder="1" applyAlignment="1">
      <alignment horizontal="center" vertical="top"/>
    </xf>
    <xf numFmtId="0" fontId="17" fillId="11" borderId="5" xfId="0" applyFont="1" applyFill="1" applyBorder="1" applyAlignment="1">
      <alignment vertical="top"/>
    </xf>
    <xf numFmtId="0" fontId="11" fillId="8" borderId="6" xfId="0" applyFont="1" applyFill="1" applyBorder="1" applyAlignment="1">
      <alignment horizontal="center" vertical="top"/>
    </xf>
    <xf numFmtId="2" fontId="18" fillId="11" borderId="6" xfId="0" applyNumberFormat="1" applyFont="1" applyFill="1" applyBorder="1" applyAlignment="1">
      <alignment vertical="top" wrapText="1"/>
    </xf>
    <xf numFmtId="2" fontId="11" fillId="8" borderId="6" xfId="0" applyNumberFormat="1" applyFont="1" applyFill="1" applyBorder="1" applyAlignment="1">
      <alignment vertical="top"/>
    </xf>
    <xf numFmtId="2" fontId="18" fillId="8" borderId="6" xfId="0" applyNumberFormat="1" applyFont="1" applyFill="1" applyBorder="1" applyAlignment="1">
      <alignment vertical="top" wrapText="1"/>
    </xf>
    <xf numFmtId="43" fontId="18" fillId="8" borderId="6" xfId="0" applyNumberFormat="1" applyFont="1" applyFill="1" applyBorder="1" applyAlignment="1">
      <alignment horizontal="center" vertical="top"/>
    </xf>
    <xf numFmtId="0" fontId="17" fillId="8" borderId="6" xfId="0" applyFont="1" applyFill="1" applyBorder="1" applyAlignment="1">
      <alignment vertical="top"/>
    </xf>
    <xf numFmtId="2" fontId="18" fillId="7" borderId="6" xfId="0" applyNumberFormat="1" applyFont="1" applyFill="1" applyBorder="1" applyAlignment="1">
      <alignment vertical="top"/>
    </xf>
    <xf numFmtId="2" fontId="18" fillId="9" borderId="6" xfId="0" applyNumberFormat="1" applyFont="1" applyFill="1" applyBorder="1" applyAlignment="1">
      <alignment vertical="top"/>
    </xf>
    <xf numFmtId="0" fontId="18" fillId="9" borderId="13" xfId="0" applyFont="1" applyFill="1" applyBorder="1" applyAlignment="1">
      <alignment horizontal="center" vertical="top"/>
    </xf>
    <xf numFmtId="2" fontId="18" fillId="9" borderId="13" xfId="0" applyNumberFormat="1" applyFont="1" applyFill="1" applyBorder="1" applyAlignment="1">
      <alignment vertical="top" wrapText="1"/>
    </xf>
    <xf numFmtId="43" fontId="18" fillId="9" borderId="13" xfId="0" applyNumberFormat="1" applyFont="1" applyFill="1" applyBorder="1" applyAlignment="1">
      <alignment horizontal="center" vertical="top"/>
    </xf>
    <xf numFmtId="43" fontId="17" fillId="9" borderId="13" xfId="0" applyNumberFormat="1" applyFont="1" applyFill="1" applyBorder="1" applyAlignment="1">
      <alignment horizontal="center" vertical="top"/>
    </xf>
    <xf numFmtId="0" fontId="17" fillId="9" borderId="13" xfId="0" applyFont="1" applyFill="1" applyBorder="1" applyAlignment="1">
      <alignment vertical="top" wrapText="1"/>
    </xf>
    <xf numFmtId="0" fontId="18" fillId="7" borderId="13" xfId="0" applyFont="1" applyFill="1" applyBorder="1" applyAlignment="1">
      <alignment horizontal="center" vertical="top"/>
    </xf>
    <xf numFmtId="2" fontId="18" fillId="7" borderId="13" xfId="0" applyNumberFormat="1" applyFont="1" applyFill="1" applyBorder="1" applyAlignment="1">
      <alignment vertical="top" wrapText="1"/>
    </xf>
    <xf numFmtId="43" fontId="18" fillId="7" borderId="13" xfId="0" applyNumberFormat="1" applyFont="1" applyFill="1" applyBorder="1" applyAlignment="1">
      <alignment horizontal="center" vertical="top"/>
    </xf>
    <xf numFmtId="43" fontId="17" fillId="7" borderId="13" xfId="0" applyNumberFormat="1" applyFont="1" applyFill="1" applyBorder="1" applyAlignment="1">
      <alignment horizontal="center" vertical="top"/>
    </xf>
    <xf numFmtId="0" fontId="17" fillId="7" borderId="13" xfId="0" applyFont="1" applyFill="1" applyBorder="1" applyAlignment="1">
      <alignment vertical="top" wrapText="1"/>
    </xf>
    <xf numFmtId="188" fontId="7" fillId="6" borderId="6" xfId="3" applyNumberFormat="1" applyFont="1" applyFill="1" applyBorder="1" applyAlignment="1">
      <alignment horizontal="right" vertical="center"/>
    </xf>
    <xf numFmtId="188" fontId="7" fillId="6" borderId="13" xfId="3" applyNumberFormat="1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189" fontId="5" fillId="12" borderId="9" xfId="3" applyNumberFormat="1" applyFont="1" applyFill="1" applyBorder="1" applyAlignment="1">
      <alignment horizontal="left" vertical="center"/>
    </xf>
    <xf numFmtId="2" fontId="5" fillId="12" borderId="10" xfId="0" applyNumberFormat="1" applyFont="1" applyFill="1" applyBorder="1" applyAlignment="1">
      <alignment horizontal="left" vertical="top" wrapText="1"/>
    </xf>
    <xf numFmtId="49" fontId="16" fillId="7" borderId="1" xfId="3" applyNumberFormat="1" applyFont="1" applyFill="1" applyBorder="1" applyAlignment="1">
      <alignment horizontal="left" vertical="top"/>
    </xf>
    <xf numFmtId="49" fontId="18" fillId="16" borderId="6" xfId="0" applyNumberFormat="1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horizontal="left" vertical="top" wrapText="1"/>
    </xf>
    <xf numFmtId="43" fontId="18" fillId="6" borderId="13" xfId="3" applyFont="1" applyFill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43" fontId="18" fillId="6" borderId="24" xfId="3" applyFont="1" applyFill="1" applyBorder="1" applyAlignment="1">
      <alignment horizontal="center" vertical="top"/>
    </xf>
    <xf numFmtId="0" fontId="17" fillId="0" borderId="24" xfId="0" applyFont="1" applyBorder="1" applyAlignment="1">
      <alignment vertical="top" wrapText="1"/>
    </xf>
    <xf numFmtId="43" fontId="18" fillId="6" borderId="14" xfId="3" applyFont="1" applyFill="1" applyBorder="1" applyAlignment="1">
      <alignment horizontal="center" vertical="top"/>
    </xf>
    <xf numFmtId="0" fontId="17" fillId="0" borderId="14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6" borderId="5" xfId="0" applyFont="1" applyFill="1" applyBorder="1" applyAlignment="1">
      <alignment horizontal="center" vertical="top"/>
    </xf>
    <xf numFmtId="2" fontId="18" fillId="0" borderId="5" xfId="0" applyNumberFormat="1" applyFont="1" applyBorder="1" applyAlignment="1">
      <alignment vertical="top" wrapText="1"/>
    </xf>
    <xf numFmtId="43" fontId="18" fillId="0" borderId="5" xfId="0" applyNumberFormat="1" applyFont="1" applyBorder="1" applyAlignment="1">
      <alignment horizontal="center" vertical="top"/>
    </xf>
    <xf numFmtId="43" fontId="17" fillId="0" borderId="5" xfId="0" applyNumberFormat="1" applyFont="1" applyBorder="1" applyAlignment="1">
      <alignment horizontal="center" vertical="top"/>
    </xf>
    <xf numFmtId="3" fontId="3" fillId="7" borderId="6" xfId="0" applyNumberFormat="1" applyFont="1" applyFill="1" applyBorder="1"/>
    <xf numFmtId="0" fontId="3" fillId="10" borderId="6" xfId="0" applyFont="1" applyFill="1" applyBorder="1"/>
    <xf numFmtId="0" fontId="7" fillId="6" borderId="5" xfId="0" applyFont="1" applyFill="1" applyBorder="1" applyAlignment="1">
      <alignment horizontal="left" vertical="center" wrapText="1"/>
    </xf>
    <xf numFmtId="2" fontId="18" fillId="9" borderId="6" xfId="3" applyNumberFormat="1" applyFont="1" applyFill="1" applyBorder="1" applyAlignment="1">
      <alignment vertical="top"/>
    </xf>
    <xf numFmtId="2" fontId="24" fillId="6" borderId="6" xfId="0" applyNumberFormat="1" applyFont="1" applyFill="1" applyBorder="1" applyAlignment="1">
      <alignment vertical="top" wrapText="1"/>
    </xf>
    <xf numFmtId="43" fontId="3" fillId="0" borderId="0" xfId="3" applyFont="1" applyBorder="1" applyAlignment="1">
      <alignment horizontal="center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43" fontId="3" fillId="6" borderId="0" xfId="3" applyFont="1" applyFill="1" applyBorder="1" applyAlignment="1">
      <alignment horizontal="left"/>
    </xf>
    <xf numFmtId="0" fontId="4" fillId="17" borderId="8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49" fontId="4" fillId="17" borderId="6" xfId="0" applyNumberFormat="1" applyFont="1" applyFill="1" applyBorder="1" applyAlignment="1">
      <alignment horizontal="center"/>
    </xf>
    <xf numFmtId="0" fontId="4" fillId="11" borderId="6" xfId="0" applyFont="1" applyFill="1" applyBorder="1"/>
    <xf numFmtId="49" fontId="4" fillId="11" borderId="11" xfId="0" applyNumberFormat="1" applyFont="1" applyFill="1" applyBorder="1" applyAlignment="1">
      <alignment wrapText="1"/>
    </xf>
    <xf numFmtId="43" fontId="8" fillId="11" borderId="6" xfId="0" applyNumberFormat="1" applyFont="1" applyFill="1" applyBorder="1"/>
    <xf numFmtId="0" fontId="8" fillId="15" borderId="6" xfId="0" applyFont="1" applyFill="1" applyBorder="1" applyAlignment="1">
      <alignment vertical="top"/>
    </xf>
    <xf numFmtId="0" fontId="4" fillId="15" borderId="6" xfId="0" applyFont="1" applyFill="1" applyBorder="1" applyAlignment="1">
      <alignment vertical="top" wrapText="1"/>
    </xf>
    <xf numFmtId="43" fontId="8" fillId="15" borderId="6" xfId="0" applyNumberFormat="1" applyFont="1" applyFill="1" applyBorder="1" applyAlignment="1">
      <alignment vertical="top"/>
    </xf>
    <xf numFmtId="0" fontId="8" fillId="5" borderId="6" xfId="0" applyFont="1" applyFill="1" applyBorder="1" applyAlignment="1">
      <alignment vertical="top"/>
    </xf>
    <xf numFmtId="0" fontId="4" fillId="5" borderId="6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43" fontId="8" fillId="5" borderId="6" xfId="0" applyNumberFormat="1" applyFont="1" applyFill="1" applyBorder="1" applyAlignment="1">
      <alignment vertical="top"/>
    </xf>
    <xf numFmtId="0" fontId="8" fillId="7" borderId="6" xfId="0" applyFont="1" applyFill="1" applyBorder="1"/>
    <xf numFmtId="0" fontId="8" fillId="7" borderId="6" xfId="0" applyFont="1" applyFill="1" applyBorder="1" applyAlignment="1">
      <alignment horizontal="center"/>
    </xf>
    <xf numFmtId="49" fontId="8" fillId="7" borderId="12" xfId="0" applyNumberFormat="1" applyFont="1" applyFill="1" applyBorder="1" applyAlignment="1">
      <alignment horizontal="left" wrapText="1"/>
    </xf>
    <xf numFmtId="43" fontId="8" fillId="7" borderId="6" xfId="0" applyNumberFormat="1" applyFont="1" applyFill="1" applyBorder="1"/>
    <xf numFmtId="0" fontId="8" fillId="4" borderId="6" xfId="0" applyFont="1" applyFill="1" applyBorder="1" applyAlignment="1">
      <alignment vertical="top"/>
    </xf>
    <xf numFmtId="2" fontId="8" fillId="4" borderId="6" xfId="0" applyNumberFormat="1" applyFont="1" applyFill="1" applyBorder="1" applyAlignment="1">
      <alignment vertical="top" wrapText="1"/>
    </xf>
    <xf numFmtId="49" fontId="8" fillId="4" borderId="11" xfId="0" applyNumberFormat="1" applyFont="1" applyFill="1" applyBorder="1" applyAlignment="1">
      <alignment vertical="top" wrapText="1"/>
    </xf>
    <xf numFmtId="43" fontId="8" fillId="4" borderId="6" xfId="0" applyNumberFormat="1" applyFont="1" applyFill="1" applyBorder="1" applyAlignment="1">
      <alignment vertical="top"/>
    </xf>
    <xf numFmtId="0" fontId="8" fillId="0" borderId="6" xfId="0" applyFont="1" applyBorder="1"/>
    <xf numFmtId="2" fontId="8" fillId="0" borderId="6" xfId="0" applyNumberFormat="1" applyFont="1" applyBorder="1"/>
    <xf numFmtId="49" fontId="8" fillId="0" borderId="11" xfId="0" applyNumberFormat="1" applyFont="1" applyBorder="1" applyAlignment="1">
      <alignment wrapText="1"/>
    </xf>
    <xf numFmtId="43" fontId="8" fillId="0" borderId="6" xfId="0" applyNumberFormat="1" applyFont="1" applyBorder="1"/>
    <xf numFmtId="187" fontId="8" fillId="0" borderId="6" xfId="1" applyFont="1" applyBorder="1"/>
    <xf numFmtId="0" fontId="8" fillId="18" borderId="6" xfId="0" applyFont="1" applyFill="1" applyBorder="1"/>
    <xf numFmtId="2" fontId="4" fillId="18" borderId="6" xfId="0" applyNumberFormat="1" applyFont="1" applyFill="1" applyBorder="1" applyAlignment="1">
      <alignment horizontal="center"/>
    </xf>
    <xf numFmtId="2" fontId="4" fillId="18" borderId="6" xfId="0" applyNumberFormat="1" applyFont="1" applyFill="1" applyBorder="1" applyAlignment="1">
      <alignment horizontal="center" wrapText="1"/>
    </xf>
    <xf numFmtId="43" fontId="4" fillId="18" borderId="6" xfId="0" applyNumberFormat="1" applyFont="1" applyFill="1" applyBorder="1"/>
    <xf numFmtId="0" fontId="4" fillId="11" borderId="10" xfId="0" applyFont="1" applyFill="1" applyBorder="1"/>
    <xf numFmtId="49" fontId="4" fillId="15" borderId="11" xfId="0" applyNumberFormat="1" applyFont="1" applyFill="1" applyBorder="1" applyAlignment="1">
      <alignment vertical="top" wrapText="1"/>
    </xf>
    <xf numFmtId="49" fontId="4" fillId="5" borderId="6" xfId="0" applyNumberFormat="1" applyFont="1" applyFill="1" applyBorder="1" applyAlignment="1">
      <alignment vertical="top" wrapText="1"/>
    </xf>
    <xf numFmtId="49" fontId="8" fillId="5" borderId="11" xfId="0" applyNumberFormat="1" applyFont="1" applyFill="1" applyBorder="1" applyAlignment="1">
      <alignment vertical="top" wrapText="1"/>
    </xf>
    <xf numFmtId="2" fontId="8" fillId="7" borderId="6" xfId="0" applyNumberFormat="1" applyFont="1" applyFill="1" applyBorder="1" applyAlignment="1">
      <alignment horizontal="center"/>
    </xf>
    <xf numFmtId="49" fontId="8" fillId="7" borderId="11" xfId="0" applyNumberFormat="1" applyFont="1" applyFill="1" applyBorder="1" applyAlignment="1">
      <alignment wrapText="1"/>
    </xf>
    <xf numFmtId="0" fontId="8" fillId="4" borderId="6" xfId="0" applyFont="1" applyFill="1" applyBorder="1"/>
    <xf numFmtId="49" fontId="8" fillId="4" borderId="6" xfId="0" applyNumberFormat="1" applyFont="1" applyFill="1" applyBorder="1"/>
    <xf numFmtId="0" fontId="8" fillId="4" borderId="11" xfId="0" applyFont="1" applyFill="1" applyBorder="1" applyAlignment="1">
      <alignment wrapText="1"/>
    </xf>
    <xf numFmtId="43" fontId="8" fillId="4" borderId="6" xfId="0" applyNumberFormat="1" applyFont="1" applyFill="1" applyBorder="1"/>
    <xf numFmtId="0" fontId="8" fillId="6" borderId="6" xfId="0" applyFont="1" applyFill="1" applyBorder="1"/>
    <xf numFmtId="0" fontId="4" fillId="0" borderId="6" xfId="0" applyFont="1" applyBorder="1"/>
    <xf numFmtId="49" fontId="4" fillId="0" borderId="11" xfId="0" applyNumberFormat="1" applyFont="1" applyBorder="1" applyAlignment="1">
      <alignment wrapText="1"/>
    </xf>
    <xf numFmtId="49" fontId="4" fillId="18" borderId="6" xfId="0" applyNumberFormat="1" applyFont="1" applyFill="1" applyBorder="1" applyAlignment="1">
      <alignment wrapText="1"/>
    </xf>
    <xf numFmtId="187" fontId="8" fillId="18" borderId="6" xfId="1" applyFont="1" applyFill="1" applyBorder="1"/>
    <xf numFmtId="2" fontId="4" fillId="6" borderId="6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wrapText="1"/>
    </xf>
    <xf numFmtId="187" fontId="8" fillId="6" borderId="6" xfId="1" applyFont="1" applyFill="1" applyBorder="1"/>
    <xf numFmtId="2" fontId="4" fillId="11" borderId="6" xfId="0" applyNumberFormat="1" applyFont="1" applyFill="1" applyBorder="1" applyAlignment="1">
      <alignment horizontal="left"/>
    </xf>
    <xf numFmtId="187" fontId="8" fillId="11" borderId="6" xfId="1" applyFont="1" applyFill="1" applyBorder="1"/>
    <xf numFmtId="0" fontId="8" fillId="10" borderId="6" xfId="0" applyFont="1" applyFill="1" applyBorder="1"/>
    <xf numFmtId="2" fontId="4" fillId="10" borderId="6" xfId="0" applyNumberFormat="1" applyFont="1" applyFill="1" applyBorder="1" applyAlignment="1">
      <alignment horizontal="left"/>
    </xf>
    <xf numFmtId="2" fontId="4" fillId="10" borderId="11" xfId="0" applyNumberFormat="1" applyFont="1" applyFill="1" applyBorder="1" applyAlignment="1">
      <alignment horizontal="left" wrapText="1"/>
    </xf>
    <xf numFmtId="187" fontId="8" fillId="10" borderId="6" xfId="1" applyFont="1" applyFill="1" applyBorder="1"/>
    <xf numFmtId="2" fontId="4" fillId="5" borderId="6" xfId="0" applyNumberFormat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/>
    </xf>
    <xf numFmtId="187" fontId="8" fillId="7" borderId="11" xfId="1" applyFont="1" applyFill="1" applyBorder="1" applyAlignment="1">
      <alignment horizontal="left" wrapText="1"/>
    </xf>
    <xf numFmtId="187" fontId="8" fillId="7" borderId="11" xfId="1" applyFont="1" applyFill="1" applyBorder="1" applyAlignment="1">
      <alignment horizontal="left"/>
    </xf>
    <xf numFmtId="187" fontId="8" fillId="7" borderId="6" xfId="1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wrapText="1"/>
    </xf>
    <xf numFmtId="187" fontId="8" fillId="4" borderId="6" xfId="1" applyFont="1" applyFill="1" applyBorder="1"/>
    <xf numFmtId="0" fontId="8" fillId="6" borderId="6" xfId="0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/>
    </xf>
    <xf numFmtId="2" fontId="8" fillId="6" borderId="11" xfId="0" applyNumberFormat="1" applyFont="1" applyFill="1" applyBorder="1" applyAlignment="1">
      <alignment vertical="top" wrapText="1"/>
    </xf>
    <xf numFmtId="187" fontId="8" fillId="6" borderId="6" xfId="1" applyFont="1" applyFill="1" applyBorder="1" applyAlignment="1">
      <alignment vertical="top"/>
    </xf>
    <xf numFmtId="0" fontId="8" fillId="6" borderId="0" xfId="0" applyFont="1" applyFill="1" applyAlignment="1">
      <alignment vertical="top"/>
    </xf>
    <xf numFmtId="187" fontId="8" fillId="6" borderId="11" xfId="1" applyFont="1" applyFill="1" applyBorder="1" applyAlignment="1">
      <alignment vertical="top" wrapText="1"/>
    </xf>
    <xf numFmtId="187" fontId="8" fillId="6" borderId="10" xfId="1" applyFont="1" applyFill="1" applyBorder="1" applyAlignment="1">
      <alignment vertical="top"/>
    </xf>
    <xf numFmtId="49" fontId="8" fillId="6" borderId="11" xfId="0" applyNumberFormat="1" applyFont="1" applyFill="1" applyBorder="1" applyAlignment="1">
      <alignment wrapText="1"/>
    </xf>
    <xf numFmtId="187" fontId="8" fillId="7" borderId="10" xfId="1" applyFont="1" applyFill="1" applyBorder="1"/>
    <xf numFmtId="187" fontId="4" fillId="7" borderId="6" xfId="1" applyFont="1" applyFill="1" applyBorder="1"/>
    <xf numFmtId="187" fontId="8" fillId="7" borderId="11" xfId="1" applyFont="1" applyFill="1" applyBorder="1" applyAlignment="1">
      <alignment wrapText="1"/>
    </xf>
    <xf numFmtId="187" fontId="8" fillId="7" borderId="6" xfId="1" applyFont="1" applyFill="1" applyBorder="1"/>
    <xf numFmtId="187" fontId="8" fillId="4" borderId="10" xfId="1" applyFont="1" applyFill="1" applyBorder="1" applyAlignment="1">
      <alignment vertical="top"/>
    </xf>
    <xf numFmtId="187" fontId="8" fillId="4" borderId="6" xfId="1" applyFont="1" applyFill="1" applyBorder="1" applyAlignment="1">
      <alignment vertical="top" wrapText="1"/>
    </xf>
    <xf numFmtId="187" fontId="8" fillId="4" borderId="11" xfId="1" applyFont="1" applyFill="1" applyBorder="1" applyAlignment="1">
      <alignment vertical="top" wrapText="1"/>
    </xf>
    <xf numFmtId="187" fontId="8" fillId="4" borderId="6" xfId="1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 wrapText="1"/>
    </xf>
    <xf numFmtId="2" fontId="8" fillId="4" borderId="6" xfId="0" applyNumberFormat="1" applyFont="1" applyFill="1" applyBorder="1" applyAlignment="1">
      <alignment vertical="top"/>
    </xf>
    <xf numFmtId="43" fontId="8" fillId="6" borderId="6" xfId="0" applyNumberFormat="1" applyFont="1" applyFill="1" applyBorder="1" applyAlignment="1">
      <alignment vertical="top"/>
    </xf>
    <xf numFmtId="2" fontId="4" fillId="5" borderId="6" xfId="0" applyNumberFormat="1" applyFont="1" applyFill="1" applyBorder="1" applyAlignment="1">
      <alignment vertical="top" wrapText="1"/>
    </xf>
    <xf numFmtId="2" fontId="8" fillId="5" borderId="6" xfId="0" applyNumberFormat="1" applyFont="1" applyFill="1" applyBorder="1" applyAlignment="1">
      <alignment vertical="top" wrapText="1"/>
    </xf>
    <xf numFmtId="187" fontId="8" fillId="5" borderId="10" xfId="1" applyFont="1" applyFill="1" applyBorder="1" applyAlignment="1">
      <alignment vertical="top"/>
    </xf>
    <xf numFmtId="187" fontId="8" fillId="5" borderId="6" xfId="1" applyFont="1" applyFill="1" applyBorder="1" applyAlignment="1">
      <alignment vertical="top"/>
    </xf>
    <xf numFmtId="187" fontId="8" fillId="7" borderId="6" xfId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 wrapText="1"/>
    </xf>
    <xf numFmtId="187" fontId="8" fillId="7" borderId="10" xfId="1" applyFont="1" applyFill="1" applyBorder="1" applyAlignment="1">
      <alignment vertical="top"/>
    </xf>
    <xf numFmtId="2" fontId="8" fillId="4" borderId="6" xfId="0" applyNumberFormat="1" applyFont="1" applyFill="1" applyBorder="1" applyAlignment="1">
      <alignment wrapText="1"/>
    </xf>
    <xf numFmtId="49" fontId="8" fillId="4" borderId="11" xfId="0" applyNumberFormat="1" applyFont="1" applyFill="1" applyBorder="1" applyAlignment="1">
      <alignment wrapText="1"/>
    </xf>
    <xf numFmtId="187" fontId="8" fillId="4" borderId="10" xfId="1" applyFont="1" applyFill="1" applyBorder="1"/>
    <xf numFmtId="2" fontId="8" fillId="6" borderId="6" xfId="0" applyNumberFormat="1" applyFont="1" applyFill="1" applyBorder="1"/>
    <xf numFmtId="2" fontId="8" fillId="6" borderId="6" xfId="0" applyNumberFormat="1" applyFont="1" applyFill="1" applyBorder="1" applyAlignment="1">
      <alignment wrapText="1"/>
    </xf>
    <xf numFmtId="187" fontId="8" fillId="6" borderId="10" xfId="1" applyFont="1" applyFill="1" applyBorder="1"/>
    <xf numFmtId="187" fontId="8" fillId="5" borderId="6" xfId="1" applyFont="1" applyFill="1" applyBorder="1" applyAlignment="1">
      <alignment vertical="top" wrapText="1"/>
    </xf>
    <xf numFmtId="187" fontId="8" fillId="7" borderId="6" xfId="1" applyFont="1" applyFill="1" applyBorder="1" applyAlignment="1">
      <alignment wrapText="1"/>
    </xf>
    <xf numFmtId="187" fontId="8" fillId="4" borderId="6" xfId="1" applyFont="1" applyFill="1" applyBorder="1" applyAlignment="1">
      <alignment wrapText="1"/>
    </xf>
    <xf numFmtId="187" fontId="8" fillId="6" borderId="6" xfId="1" applyFont="1" applyFill="1" applyBorder="1" applyAlignment="1">
      <alignment wrapText="1"/>
    </xf>
    <xf numFmtId="187" fontId="8" fillId="6" borderId="6" xfId="1" applyFont="1" applyFill="1" applyBorder="1" applyAlignment="1">
      <alignment horizontal="left" vertical="top"/>
    </xf>
    <xf numFmtId="187" fontId="8" fillId="6" borderId="6" xfId="1" applyFont="1" applyFill="1" applyBorder="1" applyAlignment="1">
      <alignment horizontal="center" wrapText="1"/>
    </xf>
    <xf numFmtId="2" fontId="8" fillId="4" borderId="6" xfId="0" applyNumberFormat="1" applyFont="1" applyFill="1" applyBorder="1"/>
    <xf numFmtId="187" fontId="8" fillId="19" borderId="6" xfId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 wrapText="1"/>
    </xf>
    <xf numFmtId="187" fontId="8" fillId="19" borderId="10" xfId="1" applyFont="1" applyFill="1" applyBorder="1" applyAlignment="1">
      <alignment vertical="top"/>
    </xf>
    <xf numFmtId="187" fontId="8" fillId="19" borderId="6" xfId="1" applyFont="1" applyFill="1" applyBorder="1"/>
    <xf numFmtId="2" fontId="8" fillId="19" borderId="6" xfId="0" applyNumberFormat="1" applyFont="1" applyFill="1" applyBorder="1"/>
    <xf numFmtId="2" fontId="8" fillId="19" borderId="6" xfId="0" applyNumberFormat="1" applyFont="1" applyFill="1" applyBorder="1" applyAlignment="1">
      <alignment wrapText="1"/>
    </xf>
    <xf numFmtId="187" fontId="8" fillId="19" borderId="10" xfId="1" applyFont="1" applyFill="1" applyBorder="1"/>
    <xf numFmtId="187" fontId="8" fillId="18" borderId="6" xfId="1" applyFont="1" applyFill="1" applyBorder="1" applyAlignment="1">
      <alignment horizontal="center"/>
    </xf>
    <xf numFmtId="49" fontId="8" fillId="18" borderId="6" xfId="1" applyNumberFormat="1" applyFont="1" applyFill="1" applyBorder="1" applyAlignment="1">
      <alignment horizontal="center" wrapText="1"/>
    </xf>
    <xf numFmtId="1" fontId="8" fillId="15" borderId="6" xfId="2" applyNumberFormat="1" applyFont="1" applyFill="1" applyBorder="1"/>
    <xf numFmtId="9" fontId="4" fillId="15" borderId="6" xfId="2" applyFont="1" applyFill="1" applyBorder="1"/>
    <xf numFmtId="9" fontId="8" fillId="15" borderId="6" xfId="2" applyFont="1" applyFill="1" applyBorder="1" applyAlignment="1">
      <alignment wrapText="1"/>
    </xf>
    <xf numFmtId="187" fontId="8" fillId="15" borderId="6" xfId="1" applyFont="1" applyFill="1" applyBorder="1"/>
    <xf numFmtId="2" fontId="8" fillId="7" borderId="6" xfId="0" applyNumberFormat="1" applyFont="1" applyFill="1" applyBorder="1" applyAlignment="1">
      <alignment wrapText="1"/>
    </xf>
    <xf numFmtId="190" fontId="8" fillId="4" borderId="6" xfId="0" applyNumberFormat="1" applyFont="1" applyFill="1" applyBorder="1"/>
    <xf numFmtId="0" fontId="8" fillId="18" borderId="6" xfId="0" applyFont="1" applyFill="1" applyBorder="1" applyAlignment="1">
      <alignment horizontal="center"/>
    </xf>
    <xf numFmtId="0" fontId="8" fillId="18" borderId="6" xfId="0" applyFont="1" applyFill="1" applyBorder="1" applyAlignment="1">
      <alignment wrapText="1"/>
    </xf>
    <xf numFmtId="2" fontId="4" fillId="15" borderId="6" xfId="0" applyNumberFormat="1" applyFont="1" applyFill="1" applyBorder="1" applyAlignment="1">
      <alignment vertical="top" wrapText="1"/>
    </xf>
    <xf numFmtId="2" fontId="8" fillId="15" borderId="6" xfId="0" applyNumberFormat="1" applyFont="1" applyFill="1" applyBorder="1" applyAlignment="1">
      <alignment vertical="top" wrapText="1"/>
    </xf>
    <xf numFmtId="187" fontId="8" fillId="15" borderId="6" xfId="1" applyFont="1" applyFill="1" applyBorder="1" applyAlignment="1">
      <alignment vertical="top"/>
    </xf>
    <xf numFmtId="43" fontId="8" fillId="6" borderId="6" xfId="0" applyNumberFormat="1" applyFont="1" applyFill="1" applyBorder="1"/>
    <xf numFmtId="2" fontId="8" fillId="18" borderId="6" xfId="0" applyNumberFormat="1" applyFont="1" applyFill="1" applyBorder="1" applyAlignment="1">
      <alignment horizontal="center"/>
    </xf>
    <xf numFmtId="2" fontId="8" fillId="18" borderId="6" xfId="0" applyNumberFormat="1" applyFont="1" applyFill="1" applyBorder="1" applyAlignment="1">
      <alignment horizontal="center" wrapText="1"/>
    </xf>
    <xf numFmtId="0" fontId="8" fillId="20" borderId="6" xfId="0" applyFont="1" applyFill="1" applyBorder="1"/>
    <xf numFmtId="2" fontId="4" fillId="20" borderId="6" xfId="0" applyNumberFormat="1" applyFont="1" applyFill="1" applyBorder="1"/>
    <xf numFmtId="2" fontId="4" fillId="20" borderId="6" xfId="0" applyNumberFormat="1" applyFont="1" applyFill="1" applyBorder="1" applyAlignment="1">
      <alignment wrapText="1"/>
    </xf>
    <xf numFmtId="2" fontId="4" fillId="10" borderId="6" xfId="0" applyNumberFormat="1" applyFont="1" applyFill="1" applyBorder="1"/>
    <xf numFmtId="2" fontId="8" fillId="10" borderId="6" xfId="0" applyNumberFormat="1" applyFont="1" applyFill="1" applyBorder="1" applyAlignment="1">
      <alignment wrapText="1"/>
    </xf>
    <xf numFmtId="2" fontId="4" fillId="5" borderId="6" xfId="0" applyNumberFormat="1" applyFont="1" applyFill="1" applyBorder="1" applyAlignment="1">
      <alignment vertical="top"/>
    </xf>
    <xf numFmtId="2" fontId="8" fillId="4" borderId="10" xfId="0" applyNumberFormat="1" applyFont="1" applyFill="1" applyBorder="1"/>
    <xf numFmtId="187" fontId="8" fillId="4" borderId="10" xfId="1" applyFont="1" applyFill="1" applyBorder="1" applyAlignment="1">
      <alignment wrapText="1"/>
    </xf>
    <xf numFmtId="2" fontId="8" fillId="0" borderId="10" xfId="0" applyNumberFormat="1" applyFont="1" applyBorder="1" applyAlignment="1">
      <alignment wrapText="1"/>
    </xf>
    <xf numFmtId="0" fontId="8" fillId="21" borderId="6" xfId="0" applyFont="1" applyFill="1" applyBorder="1"/>
    <xf numFmtId="2" fontId="8" fillId="21" borderId="6" xfId="0" applyNumberFormat="1" applyFont="1" applyFill="1" applyBorder="1" applyAlignment="1">
      <alignment horizontal="center"/>
    </xf>
    <xf numFmtId="49" fontId="8" fillId="21" borderId="11" xfId="0" applyNumberFormat="1" applyFont="1" applyFill="1" applyBorder="1" applyAlignment="1">
      <alignment wrapText="1"/>
    </xf>
    <xf numFmtId="43" fontId="8" fillId="21" borderId="6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wrapText="1"/>
    </xf>
    <xf numFmtId="43" fontId="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right"/>
    </xf>
    <xf numFmtId="43" fontId="8" fillId="6" borderId="0" xfId="3" applyFont="1" applyFill="1" applyBorder="1" applyAlignment="1"/>
    <xf numFmtId="43" fontId="8" fillId="6" borderId="0" xfId="3" applyFont="1" applyFill="1" applyBorder="1" applyAlignment="1">
      <alignment wrapText="1"/>
    </xf>
    <xf numFmtId="2" fontId="8" fillId="6" borderId="0" xfId="0" applyNumberFormat="1" applyFont="1" applyFill="1" applyAlignment="1">
      <alignment horizontal="center" wrapText="1"/>
    </xf>
    <xf numFmtId="2" fontId="8" fillId="0" borderId="0" xfId="0" applyNumberFormat="1" applyFont="1" applyAlignment="1">
      <alignment wrapText="1"/>
    </xf>
    <xf numFmtId="43" fontId="8" fillId="0" borderId="0" xfId="0" applyNumberFormat="1" applyFont="1" applyAlignment="1">
      <alignment horizontal="center"/>
    </xf>
    <xf numFmtId="2" fontId="21" fillId="0" borderId="0" xfId="0" applyNumberFormat="1" applyFont="1" applyAlignment="1">
      <alignment wrapText="1"/>
    </xf>
    <xf numFmtId="0" fontId="4" fillId="21" borderId="0" xfId="0" applyFont="1" applyFill="1" applyAlignment="1">
      <alignment horizontal="center"/>
    </xf>
    <xf numFmtId="2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/>
    <xf numFmtId="0" fontId="3" fillId="0" borderId="14" xfId="0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left" vertical="top"/>
    </xf>
    <xf numFmtId="43" fontId="3" fillId="0" borderId="14" xfId="3" applyFont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87" fontId="3" fillId="6" borderId="21" xfId="0" applyNumberFormat="1" applyFont="1" applyFill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0" fontId="3" fillId="12" borderId="13" xfId="0" applyFont="1" applyFill="1" applyBorder="1" applyAlignment="1">
      <alignment vertical="top" wrapText="1"/>
    </xf>
    <xf numFmtId="43" fontId="3" fillId="12" borderId="6" xfId="0" applyNumberFormat="1" applyFont="1" applyFill="1" applyBorder="1" applyAlignment="1">
      <alignment vertical="top"/>
    </xf>
    <xf numFmtId="43" fontId="3" fillId="12" borderId="6" xfId="3" applyFont="1" applyFill="1" applyBorder="1" applyAlignment="1">
      <alignment vertical="top"/>
    </xf>
    <xf numFmtId="0" fontId="3" fillId="6" borderId="14" xfId="0" applyFont="1" applyFill="1" applyBorder="1" applyAlignment="1">
      <alignment horizontal="right" vertical="top"/>
    </xf>
    <xf numFmtId="0" fontId="3" fillId="12" borderId="6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top"/>
    </xf>
    <xf numFmtId="0" fontId="3" fillId="6" borderId="5" xfId="0" applyFont="1" applyFill="1" applyBorder="1" applyAlignment="1">
      <alignment vertical="top" wrapText="1"/>
    </xf>
    <xf numFmtId="187" fontId="3" fillId="6" borderId="5" xfId="0" applyNumberFormat="1" applyFont="1" applyFill="1" applyBorder="1" applyAlignment="1">
      <alignment horizontal="left" vertical="top"/>
    </xf>
    <xf numFmtId="0" fontId="3" fillId="12" borderId="14" xfId="0" applyFont="1" applyFill="1" applyBorder="1" applyAlignment="1">
      <alignment vertical="top"/>
    </xf>
    <xf numFmtId="0" fontId="3" fillId="12" borderId="14" xfId="0" applyFont="1" applyFill="1" applyBorder="1" applyAlignment="1">
      <alignment vertical="top" wrapText="1"/>
    </xf>
    <xf numFmtId="43" fontId="3" fillId="12" borderId="5" xfId="3" applyFont="1" applyFill="1" applyBorder="1" applyAlignment="1">
      <alignment horizontal="right" vertical="top"/>
    </xf>
    <xf numFmtId="43" fontId="3" fillId="12" borderId="5" xfId="3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3" fillId="19" borderId="6" xfId="0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center" vertical="top"/>
    </xf>
    <xf numFmtId="43" fontId="3" fillId="19" borderId="6" xfId="3" applyFont="1" applyFill="1" applyBorder="1" applyAlignment="1">
      <alignment vertical="top"/>
    </xf>
    <xf numFmtId="187" fontId="3" fillId="19" borderId="6" xfId="0" applyNumberFormat="1" applyFont="1" applyFill="1" applyBorder="1" applyAlignment="1">
      <alignment horizontal="left" vertical="top"/>
    </xf>
    <xf numFmtId="2" fontId="3" fillId="9" borderId="6" xfId="0" applyNumberFormat="1" applyFont="1" applyFill="1" applyBorder="1" applyAlignment="1">
      <alignment vertical="top" wrapText="1"/>
    </xf>
    <xf numFmtId="3" fontId="3" fillId="9" borderId="6" xfId="0" applyNumberFormat="1" applyFont="1" applyFill="1" applyBorder="1"/>
    <xf numFmtId="0" fontId="3" fillId="7" borderId="5" xfId="0" applyFont="1" applyFill="1" applyBorder="1"/>
    <xf numFmtId="43" fontId="3" fillId="7" borderId="5" xfId="3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left"/>
    </xf>
    <xf numFmtId="0" fontId="3" fillId="24" borderId="6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vertical="top"/>
    </xf>
    <xf numFmtId="0" fontId="3" fillId="19" borderId="5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horizontal="right" vertical="top"/>
    </xf>
    <xf numFmtId="0" fontId="3" fillId="19" borderId="14" xfId="0" applyFont="1" applyFill="1" applyBorder="1" applyAlignment="1">
      <alignment horizontal="right"/>
    </xf>
    <xf numFmtId="2" fontId="3" fillId="24" borderId="6" xfId="0" applyNumberFormat="1" applyFont="1" applyFill="1" applyBorder="1" applyAlignment="1">
      <alignment vertical="top"/>
    </xf>
    <xf numFmtId="43" fontId="3" fillId="24" borderId="6" xfId="3" applyFont="1" applyFill="1" applyBorder="1" applyAlignment="1">
      <alignment vertical="top"/>
    </xf>
    <xf numFmtId="0" fontId="3" fillId="19" borderId="5" xfId="0" applyFont="1" applyFill="1" applyBorder="1" applyAlignment="1">
      <alignment horizontal="left" vertical="top"/>
    </xf>
    <xf numFmtId="2" fontId="8" fillId="15" borderId="6" xfId="3" applyNumberFormat="1" applyFont="1" applyFill="1" applyBorder="1" applyAlignment="1">
      <alignment horizontal="left" vertical="top" wrapText="1"/>
    </xf>
    <xf numFmtId="49" fontId="8" fillId="9" borderId="6" xfId="3" applyNumberFormat="1" applyFont="1" applyFill="1" applyBorder="1" applyAlignment="1">
      <alignment horizontal="left" vertical="top"/>
    </xf>
    <xf numFmtId="2" fontId="3" fillId="6" borderId="19" xfId="0" applyNumberFormat="1" applyFont="1" applyFill="1" applyBorder="1" applyAlignment="1">
      <alignment horizontal="right"/>
    </xf>
    <xf numFmtId="2" fontId="8" fillId="7" borderId="6" xfId="0" applyNumberFormat="1" applyFont="1" applyFill="1" applyBorder="1"/>
    <xf numFmtId="1" fontId="2" fillId="7" borderId="6" xfId="0" applyNumberFormat="1" applyFont="1" applyFill="1" applyBorder="1" applyAlignment="1">
      <alignment horizontal="center" vertical="top"/>
    </xf>
    <xf numFmtId="2" fontId="2" fillId="7" borderId="6" xfId="0" applyNumberFormat="1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 wrapText="1"/>
    </xf>
    <xf numFmtId="43" fontId="8" fillId="7" borderId="6" xfId="3" applyFont="1" applyFill="1" applyBorder="1" applyAlignment="1">
      <alignment vertical="top"/>
    </xf>
    <xf numFmtId="2" fontId="3" fillId="9" borderId="6" xfId="0" applyNumberFormat="1" applyFont="1" applyFill="1" applyBorder="1" applyAlignment="1">
      <alignment wrapText="1"/>
    </xf>
    <xf numFmtId="49" fontId="3" fillId="12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2" fontId="3" fillId="12" borderId="6" xfId="0" applyNumberFormat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horizontal="left" vertical="top"/>
    </xf>
    <xf numFmtId="43" fontId="3" fillId="6" borderId="6" xfId="3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 vertical="top"/>
    </xf>
    <xf numFmtId="2" fontId="3" fillId="9" borderId="6" xfId="0" applyNumberFormat="1" applyFont="1" applyFill="1" applyBorder="1" applyAlignment="1">
      <alignment vertical="top"/>
    </xf>
    <xf numFmtId="190" fontId="3" fillId="7" borderId="6" xfId="0" applyNumberFormat="1" applyFont="1" applyFill="1" applyBorder="1" applyAlignment="1">
      <alignment horizontal="center"/>
    </xf>
    <xf numFmtId="2" fontId="3" fillId="0" borderId="6" xfId="3" applyNumberFormat="1" applyFont="1" applyBorder="1" applyAlignment="1">
      <alignment vertical="top"/>
    </xf>
    <xf numFmtId="2" fontId="3" fillId="6" borderId="6" xfId="3" applyNumberFormat="1" applyFont="1" applyFill="1" applyBorder="1" applyAlignment="1">
      <alignment vertical="top"/>
    </xf>
    <xf numFmtId="2" fontId="3" fillId="6" borderId="6" xfId="3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vertical="top"/>
    </xf>
    <xf numFmtId="2" fontId="3" fillId="6" borderId="5" xfId="3" applyNumberFormat="1" applyFont="1" applyFill="1" applyBorder="1" applyAlignment="1">
      <alignment horizontal="right" vertical="top" wrapText="1"/>
    </xf>
    <xf numFmtId="49" fontId="4" fillId="9" borderId="5" xfId="3" applyNumberFormat="1" applyFont="1" applyFill="1" applyBorder="1" applyAlignment="1">
      <alignment vertical="top" wrapText="1"/>
    </xf>
    <xf numFmtId="2" fontId="3" fillId="10" borderId="6" xfId="0" applyNumberFormat="1" applyFont="1" applyFill="1" applyBorder="1" applyAlignment="1">
      <alignment vertical="top"/>
    </xf>
    <xf numFmtId="43" fontId="7" fillId="6" borderId="6" xfId="3" applyFont="1" applyFill="1" applyBorder="1" applyAlignment="1">
      <alignment horizontal="right"/>
    </xf>
    <xf numFmtId="189" fontId="3" fillId="25" borderId="0" xfId="0" applyNumberFormat="1" applyFont="1" applyFill="1"/>
    <xf numFmtId="43" fontId="4" fillId="6" borderId="0" xfId="3" applyFont="1" applyFill="1" applyBorder="1" applyAlignment="1">
      <alignment horizontal="right"/>
    </xf>
    <xf numFmtId="43" fontId="8" fillId="6" borderId="0" xfId="3" applyFont="1" applyFill="1" applyBorder="1"/>
    <xf numFmtId="2" fontId="8" fillId="6" borderId="0" xfId="3" applyNumberFormat="1" applyFont="1" applyFill="1" applyBorder="1"/>
    <xf numFmtId="2" fontId="25" fillId="11" borderId="6" xfId="0" applyNumberFormat="1" applyFont="1" applyFill="1" applyBorder="1" applyAlignment="1">
      <alignment horizontal="center" vertical="top" wrapText="1"/>
    </xf>
    <xf numFmtId="189" fontId="5" fillId="12" borderId="9" xfId="3" applyNumberFormat="1" applyFont="1" applyFill="1" applyBorder="1" applyAlignment="1">
      <alignment horizontal="right" vertical="center"/>
    </xf>
    <xf numFmtId="2" fontId="5" fillId="12" borderId="10" xfId="0" applyNumberFormat="1" applyFont="1" applyFill="1" applyBorder="1" applyAlignment="1">
      <alignment horizontal="left" vertical="center"/>
    </xf>
    <xf numFmtId="2" fontId="25" fillId="12" borderId="10" xfId="0" applyNumberFormat="1" applyFont="1" applyFill="1" applyBorder="1" applyAlignment="1">
      <alignment vertical="center"/>
    </xf>
    <xf numFmtId="43" fontId="7" fillId="12" borderId="6" xfId="3" applyFont="1" applyFill="1" applyBorder="1" applyAlignment="1">
      <alignment vertical="center"/>
    </xf>
    <xf numFmtId="2" fontId="5" fillId="9" borderId="10" xfId="0" applyNumberFormat="1" applyFont="1" applyFill="1" applyBorder="1" applyAlignment="1">
      <alignment horizontal="left" vertical="center"/>
    </xf>
    <xf numFmtId="2" fontId="25" fillId="9" borderId="6" xfId="0" applyNumberFormat="1" applyFont="1" applyFill="1" applyBorder="1" applyAlignment="1">
      <alignment horizontal="center" vertical="center" wrapText="1"/>
    </xf>
    <xf numFmtId="2" fontId="5" fillId="7" borderId="10" xfId="0" applyNumberFormat="1" applyFont="1" applyFill="1" applyBorder="1" applyAlignment="1">
      <alignment horizontal="left" vertical="center"/>
    </xf>
    <xf numFmtId="43" fontId="25" fillId="7" borderId="6" xfId="3" applyFont="1" applyFill="1" applyBorder="1" applyAlignment="1">
      <alignment vertical="center"/>
    </xf>
    <xf numFmtId="2" fontId="5" fillId="13" borderId="10" xfId="0" applyNumberFormat="1" applyFont="1" applyFill="1" applyBorder="1" applyAlignment="1">
      <alignment horizontal="left" vertical="center"/>
    </xf>
    <xf numFmtId="43" fontId="25" fillId="13" borderId="10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top" wrapText="1"/>
    </xf>
    <xf numFmtId="2" fontId="25" fillId="6" borderId="10" xfId="0" applyNumberFormat="1" applyFont="1" applyFill="1" applyBorder="1" applyAlignment="1">
      <alignment vertical="top" wrapText="1"/>
    </xf>
    <xf numFmtId="2" fontId="7" fillId="6" borderId="15" xfId="0" applyNumberFormat="1" applyFont="1" applyFill="1" applyBorder="1" applyAlignment="1">
      <alignment horizontal="left" vertical="center"/>
    </xf>
    <xf numFmtId="43" fontId="25" fillId="6" borderId="15" xfId="3" applyFont="1" applyFill="1" applyBorder="1" applyAlignment="1">
      <alignment vertical="center"/>
    </xf>
    <xf numFmtId="2" fontId="7" fillId="6" borderId="21" xfId="0" applyNumberFormat="1" applyFont="1" applyFill="1" applyBorder="1" applyAlignment="1">
      <alignment horizontal="left" vertical="center"/>
    </xf>
    <xf numFmtId="43" fontId="25" fillId="6" borderId="21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center"/>
    </xf>
    <xf numFmtId="43" fontId="25" fillId="6" borderId="10" xfId="3" applyFont="1" applyFill="1" applyBorder="1" applyAlignment="1">
      <alignment vertical="center"/>
    </xf>
    <xf numFmtId="2" fontId="7" fillId="6" borderId="6" xfId="0" applyNumberFormat="1" applyFont="1" applyFill="1" applyBorder="1" applyAlignment="1">
      <alignment horizontal="left" vertical="center"/>
    </xf>
    <xf numFmtId="43" fontId="25" fillId="6" borderId="6" xfId="3" applyFont="1" applyFill="1" applyBorder="1" applyAlignment="1">
      <alignment vertical="center"/>
    </xf>
    <xf numFmtId="43" fontId="25" fillId="6" borderId="10" xfId="3" applyFont="1" applyFill="1" applyBorder="1" applyAlignment="1">
      <alignment vertical="top"/>
    </xf>
    <xf numFmtId="43" fontId="25" fillId="6" borderId="7" xfId="3" applyFont="1" applyFill="1" applyBorder="1" applyAlignment="1">
      <alignment vertical="top"/>
    </xf>
    <xf numFmtId="2" fontId="5" fillId="14" borderId="6" xfId="0" applyNumberFormat="1" applyFont="1" applyFill="1" applyBorder="1" applyAlignment="1">
      <alignment horizontal="left" vertical="center"/>
    </xf>
    <xf numFmtId="2" fontId="25" fillId="14" borderId="7" xfId="0" applyNumberFormat="1" applyFont="1" applyFill="1" applyBorder="1" applyAlignment="1">
      <alignment vertical="center" wrapText="1"/>
    </xf>
    <xf numFmtId="2" fontId="7" fillId="13" borderId="6" xfId="0" applyNumberFormat="1" applyFont="1" applyFill="1" applyBorder="1" applyAlignment="1">
      <alignment horizontal="left" vertical="center"/>
    </xf>
    <xf numFmtId="2" fontId="25" fillId="13" borderId="2" xfId="0" applyNumberFormat="1" applyFont="1" applyFill="1" applyBorder="1" applyAlignment="1">
      <alignment vertical="center"/>
    </xf>
    <xf numFmtId="43" fontId="25" fillId="6" borderId="6" xfId="3" applyFont="1" applyFill="1" applyBorder="1" applyAlignment="1">
      <alignment horizontal="right" vertical="center"/>
    </xf>
    <xf numFmtId="2" fontId="7" fillId="6" borderId="6" xfId="0" applyNumberFormat="1" applyFont="1" applyFill="1" applyBorder="1" applyAlignment="1">
      <alignment horizontal="left" vertical="center" wrapText="1"/>
    </xf>
    <xf numFmtId="2" fontId="7" fillId="6" borderId="6" xfId="0" applyNumberFormat="1" applyFont="1" applyFill="1" applyBorder="1" applyAlignment="1">
      <alignment horizontal="left" vertical="top" wrapText="1"/>
    </xf>
    <xf numFmtId="43" fontId="25" fillId="6" borderId="6" xfId="3" applyFont="1" applyFill="1" applyBorder="1" applyAlignment="1">
      <alignment horizontal="right" vertical="top"/>
    </xf>
    <xf numFmtId="43" fontId="7" fillId="6" borderId="6" xfId="3" applyFont="1" applyFill="1" applyBorder="1" applyAlignment="1">
      <alignment horizontal="left" vertical="center"/>
    </xf>
    <xf numFmtId="2" fontId="26" fillId="0" borderId="6" xfId="0" applyNumberFormat="1" applyFont="1" applyBorder="1" applyAlignment="1">
      <alignment horizontal="left" vertical="center"/>
    </xf>
    <xf numFmtId="2" fontId="26" fillId="13" borderId="5" xfId="0" applyNumberFormat="1" applyFont="1" applyFill="1" applyBorder="1" applyAlignment="1">
      <alignment horizontal="left" vertical="center" wrapText="1"/>
    </xf>
    <xf numFmtId="43" fontId="26" fillId="6" borderId="5" xfId="3" applyFont="1" applyFill="1" applyBorder="1" applyAlignment="1">
      <alignment horizontal="left" vertical="center" wrapText="1"/>
    </xf>
    <xf numFmtId="2" fontId="26" fillId="6" borderId="5" xfId="0" applyNumberFormat="1" applyFont="1" applyFill="1" applyBorder="1" applyAlignment="1">
      <alignment horizontal="left" vertical="top" wrapText="1"/>
    </xf>
    <xf numFmtId="2" fontId="5" fillId="9" borderId="10" xfId="0" applyNumberFormat="1" applyFont="1" applyFill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/>
    </xf>
    <xf numFmtId="188" fontId="25" fillId="0" borderId="6" xfId="3" applyNumberFormat="1" applyFont="1" applyBorder="1" applyAlignment="1">
      <alignment horizontal="right" vertical="center"/>
    </xf>
    <xf numFmtId="188" fontId="7" fillId="0" borderId="6" xfId="3" applyNumberFormat="1" applyFont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left" vertical="top"/>
    </xf>
    <xf numFmtId="43" fontId="6" fillId="13" borderId="5" xfId="3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/>
    </xf>
    <xf numFmtId="189" fontId="7" fillId="13" borderId="5" xfId="3" applyNumberFormat="1" applyFont="1" applyFill="1" applyBorder="1" applyAlignment="1">
      <alignment horizontal="right" vertical="center"/>
    </xf>
    <xf numFmtId="2" fontId="7" fillId="13" borderId="10" xfId="0" applyNumberFormat="1" applyFont="1" applyFill="1" applyBorder="1" applyAlignment="1">
      <alignment horizontal="left" vertical="center" wrapText="1"/>
    </xf>
    <xf numFmtId="43" fontId="25" fillId="13" borderId="10" xfId="3" applyFont="1" applyFill="1" applyBorder="1" applyAlignment="1">
      <alignment vertical="center" wrapText="1"/>
    </xf>
    <xf numFmtId="0" fontId="7" fillId="13" borderId="5" xfId="0" applyFont="1" applyFill="1" applyBorder="1" applyAlignment="1">
      <alignment horizontal="center" vertical="center" wrapText="1"/>
    </xf>
    <xf numFmtId="43" fontId="25" fillId="6" borderId="10" xfId="3" applyFont="1" applyFill="1" applyBorder="1" applyAlignment="1">
      <alignment vertical="top" wrapText="1"/>
    </xf>
    <xf numFmtId="2" fontId="26" fillId="0" borderId="5" xfId="0" applyNumberFormat="1" applyFont="1" applyBorder="1" applyAlignment="1">
      <alignment horizontal="left" vertical="center"/>
    </xf>
    <xf numFmtId="2" fontId="5" fillId="7" borderId="6" xfId="0" applyNumberFormat="1" applyFont="1" applyFill="1" applyBorder="1" applyAlignment="1">
      <alignment vertical="top" wrapText="1"/>
    </xf>
    <xf numFmtId="189" fontId="18" fillId="6" borderId="6" xfId="3" applyNumberFormat="1" applyFont="1" applyFill="1" applyBorder="1" applyAlignment="1">
      <alignment vertical="top"/>
    </xf>
    <xf numFmtId="2" fontId="7" fillId="9" borderId="6" xfId="0" applyNumberFormat="1" applyFont="1" applyFill="1" applyBorder="1" applyAlignment="1">
      <alignment vertical="top" wrapText="1"/>
    </xf>
    <xf numFmtId="188" fontId="6" fillId="6" borderId="6" xfId="3" applyNumberFormat="1" applyFont="1" applyFill="1" applyBorder="1" applyAlignment="1">
      <alignment vertical="top" wrapText="1"/>
    </xf>
    <xf numFmtId="0" fontId="18" fillId="27" borderId="6" xfId="0" applyFont="1" applyFill="1" applyBorder="1" applyAlignment="1">
      <alignment horizontal="center" vertical="top"/>
    </xf>
    <xf numFmtId="2" fontId="18" fillId="27" borderId="11" xfId="0" applyNumberFormat="1" applyFont="1" applyFill="1" applyBorder="1" applyAlignment="1">
      <alignment vertical="top"/>
    </xf>
    <xf numFmtId="43" fontId="18" fillId="27" borderId="5" xfId="0" applyNumberFormat="1" applyFont="1" applyFill="1" applyBorder="1" applyAlignment="1">
      <alignment horizontal="center" vertical="top"/>
    </xf>
    <xf numFmtId="43" fontId="17" fillId="27" borderId="5" xfId="0" applyNumberFormat="1" applyFont="1" applyFill="1" applyBorder="1" applyAlignment="1">
      <alignment horizontal="center" vertical="top"/>
    </xf>
    <xf numFmtId="0" fontId="17" fillId="27" borderId="6" xfId="0" applyFont="1" applyFill="1" applyBorder="1" applyAlignment="1">
      <alignment vertical="top"/>
    </xf>
    <xf numFmtId="43" fontId="18" fillId="7" borderId="6" xfId="3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2" fontId="27" fillId="0" borderId="22" xfId="0" applyNumberFormat="1" applyFont="1" applyBorder="1" applyAlignment="1">
      <alignment vertical="top" wrapText="1"/>
    </xf>
    <xf numFmtId="43" fontId="27" fillId="6" borderId="13" xfId="0" applyNumberFormat="1" applyFont="1" applyFill="1" applyBorder="1" applyAlignment="1">
      <alignment horizontal="center" vertical="top"/>
    </xf>
    <xf numFmtId="0" fontId="27" fillId="0" borderId="13" xfId="0" applyFont="1" applyBorder="1" applyAlignment="1">
      <alignment vertical="top"/>
    </xf>
    <xf numFmtId="2" fontId="5" fillId="11" borderId="5" xfId="0" applyNumberFormat="1" applyFont="1" applyFill="1" applyBorder="1" applyAlignment="1">
      <alignment horizontal="left" vertical="top"/>
    </xf>
    <xf numFmtId="43" fontId="26" fillId="6" borderId="5" xfId="3" applyFont="1" applyFill="1" applyBorder="1" applyAlignment="1">
      <alignment horizontal="left" vertical="top" wrapText="1"/>
    </xf>
    <xf numFmtId="2" fontId="5" fillId="6" borderId="6" xfId="3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left"/>
    </xf>
    <xf numFmtId="2" fontId="7" fillId="9" borderId="6" xfId="0" applyNumberFormat="1" applyFont="1" applyFill="1" applyBorder="1" applyAlignment="1">
      <alignment horizontal="left" vertical="top" wrapText="1"/>
    </xf>
    <xf numFmtId="2" fontId="4" fillId="7" borderId="6" xfId="3" applyNumberFormat="1" applyFont="1" applyFill="1" applyBorder="1" applyAlignment="1">
      <alignment horizontal="left"/>
    </xf>
    <xf numFmtId="2" fontId="2" fillId="9" borderId="6" xfId="3" applyNumberFormat="1" applyFont="1" applyFill="1" applyBorder="1" applyAlignment="1">
      <alignment horizontal="right"/>
    </xf>
    <xf numFmtId="2" fontId="3" fillId="6" borderId="6" xfId="0" applyNumberFormat="1" applyFont="1" applyFill="1" applyBorder="1" applyAlignment="1">
      <alignment vertical="top"/>
    </xf>
    <xf numFmtId="2" fontId="7" fillId="0" borderId="6" xfId="0" applyNumberFormat="1" applyFont="1" applyBorder="1" applyAlignment="1">
      <alignment horizontal="left" vertical="top" wrapText="1"/>
    </xf>
    <xf numFmtId="43" fontId="6" fillId="9" borderId="5" xfId="3" applyFont="1" applyFill="1" applyBorder="1" applyAlignment="1">
      <alignment vertical="top"/>
    </xf>
    <xf numFmtId="2" fontId="18" fillId="7" borderId="11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2" fontId="18" fillId="16" borderId="6" xfId="0" applyNumberFormat="1" applyFont="1" applyFill="1" applyBorder="1" applyAlignment="1">
      <alignment vertical="top" wrapText="1"/>
    </xf>
    <xf numFmtId="0" fontId="18" fillId="16" borderId="6" xfId="0" applyFont="1" applyFill="1" applyBorder="1" applyAlignment="1">
      <alignment horizontal="left" vertical="top"/>
    </xf>
    <xf numFmtId="0" fontId="6" fillId="0" borderId="0" xfId="0" applyFont="1"/>
    <xf numFmtId="49" fontId="29" fillId="0" borderId="0" xfId="0" applyNumberFormat="1" applyFont="1" applyAlignment="1">
      <alignment wrapText="1"/>
    </xf>
    <xf numFmtId="0" fontId="6" fillId="0" borderId="0" xfId="0" applyFont="1" applyAlignment="1">
      <alignment horizontal="center"/>
    </xf>
    <xf numFmtId="2" fontId="6" fillId="6" borderId="9" xfId="0" applyNumberFormat="1" applyFont="1" applyFill="1" applyBorder="1" applyAlignment="1">
      <alignment horizontal="left" vertical="top" wrapText="1"/>
    </xf>
    <xf numFmtId="43" fontId="26" fillId="6" borderId="9" xfId="3" applyFont="1" applyFill="1" applyBorder="1" applyAlignment="1">
      <alignment horizontal="left" vertical="top" wrapText="1"/>
    </xf>
    <xf numFmtId="43" fontId="7" fillId="6" borderId="9" xfId="3" applyFont="1" applyFill="1" applyBorder="1" applyAlignment="1">
      <alignment horizontal="center" vertical="top"/>
    </xf>
    <xf numFmtId="2" fontId="7" fillId="6" borderId="9" xfId="3" applyNumberFormat="1" applyFont="1" applyFill="1" applyBorder="1" applyAlignment="1">
      <alignment horizontal="center" vertical="top"/>
    </xf>
    <xf numFmtId="188" fontId="6" fillId="6" borderId="2" xfId="3" applyNumberFormat="1" applyFont="1" applyFill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43" fontId="18" fillId="6" borderId="2" xfId="3" applyFont="1" applyFill="1" applyBorder="1" applyAlignment="1">
      <alignment vertical="top"/>
    </xf>
    <xf numFmtId="43" fontId="17" fillId="6" borderId="2" xfId="3" applyFont="1" applyFill="1" applyBorder="1" applyAlignment="1">
      <alignment vertical="top"/>
    </xf>
    <xf numFmtId="2" fontId="17" fillId="6" borderId="2" xfId="0" applyNumberFormat="1" applyFont="1" applyFill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43" fontId="17" fillId="6" borderId="5" xfId="3" applyFont="1" applyFill="1" applyBorder="1" applyAlignment="1">
      <alignment vertical="top"/>
    </xf>
    <xf numFmtId="2" fontId="17" fillId="6" borderId="5" xfId="0" applyNumberFormat="1" applyFont="1" applyFill="1" applyBorder="1" applyAlignment="1">
      <alignment vertical="top" wrapText="1"/>
    </xf>
    <xf numFmtId="43" fontId="7" fillId="7" borderId="6" xfId="0" applyNumberFormat="1" applyFont="1" applyFill="1" applyBorder="1" applyAlignment="1">
      <alignment horizontal="left" vertical="top" wrapText="1"/>
    </xf>
    <xf numFmtId="49" fontId="7" fillId="7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3" fontId="17" fillId="6" borderId="5" xfId="0" applyNumberFormat="1" applyFont="1" applyFill="1" applyBorder="1" applyAlignment="1">
      <alignment vertical="top"/>
    </xf>
    <xf numFmtId="43" fontId="17" fillId="6" borderId="5" xfId="0" applyNumberFormat="1" applyFont="1" applyFill="1" applyBorder="1" applyAlignment="1">
      <alignment vertical="top" wrapText="1"/>
    </xf>
    <xf numFmtId="189" fontId="18" fillId="6" borderId="5" xfId="3" applyNumberFormat="1" applyFont="1" applyFill="1" applyBorder="1" applyAlignment="1">
      <alignment vertical="top"/>
    </xf>
    <xf numFmtId="2" fontId="18" fillId="6" borderId="5" xfId="0" applyNumberFormat="1" applyFont="1" applyFill="1" applyBorder="1" applyAlignment="1">
      <alignment vertical="top" wrapText="1"/>
    </xf>
    <xf numFmtId="0" fontId="11" fillId="24" borderId="6" xfId="0" applyFont="1" applyFill="1" applyBorder="1" applyAlignment="1">
      <alignment horizontal="center" vertical="top"/>
    </xf>
    <xf numFmtId="2" fontId="11" fillId="24" borderId="11" xfId="0" applyNumberFormat="1" applyFont="1" applyFill="1" applyBorder="1" applyAlignment="1">
      <alignment vertical="top"/>
    </xf>
    <xf numFmtId="2" fontId="18" fillId="24" borderId="11" xfId="0" applyNumberFormat="1" applyFont="1" applyFill="1" applyBorder="1" applyAlignment="1">
      <alignment vertical="top" wrapText="1"/>
    </xf>
    <xf numFmtId="43" fontId="18" fillId="24" borderId="6" xfId="0" applyNumberFormat="1" applyFont="1" applyFill="1" applyBorder="1" applyAlignment="1">
      <alignment horizontal="center" vertical="top"/>
    </xf>
    <xf numFmtId="0" fontId="17" fillId="24" borderId="6" xfId="0" applyFont="1" applyFill="1" applyBorder="1" applyAlignment="1">
      <alignment horizontal="left" vertical="top"/>
    </xf>
    <xf numFmtId="43" fontId="8" fillId="6" borderId="18" xfId="3" applyFont="1" applyFill="1" applyBorder="1" applyAlignment="1"/>
    <xf numFmtId="0" fontId="3" fillId="0" borderId="4" xfId="0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left" vertical="top"/>
    </xf>
    <xf numFmtId="43" fontId="3" fillId="0" borderId="4" xfId="3" applyFont="1" applyBorder="1" applyAlignment="1">
      <alignment horizontal="center" vertical="top"/>
    </xf>
    <xf numFmtId="43" fontId="3" fillId="6" borderId="4" xfId="3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187" fontId="3" fillId="6" borderId="3" xfId="0" applyNumberFormat="1" applyFont="1" applyFill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3" fontId="3" fillId="6" borderId="6" xfId="0" applyNumberFormat="1" applyFont="1" applyFill="1" applyBorder="1" applyAlignment="1">
      <alignment vertical="top" wrapText="1"/>
    </xf>
    <xf numFmtId="3" fontId="3" fillId="6" borderId="6" xfId="0" applyNumberFormat="1" applyFont="1" applyFill="1" applyBorder="1" applyAlignment="1">
      <alignment wrapText="1"/>
    </xf>
    <xf numFmtId="3" fontId="3" fillId="19" borderId="5" xfId="0" applyNumberFormat="1" applyFont="1" applyFill="1" applyBorder="1" applyAlignment="1">
      <alignment vertical="top"/>
    </xf>
    <xf numFmtId="2" fontId="3" fillId="19" borderId="5" xfId="0" applyNumberFormat="1" applyFont="1" applyFill="1" applyBorder="1" applyAlignment="1">
      <alignment vertical="top"/>
    </xf>
    <xf numFmtId="2" fontId="3" fillId="19" borderId="6" xfId="0" applyNumberFormat="1" applyFont="1" applyFill="1" applyBorder="1" applyAlignment="1">
      <alignment vertical="top"/>
    </xf>
    <xf numFmtId="0" fontId="3" fillId="19" borderId="5" xfId="0" applyFont="1" applyFill="1" applyBorder="1" applyAlignment="1">
      <alignment horizontal="right"/>
    </xf>
    <xf numFmtId="0" fontId="3" fillId="19" borderId="5" xfId="0" applyFont="1" applyFill="1" applyBorder="1"/>
    <xf numFmtId="2" fontId="3" fillId="19" borderId="5" xfId="0" applyNumberFormat="1" applyFont="1" applyFill="1" applyBorder="1" applyAlignment="1">
      <alignment horizontal="left" vertical="top"/>
    </xf>
    <xf numFmtId="2" fontId="3" fillId="6" borderId="5" xfId="0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horizontal="left" vertical="top"/>
    </xf>
    <xf numFmtId="2" fontId="3" fillId="0" borderId="5" xfId="3" applyNumberFormat="1" applyFont="1" applyBorder="1" applyAlignment="1">
      <alignment vertical="top"/>
    </xf>
    <xf numFmtId="2" fontId="3" fillId="6" borderId="5" xfId="3" applyNumberFormat="1" applyFont="1" applyFill="1" applyBorder="1" applyAlignment="1">
      <alignment vertical="top"/>
    </xf>
    <xf numFmtId="43" fontId="8" fillId="0" borderId="0" xfId="3" applyFont="1" applyBorder="1" applyAlignment="1">
      <alignment horizontal="right"/>
    </xf>
    <xf numFmtId="43" fontId="8" fillId="0" borderId="0" xfId="3" applyFont="1" applyBorder="1"/>
    <xf numFmtId="0" fontId="5" fillId="0" borderId="0" xfId="0" applyFont="1"/>
    <xf numFmtId="49" fontId="26" fillId="0" borderId="2" xfId="3" applyNumberFormat="1" applyFont="1" applyFill="1" applyBorder="1" applyAlignment="1">
      <alignment horizontal="center" vertical="center" wrapText="1"/>
    </xf>
    <xf numFmtId="43" fontId="6" fillId="0" borderId="2" xfId="3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3" fontId="6" fillId="0" borderId="4" xfId="3" applyFont="1" applyBorder="1" applyAlignment="1">
      <alignment vertical="center"/>
    </xf>
    <xf numFmtId="43" fontId="7" fillId="0" borderId="4" xfId="3" applyFont="1" applyBorder="1" applyAlignment="1">
      <alignment vertical="center"/>
    </xf>
    <xf numFmtId="43" fontId="7" fillId="13" borderId="2" xfId="3" applyFont="1" applyFill="1" applyBorder="1"/>
    <xf numFmtId="43" fontId="7" fillId="0" borderId="6" xfId="3" applyFont="1" applyBorder="1"/>
    <xf numFmtId="43" fontId="7" fillId="0" borderId="6" xfId="3" applyFont="1" applyBorder="1" applyAlignment="1">
      <alignment vertical="top"/>
    </xf>
    <xf numFmtId="43" fontId="7" fillId="0" borderId="6" xfId="3" applyFont="1" applyBorder="1" applyAlignment="1">
      <alignment vertical="center"/>
    </xf>
    <xf numFmtId="43" fontId="7" fillId="0" borderId="6" xfId="3" applyFont="1" applyBorder="1" applyAlignment="1">
      <alignment horizontal="right" vertical="center"/>
    </xf>
    <xf numFmtId="43" fontId="7" fillId="0" borderId="6" xfId="3" applyFont="1" applyBorder="1" applyAlignment="1">
      <alignment horizontal="right" vertical="top"/>
    </xf>
    <xf numFmtId="2" fontId="5" fillId="7" borderId="10" xfId="0" applyNumberFormat="1" applyFont="1" applyFill="1" applyBorder="1" applyAlignment="1">
      <alignment horizontal="center" vertical="center"/>
    </xf>
    <xf numFmtId="49" fontId="25" fillId="7" borderId="6" xfId="3" applyNumberFormat="1" applyFont="1" applyFill="1" applyBorder="1" applyAlignment="1">
      <alignment vertical="center"/>
    </xf>
    <xf numFmtId="188" fontId="25" fillId="0" borderId="6" xfId="3" applyNumberFormat="1" applyFont="1" applyBorder="1" applyAlignment="1">
      <alignment horizontal="right" vertical="center" wrapText="1"/>
    </xf>
    <xf numFmtId="188" fontId="7" fillId="5" borderId="6" xfId="3" applyNumberFormat="1" applyFont="1" applyFill="1" applyBorder="1" applyAlignment="1">
      <alignment horizontal="right" vertical="center"/>
    </xf>
    <xf numFmtId="2" fontId="6" fillId="5" borderId="6" xfId="0" applyNumberFormat="1" applyFont="1" applyFill="1" applyBorder="1" applyAlignment="1">
      <alignment horizontal="left" vertical="center" wrapText="1"/>
    </xf>
    <xf numFmtId="43" fontId="7" fillId="5" borderId="6" xfId="3" applyFont="1" applyFill="1" applyBorder="1" applyAlignment="1">
      <alignment horizontal="center" vertical="center"/>
    </xf>
    <xf numFmtId="0" fontId="5" fillId="28" borderId="6" xfId="0" applyFont="1" applyFill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 wrapText="1"/>
    </xf>
    <xf numFmtId="2" fontId="25" fillId="6" borderId="6" xfId="0" applyNumberFormat="1" applyFont="1" applyFill="1" applyBorder="1"/>
    <xf numFmtId="43" fontId="5" fillId="6" borderId="6" xfId="3" applyFont="1" applyFill="1" applyBorder="1" applyAlignment="1">
      <alignment horizontal="center"/>
    </xf>
    <xf numFmtId="188" fontId="7" fillId="6" borderId="0" xfId="0" applyNumberFormat="1" applyFont="1" applyFill="1"/>
    <xf numFmtId="2" fontId="7" fillId="6" borderId="0" xfId="0" applyNumberFormat="1" applyFont="1" applyFill="1" applyAlignment="1">
      <alignment horizontal="left"/>
    </xf>
    <xf numFmtId="2" fontId="25" fillId="6" borderId="0" xfId="0" applyNumberFormat="1" applyFont="1" applyFill="1"/>
    <xf numFmtId="43" fontId="5" fillId="6" borderId="0" xfId="3" applyFont="1" applyFill="1" applyBorder="1" applyAlignment="1">
      <alignment horizontal="center"/>
    </xf>
    <xf numFmtId="43" fontId="11" fillId="6" borderId="0" xfId="3" applyFont="1" applyFill="1" applyBorder="1"/>
    <xf numFmtId="43" fontId="7" fillId="6" borderId="0" xfId="0" applyNumberFormat="1" applyFont="1" applyFill="1" applyAlignment="1">
      <alignment horizontal="left"/>
    </xf>
    <xf numFmtId="0" fontId="7" fillId="6" borderId="0" xfId="0" applyFont="1" applyFill="1"/>
    <xf numFmtId="188" fontId="7" fillId="6" borderId="0" xfId="3" applyNumberFormat="1" applyFont="1" applyFill="1" applyBorder="1" applyAlignment="1"/>
    <xf numFmtId="2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/>
    <xf numFmtId="187" fontId="7" fillId="6" borderId="0" xfId="0" applyNumberFormat="1" applyFont="1" applyFill="1"/>
    <xf numFmtId="43" fontId="25" fillId="6" borderId="0" xfId="3" applyFont="1" applyFill="1" applyBorder="1" applyAlignment="1">
      <alignment horizontal="left"/>
    </xf>
    <xf numFmtId="43" fontId="30" fillId="6" borderId="0" xfId="3" applyFont="1" applyFill="1" applyBorder="1" applyAlignment="1">
      <alignment horizontal="center"/>
    </xf>
    <xf numFmtId="0" fontId="31" fillId="6" borderId="0" xfId="0" applyFont="1" applyFill="1"/>
    <xf numFmtId="188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>
      <alignment horizontal="left"/>
    </xf>
    <xf numFmtId="43" fontId="31" fillId="6" borderId="0" xfId="3" applyFont="1" applyFill="1"/>
    <xf numFmtId="43" fontId="7" fillId="6" borderId="0" xfId="3" applyFont="1" applyFill="1" applyBorder="1" applyAlignment="1">
      <alignment horizontal="right"/>
    </xf>
    <xf numFmtId="0" fontId="6" fillId="6" borderId="0" xfId="0" applyFont="1" applyFill="1" applyAlignment="1">
      <alignment horizontal="left"/>
    </xf>
    <xf numFmtId="189" fontId="6" fillId="7" borderId="6" xfId="3" applyNumberFormat="1" applyFont="1" applyFill="1" applyBorder="1" applyAlignment="1">
      <alignment vertical="top"/>
    </xf>
    <xf numFmtId="2" fontId="7" fillId="7" borderId="6" xfId="0" applyNumberFormat="1" applyFont="1" applyFill="1" applyBorder="1" applyAlignment="1">
      <alignment vertical="top" wrapText="1"/>
    </xf>
    <xf numFmtId="2" fontId="7" fillId="7" borderId="6" xfId="0" applyNumberFormat="1" applyFont="1" applyFill="1" applyBorder="1" applyAlignment="1">
      <alignment horizontal="justify" vertical="top"/>
    </xf>
    <xf numFmtId="43" fontId="6" fillId="7" borderId="5" xfId="3" applyFont="1" applyFill="1" applyBorder="1" applyAlignment="1">
      <alignment vertical="top"/>
    </xf>
    <xf numFmtId="2" fontId="11" fillId="7" borderId="6" xfId="3" applyNumberFormat="1" applyFont="1" applyFill="1" applyBorder="1" applyAlignment="1">
      <alignment vertical="top"/>
    </xf>
    <xf numFmtId="2" fontId="7" fillId="6" borderId="6" xfId="0" applyNumberFormat="1" applyFont="1" applyFill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17" fillId="6" borderId="6" xfId="0" applyFont="1" applyFill="1" applyBorder="1" applyAlignment="1">
      <alignment horizontal="center" vertical="top"/>
    </xf>
    <xf numFmtId="2" fontId="17" fillId="0" borderId="11" xfId="0" applyNumberFormat="1" applyFont="1" applyBorder="1" applyAlignment="1">
      <alignment vertical="top" wrapText="1"/>
    </xf>
    <xf numFmtId="43" fontId="18" fillId="6" borderId="8" xfId="0" applyNumberFormat="1" applyFont="1" applyFill="1" applyBorder="1" applyAlignment="1">
      <alignment horizontal="center" vertical="top"/>
    </xf>
    <xf numFmtId="43" fontId="17" fillId="6" borderId="4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center" vertical="top"/>
    </xf>
    <xf numFmtId="2" fontId="17" fillId="0" borderId="8" xfId="0" applyNumberFormat="1" applyFont="1" applyBorder="1" applyAlignment="1">
      <alignment vertical="top" wrapText="1"/>
    </xf>
    <xf numFmtId="2" fontId="24" fillId="6" borderId="13" xfId="0" applyNumberFormat="1" applyFont="1" applyFill="1" applyBorder="1" applyAlignment="1">
      <alignment vertical="top" wrapText="1"/>
    </xf>
    <xf numFmtId="0" fontId="5" fillId="0" borderId="1" xfId="0" applyFont="1" applyBorder="1"/>
    <xf numFmtId="49" fontId="5" fillId="0" borderId="7" xfId="0" applyNumberFormat="1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3" fontId="7" fillId="0" borderId="2" xfId="3" applyFont="1" applyBorder="1"/>
    <xf numFmtId="49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3" fontId="33" fillId="0" borderId="4" xfId="0" applyNumberFormat="1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vertical="center" wrapText="1"/>
    </xf>
    <xf numFmtId="43" fontId="7" fillId="0" borderId="4" xfId="0" applyNumberFormat="1" applyFont="1" applyBorder="1" applyAlignment="1">
      <alignment vertical="center"/>
    </xf>
    <xf numFmtId="43" fontId="33" fillId="0" borderId="4" xfId="3" applyFont="1" applyBorder="1" applyAlignment="1">
      <alignment vertical="center"/>
    </xf>
    <xf numFmtId="49" fontId="7" fillId="0" borderId="3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4" xfId="0" applyFont="1" applyBorder="1" applyAlignment="1">
      <alignment horizontal="center"/>
    </xf>
    <xf numFmtId="43" fontId="7" fillId="0" borderId="4" xfId="3" applyFont="1" applyBorder="1"/>
    <xf numFmtId="43" fontId="7" fillId="0" borderId="0" xfId="0" applyNumberFormat="1" applyFont="1"/>
    <xf numFmtId="0" fontId="7" fillId="0" borderId="4" xfId="0" applyFont="1" applyBorder="1"/>
    <xf numFmtId="43" fontId="7" fillId="0" borderId="4" xfId="0" applyNumberFormat="1" applyFont="1" applyBorder="1"/>
    <xf numFmtId="49" fontId="5" fillId="0" borderId="3" xfId="0" applyNumberFormat="1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/>
    <xf numFmtId="43" fontId="7" fillId="0" borderId="4" xfId="3" applyFont="1" applyFill="1" applyBorder="1"/>
    <xf numFmtId="43" fontId="33" fillId="0" borderId="4" xfId="3" applyFont="1" applyFill="1" applyBorder="1" applyAlignment="1">
      <alignment horizontal="left"/>
    </xf>
    <xf numFmtId="43" fontId="6" fillId="0" borderId="4" xfId="3" applyFont="1" applyFill="1" applyBorder="1"/>
    <xf numFmtId="43" fontId="6" fillId="0" borderId="16" xfId="3" applyFont="1" applyFill="1" applyBorder="1"/>
    <xf numFmtId="43" fontId="7" fillId="0" borderId="4" xfId="3" applyFont="1" applyBorder="1" applyAlignment="1"/>
    <xf numFmtId="0" fontId="7" fillId="0" borderId="9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5" xfId="0" applyFont="1" applyBorder="1" applyAlignment="1">
      <alignment horizontal="center"/>
    </xf>
    <xf numFmtId="43" fontId="7" fillId="0" borderId="5" xfId="0" applyNumberFormat="1" applyFont="1" applyBorder="1"/>
    <xf numFmtId="43" fontId="6" fillId="0" borderId="5" xfId="3" applyFont="1" applyFill="1" applyBorder="1"/>
    <xf numFmtId="43" fontId="6" fillId="0" borderId="12" xfId="3" applyFont="1" applyFill="1" applyBorder="1"/>
    <xf numFmtId="43" fontId="7" fillId="0" borderId="0" xfId="3" applyFont="1" applyBorder="1" applyAlignment="1">
      <alignment horizontal="right"/>
    </xf>
    <xf numFmtId="0" fontId="7" fillId="0" borderId="0" xfId="0" applyFont="1" applyAlignment="1">
      <alignment horizontal="left"/>
    </xf>
    <xf numFmtId="43" fontId="7" fillId="0" borderId="0" xfId="3" applyFont="1" applyBorder="1" applyAlignment="1"/>
    <xf numFmtId="43" fontId="7" fillId="0" borderId="0" xfId="3" applyFont="1" applyBorder="1" applyAlignment="1">
      <alignment horizontal="center"/>
    </xf>
    <xf numFmtId="43" fontId="6" fillId="0" borderId="0" xfId="0" applyNumberFormat="1" applyFont="1"/>
    <xf numFmtId="0" fontId="3" fillId="10" borderId="6" xfId="0" applyFont="1" applyFill="1" applyBorder="1" applyAlignment="1">
      <alignment horizontal="right" vertical="top"/>
    </xf>
    <xf numFmtId="0" fontId="3" fillId="10" borderId="6" xfId="0" applyFont="1" applyFill="1" applyBorder="1" applyAlignment="1">
      <alignment horizontal="right" vertical="center"/>
    </xf>
    <xf numFmtId="0" fontId="3" fillId="29" borderId="6" xfId="0" applyFont="1" applyFill="1" applyBorder="1" applyAlignment="1">
      <alignment horizontal="right" vertical="top"/>
    </xf>
    <xf numFmtId="0" fontId="3" fillId="29" borderId="6" xfId="0" applyFont="1" applyFill="1" applyBorder="1" applyAlignment="1">
      <alignment vertical="top"/>
    </xf>
    <xf numFmtId="0" fontId="3" fillId="29" borderId="6" xfId="0" applyFont="1" applyFill="1" applyBorder="1" applyAlignment="1">
      <alignment vertical="top" wrapText="1"/>
    </xf>
    <xf numFmtId="43" fontId="3" fillId="29" borderId="6" xfId="3" applyFont="1" applyFill="1" applyBorder="1" applyAlignment="1">
      <alignment horizontal="right" vertical="top"/>
    </xf>
    <xf numFmtId="43" fontId="3" fillId="29" borderId="6" xfId="3" applyFont="1" applyFill="1" applyBorder="1" applyAlignment="1">
      <alignment horizontal="center" vertical="top"/>
    </xf>
    <xf numFmtId="43" fontId="3" fillId="29" borderId="6" xfId="3" applyFont="1" applyFill="1" applyBorder="1" applyAlignment="1">
      <alignment vertical="top"/>
    </xf>
    <xf numFmtId="43" fontId="3" fillId="0" borderId="0" xfId="3" applyFont="1" applyBorder="1"/>
    <xf numFmtId="43" fontId="7" fillId="14" borderId="2" xfId="3" applyFont="1" applyFill="1" applyBorder="1" applyAlignment="1">
      <alignment horizontal="center" vertical="center" wrapText="1"/>
    </xf>
    <xf numFmtId="188" fontId="7" fillId="0" borderId="13" xfId="3" applyNumberFormat="1" applyFont="1" applyBorder="1" applyAlignment="1">
      <alignment horizontal="right" vertical="center"/>
    </xf>
    <xf numFmtId="188" fontId="7" fillId="0" borderId="13" xfId="3" applyNumberFormat="1" applyFont="1" applyBorder="1" applyAlignment="1">
      <alignment horizontal="left" vertical="center" wrapText="1"/>
    </xf>
    <xf numFmtId="188" fontId="25" fillId="0" borderId="13" xfId="3" applyNumberFormat="1" applyFont="1" applyBorder="1" applyAlignment="1">
      <alignment horizontal="center" vertical="center" wrapText="1"/>
    </xf>
    <xf numFmtId="43" fontId="7" fillId="0" borderId="13" xfId="3" applyFont="1" applyBorder="1" applyAlignment="1">
      <alignment horizontal="right" vertical="center"/>
    </xf>
    <xf numFmtId="43" fontId="7" fillId="0" borderId="13" xfId="3" applyFont="1" applyBorder="1"/>
    <xf numFmtId="43" fontId="7" fillId="0" borderId="13" xfId="3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188" fontId="7" fillId="0" borderId="14" xfId="3" applyNumberFormat="1" applyFont="1" applyBorder="1" applyAlignment="1">
      <alignment horizontal="right" vertical="center"/>
    </xf>
    <xf numFmtId="188" fontId="3" fillId="0" borderId="14" xfId="3" applyNumberFormat="1" applyFont="1" applyBorder="1" applyAlignment="1">
      <alignment vertical="top" wrapText="1"/>
    </xf>
    <xf numFmtId="188" fontId="25" fillId="0" borderId="14" xfId="3" applyNumberFormat="1" applyFont="1" applyBorder="1" applyAlignment="1">
      <alignment horizontal="center" vertical="center" wrapText="1"/>
    </xf>
    <xf numFmtId="43" fontId="7" fillId="0" borderId="14" xfId="3" applyFont="1" applyBorder="1" applyAlignment="1">
      <alignment horizontal="right" vertical="center"/>
    </xf>
    <xf numFmtId="43" fontId="7" fillId="0" borderId="14" xfId="3" applyFont="1" applyBorder="1"/>
    <xf numFmtId="43" fontId="7" fillId="0" borderId="14" xfId="3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188" fontId="7" fillId="2" borderId="6" xfId="3" applyNumberFormat="1" applyFont="1" applyFill="1" applyBorder="1" applyAlignment="1">
      <alignment horizontal="right" vertical="center"/>
    </xf>
    <xf numFmtId="2" fontId="6" fillId="2" borderId="6" xfId="0" applyNumberFormat="1" applyFont="1" applyFill="1" applyBorder="1" applyAlignment="1">
      <alignment horizontal="left" vertical="center" wrapText="1"/>
    </xf>
    <xf numFmtId="2" fontId="26" fillId="2" borderId="6" xfId="0" applyNumberFormat="1" applyFont="1" applyFill="1" applyBorder="1" applyAlignment="1">
      <alignment horizontal="left" vertical="center" wrapText="1"/>
    </xf>
    <xf numFmtId="43" fontId="7" fillId="2" borderId="6" xfId="3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2" fontId="7" fillId="6" borderId="15" xfId="0" applyNumberFormat="1" applyFont="1" applyFill="1" applyBorder="1" applyAlignment="1">
      <alignment horizontal="left" vertical="top" wrapText="1"/>
    </xf>
    <xf numFmtId="2" fontId="25" fillId="6" borderId="15" xfId="0" applyNumberFormat="1" applyFont="1" applyFill="1" applyBorder="1" applyAlignment="1">
      <alignment vertical="top" wrapText="1"/>
    </xf>
    <xf numFmtId="0" fontId="7" fillId="6" borderId="13" xfId="0" applyFont="1" applyFill="1" applyBorder="1" applyAlignment="1">
      <alignment horizontal="left" vertical="top" wrapText="1"/>
    </xf>
    <xf numFmtId="188" fontId="7" fillId="6" borderId="14" xfId="3" applyNumberFormat="1" applyFont="1" applyFill="1" applyBorder="1" applyAlignment="1">
      <alignment horizontal="right" vertical="top"/>
    </xf>
    <xf numFmtId="2" fontId="7" fillId="6" borderId="21" xfId="0" applyNumberFormat="1" applyFont="1" applyFill="1" applyBorder="1" applyAlignment="1">
      <alignment horizontal="left" vertical="top" wrapText="1"/>
    </xf>
    <xf numFmtId="2" fontId="25" fillId="6" borderId="21" xfId="0" applyNumberFormat="1" applyFont="1" applyFill="1" applyBorder="1" applyAlignment="1">
      <alignment vertical="top" wrapText="1"/>
    </xf>
    <xf numFmtId="43" fontId="7" fillId="6" borderId="14" xfId="3" applyFont="1" applyFill="1" applyBorder="1" applyAlignment="1">
      <alignment horizontal="center" vertical="top"/>
    </xf>
    <xf numFmtId="0" fontId="7" fillId="6" borderId="14" xfId="0" applyFont="1" applyFill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left" vertical="center" wrapText="1"/>
    </xf>
    <xf numFmtId="43" fontId="7" fillId="6" borderId="6" xfId="3" applyFont="1" applyFill="1" applyBorder="1" applyAlignment="1">
      <alignment horizontal="left" vertical="top" wrapText="1"/>
    </xf>
    <xf numFmtId="43" fontId="23" fillId="3" borderId="6" xfId="3" applyFont="1" applyFill="1" applyBorder="1" applyAlignment="1">
      <alignment horizontal="left" indent="2"/>
    </xf>
    <xf numFmtId="188" fontId="7" fillId="6" borderId="0" xfId="3" applyNumberFormat="1" applyFont="1" applyFill="1" applyBorder="1" applyAlignment="1">
      <alignment horizontal="right"/>
    </xf>
    <xf numFmtId="2" fontId="7" fillId="6" borderId="0" xfId="0" applyNumberFormat="1" applyFont="1" applyFill="1" applyAlignment="1">
      <alignment horizontal="center"/>
    </xf>
    <xf numFmtId="2" fontId="25" fillId="6" borderId="0" xfId="0" applyNumberFormat="1" applyFont="1" applyFill="1" applyAlignment="1">
      <alignment horizontal="center"/>
    </xf>
    <xf numFmtId="43" fontId="5" fillId="6" borderId="0" xfId="3" applyFont="1" applyFill="1" applyBorder="1"/>
    <xf numFmtId="0" fontId="3" fillId="6" borderId="6" xfId="0" applyFont="1" applyFill="1" applyBorder="1" applyAlignment="1">
      <alignment horizontal="center" vertical="center" wrapText="1"/>
    </xf>
    <xf numFmtId="188" fontId="6" fillId="6" borderId="17" xfId="3" applyNumberFormat="1" applyFont="1" applyFill="1" applyBorder="1" applyAlignment="1">
      <alignment vertical="top"/>
    </xf>
    <xf numFmtId="0" fontId="7" fillId="0" borderId="17" xfId="0" applyFont="1" applyBorder="1" applyAlignment="1">
      <alignment horizontal="left" vertical="top" wrapText="1"/>
    </xf>
    <xf numFmtId="2" fontId="7" fillId="0" borderId="17" xfId="0" applyNumberFormat="1" applyFont="1" applyBorder="1" applyAlignment="1">
      <alignment horizontal="left" vertical="top" wrapText="1"/>
    </xf>
    <xf numFmtId="43" fontId="18" fillId="6" borderId="17" xfId="3" applyFont="1" applyFill="1" applyBorder="1" applyAlignment="1">
      <alignment vertical="top"/>
    </xf>
    <xf numFmtId="43" fontId="17" fillId="6" borderId="17" xfId="3" applyFont="1" applyFill="1" applyBorder="1" applyAlignment="1">
      <alignment vertical="top"/>
    </xf>
    <xf numFmtId="2" fontId="17" fillId="6" borderId="17" xfId="0" applyNumberFormat="1" applyFont="1" applyFill="1" applyBorder="1" applyAlignment="1">
      <alignment vertical="top" wrapText="1"/>
    </xf>
    <xf numFmtId="188" fontId="6" fillId="6" borderId="14" xfId="3" applyNumberFormat="1" applyFont="1" applyFill="1" applyBorder="1" applyAlignment="1">
      <alignment vertical="top"/>
    </xf>
    <xf numFmtId="0" fontId="7" fillId="0" borderId="14" xfId="0" applyFont="1" applyBorder="1" applyAlignment="1">
      <alignment horizontal="left" vertical="top" wrapText="1"/>
    </xf>
    <xf numFmtId="2" fontId="7" fillId="0" borderId="14" xfId="0" applyNumberFormat="1" applyFont="1" applyBorder="1" applyAlignment="1">
      <alignment horizontal="left" vertical="top" wrapText="1"/>
    </xf>
    <xf numFmtId="43" fontId="18" fillId="6" borderId="14" xfId="3" applyFont="1" applyFill="1" applyBorder="1" applyAlignment="1">
      <alignment vertical="top"/>
    </xf>
    <xf numFmtId="43" fontId="17" fillId="6" borderId="14" xfId="3" applyFont="1" applyFill="1" applyBorder="1" applyAlignment="1">
      <alignment vertical="top"/>
    </xf>
    <xf numFmtId="2" fontId="17" fillId="6" borderId="14" xfId="0" applyNumberFormat="1" applyFont="1" applyFill="1" applyBorder="1" applyAlignment="1">
      <alignment vertical="top" wrapText="1"/>
    </xf>
    <xf numFmtId="188" fontId="6" fillId="6" borderId="13" xfId="3" applyNumberFormat="1" applyFont="1" applyFill="1" applyBorder="1" applyAlignment="1">
      <alignment vertical="top"/>
    </xf>
    <xf numFmtId="188" fontId="6" fillId="6" borderId="13" xfId="3" applyNumberFormat="1" applyFont="1" applyFill="1" applyBorder="1" applyAlignment="1">
      <alignment vertical="top" wrapText="1"/>
    </xf>
    <xf numFmtId="43" fontId="18" fillId="6" borderId="13" xfId="3" applyFont="1" applyFill="1" applyBorder="1" applyAlignment="1">
      <alignment vertical="top"/>
    </xf>
    <xf numFmtId="43" fontId="17" fillId="6" borderId="13" xfId="0" applyNumberFormat="1" applyFont="1" applyFill="1" applyBorder="1" applyAlignment="1">
      <alignment vertical="top"/>
    </xf>
    <xf numFmtId="43" fontId="17" fillId="6" borderId="13" xfId="0" applyNumberFormat="1" applyFont="1" applyFill="1" applyBorder="1" applyAlignment="1">
      <alignment vertical="top" wrapText="1"/>
    </xf>
    <xf numFmtId="188" fontId="6" fillId="6" borderId="24" xfId="3" applyNumberFormat="1" applyFont="1" applyFill="1" applyBorder="1" applyAlignment="1">
      <alignment vertical="top"/>
    </xf>
    <xf numFmtId="188" fontId="6" fillId="6" borderId="24" xfId="3" applyNumberFormat="1" applyFont="1" applyFill="1" applyBorder="1" applyAlignment="1">
      <alignment vertical="top" wrapText="1"/>
    </xf>
    <xf numFmtId="43" fontId="18" fillId="6" borderId="24" xfId="3" applyFont="1" applyFill="1" applyBorder="1" applyAlignment="1">
      <alignment vertical="top"/>
    </xf>
    <xf numFmtId="43" fontId="17" fillId="6" borderId="24" xfId="0" applyNumberFormat="1" applyFont="1" applyFill="1" applyBorder="1" applyAlignment="1">
      <alignment vertical="top"/>
    </xf>
    <xf numFmtId="43" fontId="17" fillId="6" borderId="24" xfId="0" applyNumberFormat="1" applyFont="1" applyFill="1" applyBorder="1" applyAlignment="1">
      <alignment vertical="top" wrapText="1"/>
    </xf>
    <xf numFmtId="188" fontId="6" fillId="6" borderId="14" xfId="3" applyNumberFormat="1" applyFont="1" applyFill="1" applyBorder="1" applyAlignment="1">
      <alignment vertical="top" wrapText="1"/>
    </xf>
    <xf numFmtId="43" fontId="17" fillId="6" borderId="14" xfId="0" applyNumberFormat="1" applyFont="1" applyFill="1" applyBorder="1" applyAlignment="1">
      <alignment vertical="top"/>
    </xf>
    <xf numFmtId="43" fontId="17" fillId="6" borderId="14" xfId="0" applyNumberFormat="1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8" fillId="6" borderId="24" xfId="0" applyNumberFormat="1" applyFont="1" applyFill="1" applyBorder="1" applyAlignment="1">
      <alignment vertical="top" wrapText="1"/>
    </xf>
    <xf numFmtId="2" fontId="18" fillId="6" borderId="14" xfId="0" applyNumberFormat="1" applyFont="1" applyFill="1" applyBorder="1" applyAlignment="1">
      <alignment vertical="top" wrapText="1"/>
    </xf>
    <xf numFmtId="43" fontId="17" fillId="4" borderId="6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vertical="top" wrapText="1"/>
    </xf>
    <xf numFmtId="43" fontId="18" fillId="6" borderId="24" xfId="0" applyNumberFormat="1" applyFont="1" applyFill="1" applyBorder="1" applyAlignment="1">
      <alignment horizontal="center" vertical="top"/>
    </xf>
    <xf numFmtId="43" fontId="18" fillId="6" borderId="11" xfId="3" applyFont="1" applyFill="1" applyBorder="1" applyAlignment="1">
      <alignment vertical="top" wrapText="1"/>
    </xf>
    <xf numFmtId="0" fontId="17" fillId="6" borderId="6" xfId="0" applyFont="1" applyFill="1" applyBorder="1" applyAlignment="1">
      <alignment horizontal="left" vertical="top"/>
    </xf>
    <xf numFmtId="0" fontId="18" fillId="6" borderId="19" xfId="0" applyFont="1" applyFill="1" applyBorder="1" applyAlignment="1">
      <alignment horizontal="center" vertical="top"/>
    </xf>
    <xf numFmtId="2" fontId="18" fillId="0" borderId="26" xfId="0" applyNumberFormat="1" applyFont="1" applyBorder="1" applyAlignment="1">
      <alignment vertical="top" wrapText="1"/>
    </xf>
    <xf numFmtId="43" fontId="18" fillId="6" borderId="19" xfId="0" applyNumberFormat="1" applyFont="1" applyFill="1" applyBorder="1" applyAlignment="1">
      <alignment horizontal="center" vertical="top"/>
    </xf>
    <xf numFmtId="43" fontId="17" fillId="6" borderId="19" xfId="0" applyNumberFormat="1" applyFont="1" applyFill="1" applyBorder="1" applyAlignment="1">
      <alignment horizontal="center" vertical="top"/>
    </xf>
    <xf numFmtId="0" fontId="17" fillId="0" borderId="19" xfId="0" applyFont="1" applyBorder="1" applyAlignment="1">
      <alignment vertical="top" wrapText="1"/>
    </xf>
    <xf numFmtId="0" fontId="18" fillId="6" borderId="27" xfId="0" applyFont="1" applyFill="1" applyBorder="1" applyAlignment="1">
      <alignment horizontal="center" vertical="top"/>
    </xf>
    <xf numFmtId="2" fontId="18" fillId="0" borderId="28" xfId="0" applyNumberFormat="1" applyFont="1" applyBorder="1" applyAlignment="1">
      <alignment vertical="top" wrapText="1"/>
    </xf>
    <xf numFmtId="43" fontId="18" fillId="6" borderId="27" xfId="0" applyNumberFormat="1" applyFont="1" applyFill="1" applyBorder="1" applyAlignment="1">
      <alignment horizontal="center" vertical="top"/>
    </xf>
    <xf numFmtId="43" fontId="17" fillId="6" borderId="27" xfId="0" applyNumberFormat="1" applyFont="1" applyFill="1" applyBorder="1" applyAlignment="1">
      <alignment horizontal="center" vertical="top"/>
    </xf>
    <xf numFmtId="0" fontId="17" fillId="0" borderId="27" xfId="0" applyFont="1" applyBorder="1" applyAlignment="1">
      <alignment vertical="top" wrapText="1"/>
    </xf>
    <xf numFmtId="43" fontId="24" fillId="6" borderId="5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17" borderId="10" xfId="0" applyFon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43" fontId="4" fillId="17" borderId="2" xfId="0" applyNumberFormat="1" applyFont="1" applyFill="1" applyBorder="1" applyAlignment="1">
      <alignment horizontal="center" vertical="center"/>
    </xf>
    <xf numFmtId="43" fontId="4" fillId="17" borderId="5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wrapText="1"/>
    </xf>
    <xf numFmtId="2" fontId="8" fillId="18" borderId="6" xfId="0" applyNumberFormat="1" applyFont="1" applyFill="1" applyBorder="1" applyAlignment="1">
      <alignment wrapText="1"/>
    </xf>
    <xf numFmtId="43" fontId="8" fillId="0" borderId="0" xfId="3" applyFont="1" applyBorder="1" applyAlignment="1"/>
    <xf numFmtId="0" fontId="8" fillId="0" borderId="1" xfId="0" applyFont="1" applyBorder="1"/>
    <xf numFmtId="43" fontId="4" fillId="0" borderId="1" xfId="3" applyFont="1" applyBorder="1" applyAlignment="1"/>
    <xf numFmtId="0" fontId="3" fillId="19" borderId="6" xfId="0" applyFont="1" applyFill="1" applyBorder="1" applyAlignment="1">
      <alignment horizontal="right"/>
    </xf>
    <xf numFmtId="0" fontId="3" fillId="19" borderId="6" xfId="0" applyFont="1" applyFill="1" applyBorder="1"/>
    <xf numFmtId="2" fontId="3" fillId="19" borderId="6" xfId="0" applyNumberFormat="1" applyFont="1" applyFill="1" applyBorder="1" applyAlignment="1">
      <alignment wrapText="1"/>
    </xf>
    <xf numFmtId="43" fontId="3" fillId="19" borderId="6" xfId="3" applyFont="1" applyFill="1" applyBorder="1" applyAlignment="1">
      <alignment horizontal="right"/>
    </xf>
    <xf numFmtId="2" fontId="3" fillId="19" borderId="6" xfId="0" applyNumberFormat="1" applyFont="1" applyFill="1" applyBorder="1"/>
    <xf numFmtId="2" fontId="2" fillId="11" borderId="6" xfId="0" applyNumberFormat="1" applyFont="1" applyFill="1" applyBorder="1" applyAlignment="1">
      <alignment horizontal="center" vertical="top"/>
    </xf>
    <xf numFmtId="189" fontId="6" fillId="11" borderId="10" xfId="3" applyNumberFormat="1" applyFont="1" applyFill="1" applyBorder="1" applyAlignment="1">
      <alignment horizontal="center" vertical="top"/>
    </xf>
    <xf numFmtId="49" fontId="11" fillId="11" borderId="6" xfId="3" applyNumberFormat="1" applyFont="1" applyFill="1" applyBorder="1" applyAlignment="1">
      <alignment horizontal="left" vertical="top"/>
    </xf>
    <xf numFmtId="2" fontId="6" fillId="11" borderId="6" xfId="3" applyNumberFormat="1" applyFont="1" applyFill="1" applyBorder="1" applyAlignment="1">
      <alignment horizontal="left" vertical="top"/>
    </xf>
    <xf numFmtId="43" fontId="6" fillId="11" borderId="6" xfId="3" applyFont="1" applyFill="1" applyBorder="1" applyAlignment="1">
      <alignment vertical="top"/>
    </xf>
    <xf numFmtId="1" fontId="4" fillId="15" borderId="6" xfId="3" applyNumberFormat="1" applyFont="1" applyFill="1" applyBorder="1" applyAlignment="1">
      <alignment horizontal="center" vertical="top" wrapText="1"/>
    </xf>
    <xf numFmtId="2" fontId="4" fillId="15" borderId="6" xfId="3" applyNumberFormat="1" applyFont="1" applyFill="1" applyBorder="1" applyAlignment="1">
      <alignment horizontal="left" vertical="top" wrapText="1"/>
    </xf>
    <xf numFmtId="2" fontId="8" fillId="15" borderId="6" xfId="3" applyNumberFormat="1" applyFont="1" applyFill="1" applyBorder="1" applyAlignment="1">
      <alignment vertical="top"/>
    </xf>
    <xf numFmtId="2" fontId="4" fillId="9" borderId="6" xfId="3" applyNumberFormat="1" applyFont="1" applyFill="1" applyBorder="1" applyAlignment="1">
      <alignment vertical="top" wrapText="1"/>
    </xf>
    <xf numFmtId="2" fontId="8" fillId="9" borderId="6" xfId="3" applyNumberFormat="1" applyFont="1" applyFill="1" applyBorder="1" applyAlignment="1">
      <alignment horizontal="left" vertical="top"/>
    </xf>
    <xf numFmtId="2" fontId="8" fillId="9" borderId="6" xfId="3" applyNumberFormat="1" applyFont="1" applyFill="1" applyBorder="1" applyAlignment="1">
      <alignment vertical="top"/>
    </xf>
    <xf numFmtId="0" fontId="3" fillId="24" borderId="0" xfId="0" applyFont="1" applyFill="1" applyAlignment="1">
      <alignment vertical="top"/>
    </xf>
    <xf numFmtId="2" fontId="3" fillId="24" borderId="2" xfId="0" applyNumberFormat="1" applyFont="1" applyFill="1" applyBorder="1" applyAlignment="1">
      <alignment vertical="top" wrapText="1"/>
    </xf>
    <xf numFmtId="2" fontId="3" fillId="24" borderId="2" xfId="3" applyNumberFormat="1" applyFont="1" applyFill="1" applyBorder="1" applyAlignment="1">
      <alignment horizontal="right" vertical="top" wrapText="1"/>
    </xf>
    <xf numFmtId="43" fontId="3" fillId="24" borderId="2" xfId="3" applyFont="1" applyFill="1" applyBorder="1" applyAlignment="1">
      <alignment horizontal="right" vertical="top"/>
    </xf>
    <xf numFmtId="2" fontId="3" fillId="24" borderId="2" xfId="3" applyNumberFormat="1" applyFont="1" applyFill="1" applyBorder="1" applyAlignment="1">
      <alignment horizontal="right" vertical="top"/>
    </xf>
    <xf numFmtId="2" fontId="3" fillId="6" borderId="6" xfId="3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 applyAlignment="1">
      <alignment horizontal="right"/>
    </xf>
    <xf numFmtId="0" fontId="11" fillId="0" borderId="6" xfId="0" applyFont="1" applyBorder="1" applyAlignment="1">
      <alignment horizontal="center"/>
    </xf>
    <xf numFmtId="43" fontId="7" fillId="0" borderId="8" xfId="3" applyFont="1" applyBorder="1"/>
    <xf numFmtId="2" fontId="33" fillId="0" borderId="16" xfId="0" applyNumberFormat="1" applyFont="1" applyBorder="1" applyAlignment="1">
      <alignment vertical="center"/>
    </xf>
    <xf numFmtId="43" fontId="33" fillId="0" borderId="4" xfId="0" applyNumberFormat="1" applyFont="1" applyBorder="1"/>
    <xf numFmtId="43" fontId="33" fillId="0" borderId="16" xfId="0" applyNumberFormat="1" applyFont="1" applyBorder="1"/>
    <xf numFmtId="43" fontId="33" fillId="0" borderId="16" xfId="0" applyNumberFormat="1" applyFont="1" applyBorder="1" applyAlignment="1">
      <alignment vertical="center"/>
    </xf>
    <xf numFmtId="190" fontId="7" fillId="0" borderId="3" xfId="3" applyNumberFormat="1" applyFont="1" applyBorder="1" applyAlignment="1">
      <alignment horizontal="right"/>
    </xf>
    <xf numFmtId="43" fontId="7" fillId="0" borderId="16" xfId="0" applyNumberFormat="1" applyFont="1" applyBorder="1"/>
    <xf numFmtId="43" fontId="7" fillId="0" borderId="16" xfId="3" applyFont="1" applyBorder="1" applyAlignment="1">
      <alignment vertical="center"/>
    </xf>
    <xf numFmtId="43" fontId="33" fillId="0" borderId="16" xfId="3" applyFont="1" applyBorder="1" applyAlignment="1">
      <alignment vertical="center"/>
    </xf>
    <xf numFmtId="43" fontId="6" fillId="0" borderId="4" xfId="3" applyFont="1" applyBorder="1"/>
    <xf numFmtId="43" fontId="33" fillId="0" borderId="16" xfId="3" applyFont="1" applyFill="1" applyBorder="1" applyAlignment="1">
      <alignment horizontal="left"/>
    </xf>
    <xf numFmtId="187" fontId="7" fillId="0" borderId="4" xfId="0" applyNumberFormat="1" applyFont="1" applyBorder="1"/>
    <xf numFmtId="43" fontId="31" fillId="0" borderId="0" xfId="0" applyNumberFormat="1" applyFont="1"/>
    <xf numFmtId="43" fontId="7" fillId="0" borderId="0" xfId="3" applyFont="1" applyBorder="1" applyAlignment="1">
      <alignment horizontal="left"/>
    </xf>
    <xf numFmtId="0" fontId="31" fillId="0" borderId="0" xfId="0" applyFont="1"/>
    <xf numFmtId="0" fontId="7" fillId="0" borderId="0" xfId="0" applyFont="1" applyAlignment="1">
      <alignment horizontal="left" vertical="top"/>
    </xf>
    <xf numFmtId="0" fontId="11" fillId="0" borderId="0" xfId="0" applyFont="1"/>
    <xf numFmtId="43" fontId="6" fillId="0" borderId="0" xfId="3" applyFont="1"/>
    <xf numFmtId="43" fontId="6" fillId="2" borderId="2" xfId="3" applyFont="1" applyFill="1" applyBorder="1" applyAlignment="1">
      <alignment horizontal="center" vertical="center"/>
    </xf>
    <xf numFmtId="43" fontId="6" fillId="2" borderId="4" xfId="3" applyFont="1" applyFill="1" applyBorder="1" applyAlignment="1">
      <alignment horizontal="center" vertical="center"/>
    </xf>
    <xf numFmtId="2" fontId="26" fillId="0" borderId="5" xfId="0" applyNumberFormat="1" applyFont="1" applyBorder="1" applyAlignment="1">
      <alignment horizontal="center" vertical="center"/>
    </xf>
    <xf numFmtId="43" fontId="6" fillId="0" borderId="5" xfId="3" quotePrefix="1" applyFont="1" applyBorder="1" applyAlignment="1">
      <alignment horizontal="center" vertical="center"/>
    </xf>
    <xf numFmtId="43" fontId="6" fillId="2" borderId="5" xfId="3" applyFont="1" applyFill="1" applyBorder="1" applyAlignment="1">
      <alignment horizontal="center" vertical="center"/>
    </xf>
    <xf numFmtId="43" fontId="7" fillId="6" borderId="0" xfId="3" applyFont="1" applyFill="1" applyBorder="1" applyAlignment="1"/>
    <xf numFmtId="43" fontId="18" fillId="16" borderId="6" xfId="0" applyNumberFormat="1" applyFont="1" applyFill="1" applyBorder="1" applyAlignment="1">
      <alignment horizontal="center" vertical="top" wrapText="1"/>
    </xf>
    <xf numFmtId="43" fontId="8" fillId="21" borderId="10" xfId="0" applyNumberFormat="1" applyFont="1" applyFill="1" applyBorder="1" applyAlignment="1">
      <alignment horizontal="center"/>
    </xf>
    <xf numFmtId="43" fontId="8" fillId="21" borderId="11" xfId="0" applyNumberFormat="1" applyFont="1" applyFill="1" applyBorder="1" applyAlignment="1">
      <alignment horizontal="center"/>
    </xf>
    <xf numFmtId="43" fontId="8" fillId="6" borderId="18" xfId="3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3" fontId="3" fillId="0" borderId="0" xfId="3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8" fillId="0" borderId="0" xfId="3" applyNumberFormat="1" applyFont="1" applyAlignment="1">
      <alignment horizontal="center"/>
    </xf>
    <xf numFmtId="43" fontId="8" fillId="0" borderId="0" xfId="3" applyFont="1" applyAlignment="1">
      <alignment horizontal="center"/>
    </xf>
    <xf numFmtId="43" fontId="4" fillId="0" borderId="1" xfId="3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3" applyFont="1" applyFill="1" applyBorder="1" applyAlignment="1">
      <alignment horizontal="center" vertical="center" wrapText="1"/>
    </xf>
    <xf numFmtId="43" fontId="2" fillId="7" borderId="5" xfId="3" applyFont="1" applyFill="1" applyBorder="1" applyAlignment="1">
      <alignment horizontal="center" vertical="center" wrapText="1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3" fontId="11" fillId="0" borderId="1" xfId="0" applyNumberFormat="1" applyFont="1" applyBorder="1" applyAlignment="1">
      <alignment horizontal="center"/>
    </xf>
    <xf numFmtId="188" fontId="6" fillId="0" borderId="2" xfId="3" applyNumberFormat="1" applyFont="1" applyBorder="1" applyAlignment="1">
      <alignment horizontal="center" vertical="center"/>
    </xf>
    <xf numFmtId="188" fontId="6" fillId="0" borderId="4" xfId="3" applyNumberFormat="1" applyFont="1" applyBorder="1" applyAlignment="1">
      <alignment horizontal="center" vertical="center"/>
    </xf>
    <xf numFmtId="188" fontId="6" fillId="0" borderId="5" xfId="3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43" fontId="6" fillId="0" borderId="2" xfId="3" applyFont="1" applyBorder="1" applyAlignment="1">
      <alignment horizontal="center" vertical="center" wrapText="1"/>
    </xf>
    <xf numFmtId="43" fontId="6" fillId="0" borderId="4" xfId="3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 vertical="center" wrapText="1"/>
    </xf>
    <xf numFmtId="2" fontId="6" fillId="6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7" fillId="6" borderId="0" xfId="0" applyNumberFormat="1" applyFont="1" applyFill="1" applyAlignment="1">
      <alignment horizontal="center"/>
    </xf>
    <xf numFmtId="43" fontId="6" fillId="6" borderId="18" xfId="3" applyFont="1" applyFill="1" applyBorder="1" applyAlignment="1">
      <alignment horizontal="left"/>
    </xf>
    <xf numFmtId="43" fontId="7" fillId="6" borderId="0" xfId="3" applyFont="1" applyFill="1" applyBorder="1" applyAlignment="1">
      <alignment horizontal="left"/>
    </xf>
    <xf numFmtId="43" fontId="31" fillId="6" borderId="0" xfId="3" applyFont="1" applyFill="1" applyBorder="1" applyAlignment="1">
      <alignment horizontal="center"/>
    </xf>
    <xf numFmtId="43" fontId="7" fillId="6" borderId="0" xfId="3" applyFont="1" applyFill="1" applyBorder="1" applyAlignment="1">
      <alignment horizontal="center"/>
    </xf>
    <xf numFmtId="43" fontId="8" fillId="6" borderId="0" xfId="3" applyFont="1" applyFill="1" applyBorder="1" applyAlignment="1">
      <alignment horizontal="center"/>
    </xf>
    <xf numFmtId="43" fontId="8" fillId="0" borderId="0" xfId="3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43" fontId="6" fillId="0" borderId="0" xfId="0" applyNumberFormat="1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3" fontId="7" fillId="0" borderId="0" xfId="3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/>
    </xf>
    <xf numFmtId="43" fontId="7" fillId="30" borderId="6" xfId="3" applyFont="1" applyFill="1" applyBorder="1" applyAlignment="1">
      <alignment vertical="top"/>
    </xf>
    <xf numFmtId="0" fontId="34" fillId="0" borderId="0" xfId="0" applyFont="1" applyAlignment="1">
      <alignment vertical="top" wrapText="1"/>
    </xf>
    <xf numFmtId="43" fontId="17" fillId="30" borderId="6" xfId="3" applyFont="1" applyFill="1" applyBorder="1" applyAlignment="1">
      <alignment vertical="top"/>
    </xf>
    <xf numFmtId="43" fontId="17" fillId="4" borderId="6" xfId="0" applyNumberFormat="1" applyFont="1" applyFill="1" applyBorder="1" applyAlignment="1">
      <alignment vertical="top" wrapText="1"/>
    </xf>
    <xf numFmtId="43" fontId="18" fillId="30" borderId="6" xfId="0" applyNumberFormat="1" applyFont="1" applyFill="1" applyBorder="1" applyAlignment="1">
      <alignment vertical="top"/>
    </xf>
    <xf numFmtId="43" fontId="17" fillId="30" borderId="6" xfId="0" applyNumberFormat="1" applyFont="1" applyFill="1" applyBorder="1" applyAlignment="1">
      <alignment vertical="top"/>
    </xf>
    <xf numFmtId="43" fontId="17" fillId="30" borderId="5" xfId="0" applyNumberFormat="1" applyFont="1" applyFill="1" applyBorder="1" applyAlignment="1">
      <alignment vertical="top"/>
    </xf>
    <xf numFmtId="188" fontId="6" fillId="7" borderId="14" xfId="3" applyNumberFormat="1" applyFont="1" applyFill="1" applyBorder="1" applyAlignment="1">
      <alignment vertical="top"/>
    </xf>
    <xf numFmtId="188" fontId="6" fillId="7" borderId="14" xfId="3" applyNumberFormat="1" applyFont="1" applyFill="1" applyBorder="1" applyAlignment="1">
      <alignment vertical="top" wrapText="1"/>
    </xf>
    <xf numFmtId="2" fontId="18" fillId="7" borderId="14" xfId="0" applyNumberFormat="1" applyFont="1" applyFill="1" applyBorder="1" applyAlignment="1">
      <alignment vertical="top" wrapText="1"/>
    </xf>
    <xf numFmtId="43" fontId="18" fillId="7" borderId="14" xfId="3" applyFont="1" applyFill="1" applyBorder="1" applyAlignment="1">
      <alignment vertical="top"/>
    </xf>
    <xf numFmtId="43" fontId="17" fillId="7" borderId="14" xfId="0" applyNumberFormat="1" applyFont="1" applyFill="1" applyBorder="1" applyAlignment="1">
      <alignment vertical="top" wrapText="1"/>
    </xf>
    <xf numFmtId="43" fontId="18" fillId="30" borderId="11" xfId="3" applyFont="1" applyFill="1" applyBorder="1" applyAlignment="1">
      <alignment vertical="top" wrapText="1"/>
    </xf>
    <xf numFmtId="0" fontId="28" fillId="0" borderId="6" xfId="0" applyFont="1" applyBorder="1" applyAlignment="1">
      <alignment wrapText="1"/>
    </xf>
    <xf numFmtId="43" fontId="18" fillId="30" borderId="5" xfId="0" applyNumberFormat="1" applyFont="1" applyFill="1" applyBorder="1" applyAlignment="1">
      <alignment horizontal="center" vertical="top"/>
    </xf>
    <xf numFmtId="43" fontId="18" fillId="30" borderId="6" xfId="0" applyNumberFormat="1" applyFont="1" applyFill="1" applyBorder="1" applyAlignment="1">
      <alignment horizontal="center" vertical="top"/>
    </xf>
    <xf numFmtId="2" fontId="18" fillId="7" borderId="14" xfId="0" applyNumberFormat="1" applyFont="1" applyFill="1" applyBorder="1" applyAlignment="1">
      <alignment vertical="top"/>
    </xf>
    <xf numFmtId="43" fontId="3" fillId="9" borderId="6" xfId="3" applyFont="1" applyFill="1" applyBorder="1" applyAlignment="1">
      <alignment horizontal="right" vertical="center" wrapText="1"/>
    </xf>
    <xf numFmtId="187" fontId="8" fillId="21" borderId="10" xfId="1" applyFont="1" applyFill="1" applyBorder="1" applyAlignment="1">
      <alignment horizontal="center"/>
    </xf>
    <xf numFmtId="187" fontId="8" fillId="21" borderId="11" xfId="1" applyFont="1" applyFill="1" applyBorder="1" applyAlignment="1">
      <alignment horizontal="center"/>
    </xf>
    <xf numFmtId="187" fontId="8" fillId="21" borderId="6" xfId="1" applyFont="1" applyFill="1" applyBorder="1" applyAlignment="1"/>
  </cellXfs>
  <cellStyles count="4">
    <cellStyle name="จุลภาค" xfId="1" builtinId="3"/>
    <cellStyle name="จุลภาค 2" xfId="3" xr:uid="{3057F25D-35B6-46E2-BBD0-647C3C7DB753}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96</xdr:row>
      <xdr:rowOff>47625</xdr:rowOff>
    </xdr:from>
    <xdr:to>
      <xdr:col>10</xdr:col>
      <xdr:colOff>85725</xdr:colOff>
      <xdr:row>98</xdr:row>
      <xdr:rowOff>247650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F4CC9ED8-7B41-42CE-88A3-EEB56529AA0D}"/>
            </a:ext>
          </a:extLst>
        </xdr:cNvPr>
        <xdr:cNvSpPr/>
      </xdr:nvSpPr>
      <xdr:spPr>
        <a:xfrm>
          <a:off x="8928735" y="24881205"/>
          <a:ext cx="57150" cy="83248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91;&#3623;&#3604;&#3608;.&#3588;.6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7;&#3588;%206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6;.&#3618;.6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26;&#3588;%20%206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85;&#3633;&#3609;65/&#3588;&#3640;&#3617;&#3591;&#3623;&#3604;&#3648;&#3591;&#3636;&#3609;&#3585;&#3633;&#3609;%20&#3626;&#3588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5">
          <cell r="A45" t="str">
            <v>1.1.4</v>
          </cell>
          <cell r="B45" t="str">
    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    </cell>
          <cell r="C45" t="str">
            <v>ศธ 04002/ว13135 ลว.15 ส.ค.65 โอนครั้งที่ 754</v>
          </cell>
          <cell r="D45"/>
          <cell r="K45">
            <v>0</v>
          </cell>
          <cell r="L45">
            <v>0</v>
          </cell>
        </row>
        <row r="46">
          <cell r="A46" t="str">
            <v>1.1.5</v>
          </cell>
          <cell r="B46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    </cell>
          <cell r="C46" t="str">
            <v>ศธ 04002/ว13135 ลว.30 ก.ย.65 โอนครั้งที่ 754</v>
          </cell>
          <cell r="D46"/>
          <cell r="K46">
            <v>0</v>
          </cell>
          <cell r="L46">
            <v>0</v>
          </cell>
        </row>
        <row r="48">
          <cell r="B48" t="str">
            <v>งบรายจ่ายอื่น   6611500</v>
          </cell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2">
          <cell r="C52" t="str">
            <v>20004 31003100 5000009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B66" t="str">
            <v>งบดำเนินงาน   66112xx</v>
          </cell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  <cell r="D85">
            <v>1200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95">
          <cell r="G95"/>
          <cell r="H95"/>
          <cell r="I95"/>
          <cell r="J95"/>
          <cell r="K95"/>
          <cell r="L95"/>
        </row>
        <row r="96"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9">
          <cell r="A149">
            <v>5</v>
          </cell>
          <cell r="B149" t="str">
            <v>โครงการโรงเรียนคุณภาพประจำตำบล</v>
          </cell>
          <cell r="C149" t="str">
            <v>20004 31011600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7">
          <cell r="C247" t="str">
            <v>20004 35000100 2000000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  <cell r="C328" t="str">
            <v>20004 35000200 2000000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2">
          <cell r="B332" t="str">
            <v xml:space="preserve"> งบดำเนินงาน 66112xx 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6">
          <cell r="A336" t="str">
            <v>(1</v>
          </cell>
          <cell r="B336" t="str">
            <v>ค้าจ้างเหมาบริการ ลูกจ้างสพป.ปท.2 15000x7คนx12 เดือน 1,260,000 บาท</v>
          </cell>
        </row>
        <row r="337">
          <cell r="A337" t="str">
            <v>(2</v>
          </cell>
          <cell r="B337" t="str">
            <v>ค่าใช้จ่ายในการประชุมราชการ ค่าตอบแทนบุคคล 150,000 บาท</v>
          </cell>
        </row>
        <row r="338">
          <cell r="A338" t="str">
            <v>(3</v>
          </cell>
          <cell r="B338" t="str">
            <v>ค่าใช้จ่ายในการเดินทางไปราชการ 150,000 บาท</v>
          </cell>
        </row>
        <row r="339">
          <cell r="A339" t="str">
            <v>(4</v>
          </cell>
          <cell r="B339" t="str">
            <v>ค่าซ่อมแซมและบำรุงรักษาทรัพย์สิน 200,000 บาท</v>
          </cell>
        </row>
        <row r="340">
          <cell r="A340" t="str">
            <v>(5</v>
          </cell>
          <cell r="B340" t="str">
            <v>ค่าวัสดุสำนักงาน 400,000 บาท</v>
          </cell>
        </row>
        <row r="341">
          <cell r="A341" t="str">
            <v>(6</v>
          </cell>
          <cell r="B341" t="str">
            <v>ค่าน้ำมันเชื้อเพลิงและหล่อลื่น 300,000 บาท</v>
          </cell>
        </row>
        <row r="342">
          <cell r="A342" t="str">
            <v>(7</v>
          </cell>
          <cell r="B342" t="str">
            <v>ค่าสาธารณูปโภค    500,000 บาท</v>
          </cell>
        </row>
        <row r="343">
          <cell r="A343" t="str">
            <v>(8</v>
          </cell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B115" t="str">
            <v xml:space="preserve"> งบดำเนินงาน 65112xx</v>
          </cell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6">
          <cell r="B36" t="str">
            <v>งบรายจ่ายอื่น   6511500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154">
          <cell r="A154">
            <v>1.1000000000000001</v>
          </cell>
          <cell r="B154" t="str">
            <v xml:space="preserve">กิจกรรมการจัดการศึกษาก่อนประถมศึกษา  </v>
          </cell>
          <cell r="C154" t="str">
            <v>200041300Q2663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คุมงบ 36001 36002 ครุภัณฑ์"/>
      <sheetName val="Sheet1"/>
      <sheetName val="ผลผลิตเด็กพิการ36004"/>
      <sheetName val="ระบบการควบคุมฯ"/>
      <sheetName val="รายงานแผนส่งคลัง66 แนบ 7"/>
      <sheetName val="รายงานคลัง (ติดตามแบบ 8)"/>
      <sheetName val="มัธยม350002"/>
      <sheetName val="ส่งเสริมสนับสนุน35002"/>
      <sheetName val="06036บูรณาการป้องกัน ปราบปราม ฯ"/>
      <sheetName val="57037บูรณาการต่อต้านการทุจร "/>
      <sheetName val="ทะเบียนคุมย่อย"/>
      <sheetName val="Sheet3"/>
      <sheetName val="ยุทธศาสตร์เสริมสร้าง 31006200"/>
      <sheetName val="ยุธศาสตร์การเรียนร310011 310061"/>
      <sheetName val="ยุธศาสตร์เรียนดีปร3100116003211"/>
      <sheetName val="1408บุคลากรภาครัฐ"/>
      <sheetName val="3022ยุทธศาสตร์สร้างความเสมอภาค"/>
      <sheetName val="ประถม 350002"/>
      <sheetName val="ควบคุมสิ่งก่อสร้าง 36001 36002"/>
      <sheetName val="รายงานเงินงวด"/>
      <sheetName val="งบลงทุน65"/>
      <sheetName val="งบประจำและงบกลยุทธ์"/>
      <sheetName val="มาตการ รวมงบบุคลากร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06">
          <cell r="F1206">
            <v>3040000</v>
          </cell>
          <cell r="K1206">
            <v>18000</v>
          </cell>
          <cell r="L1206">
            <v>1672589.35</v>
          </cell>
        </row>
        <row r="1207">
          <cell r="F1207">
            <v>3944632</v>
          </cell>
          <cell r="K1207">
            <v>1091706.28</v>
          </cell>
          <cell r="L1207">
            <v>183778</v>
          </cell>
        </row>
        <row r="1208">
          <cell r="F1208">
            <v>35452965</v>
          </cell>
          <cell r="K1208">
            <v>0</v>
          </cell>
          <cell r="L1208">
            <v>35452965</v>
          </cell>
        </row>
        <row r="1209">
          <cell r="F1209">
            <v>6437534</v>
          </cell>
          <cell r="K1209">
            <v>25575</v>
          </cell>
          <cell r="L1209">
            <v>4420950</v>
          </cell>
        </row>
        <row r="1212">
          <cell r="F1212">
            <v>27653400</v>
          </cell>
          <cell r="K1212">
            <v>0</v>
          </cell>
          <cell r="L1212">
            <v>1213000</v>
          </cell>
        </row>
        <row r="1213">
          <cell r="F1213">
            <v>76528531</v>
          </cell>
          <cell r="L1213">
            <v>42943282.350000001</v>
          </cell>
        </row>
        <row r="1214">
          <cell r="G1214">
            <v>5122200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35002  ช่วยเหลือกลุ่ม  ขับเคลื่"/>
      <sheetName val="ยุทธศาสตร์เสริมสร้าง 31006200"/>
      <sheetName val="คุมงบ 36001 36002 ครุภัณฑ์"/>
      <sheetName val="57037บูรณาการต่อต้านการทุจร "/>
      <sheetName val="1408บุคลากรภาครัฐ"/>
      <sheetName val="ประถม 350002"/>
      <sheetName val="มัธยม350002"/>
      <sheetName val="ทะเบียนคุมย่อย"/>
      <sheetName val="มัธยมปลาย 35000300"/>
      <sheetName val="3022ยุทธศาสตร์สร้างความเสมอภาค"/>
      <sheetName val="ยุธศาสตร์การเรียนร310011 310061"/>
      <sheetName val="ยุธศาสตร์เรียนดีปร3100116003211"/>
      <sheetName val="รายงานเงินงวด"/>
      <sheetName val="มาตการ รวมงบบุคลากร"/>
      <sheetName val="งบลงทุน65"/>
      <sheetName val="งบประจำและงบกลยุทธ์"/>
      <sheetName val="งบสพฐ"/>
      <sheetName val="ระบบการควบคุมฯ"/>
      <sheetName val="ควบคุมสิ่งก่อสร้าง 36001 36002"/>
      <sheetName val="รายงานแผนส่งคลัง66 แนบ 7"/>
      <sheetName val="รายงานคลัง (ติดตามแบบ 8)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">
          <cell r="H10">
            <v>141341165</v>
          </cell>
          <cell r="I10">
            <v>116419585.98</v>
          </cell>
        </row>
        <row r="15">
          <cell r="H15">
            <v>116523665</v>
          </cell>
          <cell r="I15">
            <v>107119240.98</v>
          </cell>
          <cell r="K15">
            <v>107119240.98</v>
          </cell>
        </row>
        <row r="20">
          <cell r="H20">
            <v>24817500</v>
          </cell>
          <cell r="I20">
            <v>9300345</v>
          </cell>
          <cell r="K20">
            <v>23065645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มัธยมปลาย 35000300"/>
      <sheetName val="รายงานเงินงวด"/>
      <sheetName val="มัธยม350002"/>
      <sheetName val="3022ยุทธศาสตร์สร้างความเสมอภาค"/>
      <sheetName val="57037บูรณาการต่อต้านการทุจร "/>
      <sheetName val="1408บุคลากรภาครัฐ"/>
      <sheetName val="มาตการ รวมงบบุคลากร"/>
      <sheetName val="รายงานแผนส่งคลัง66 แนบ 7"/>
      <sheetName val="รายงานคลัง (ติดตามแบบ 8)"/>
      <sheetName val="งบลงทุน66"/>
      <sheetName val="35002  ช่วยเหลือกลุ่ม  ขับเคลื่"/>
      <sheetName val="ทะเบียนคุมย่อย"/>
      <sheetName val="ยุธศาสตร์เรียนดีปร3100116003211"/>
      <sheetName val="ประถม 350002"/>
      <sheetName val="ยุธศาสตร์การเรียนร310011 310061"/>
      <sheetName val="คุมงบ 36001 36002 ครุภัณฑ์"/>
      <sheetName val="ควบคุมสิ่งก่อสร้าง 36001 36002"/>
      <sheetName val="ระบบการควบคุมฯ"/>
      <sheetName val="งบประจำและงบกลยุทธ์"/>
      <sheetName val="งบสพฐ"/>
      <sheetName val="ก่อนประถม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">
          <cell r="H11">
            <v>151188757</v>
          </cell>
          <cell r="I11">
            <v>136459690.21000001</v>
          </cell>
          <cell r="K11">
            <v>144869590.21000001</v>
          </cell>
        </row>
        <row r="16">
          <cell r="H16">
            <v>122139657</v>
          </cell>
          <cell r="I16">
            <v>115823749.20999999</v>
          </cell>
          <cell r="K16">
            <v>115823749.20999999</v>
          </cell>
        </row>
        <row r="21">
          <cell r="H21">
            <v>29049100</v>
          </cell>
          <cell r="I21">
            <v>20635941</v>
          </cell>
          <cell r="K21">
            <v>29045841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คุมงบ 36001 36002 ครุภัณฑ์"/>
      <sheetName val="ยุธศาสตร์เรียนดีปร3100116003211"/>
      <sheetName val="งบลงทุน66"/>
      <sheetName val="ยุทธศาสตร์เสริมสร้าง 31006200"/>
      <sheetName val="06036บูรณาการป้องกัน ปราบปราม ฯ"/>
      <sheetName val="ควบคุมสิ่งก่อสร้าง 36001 36002"/>
      <sheetName val="มัธยมปลาย 35000300"/>
      <sheetName val="3022ยุทธศาสตร์สร้างความเสมอภาค"/>
      <sheetName val="ทะเบียนคุมย่อย"/>
      <sheetName val="57037บูรณาการต่อต้านการทุจร "/>
      <sheetName val="1408บุคลากรภาครัฐ"/>
      <sheetName val="ยุธศาสตร์การเรียนร310011 310061"/>
      <sheetName val="ส่งเสริมสนับสนุน35002"/>
      <sheetName val="มัธยม350002"/>
      <sheetName val="35002  ช่วยเหลือกลุ่ม  ขับเคลื่"/>
      <sheetName val="มาตการ รวมงบบุคลากร"/>
      <sheetName val="รายงานเงินงวด"/>
      <sheetName val="รายงานแผนส่งคลัง66 แนบ 7"/>
      <sheetName val="รายงานคลัง (ติดตามแบบ 8)"/>
      <sheetName val="ประถม 350002"/>
      <sheetName val="ระบบการควบคุมฯ"/>
      <sheetName val="งบประจำและงบกลยุทธ์"/>
      <sheetName val="งบสพฐ"/>
      <sheetName val="ก่อนประถม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52">
          <cell r="E52" t="str">
            <v>ทำสัญญา 20 กพ 66 ครบ 22 มีค 66</v>
          </cell>
        </row>
        <row r="106">
          <cell r="E106" t="str">
            <v>ทำสัญญา 11 มค 66 ครบ 12 มีค 66</v>
          </cell>
        </row>
        <row r="117">
          <cell r="E117" t="str">
            <v>ทำสัญญา 20 มค 66 ครบ 20 เมย 66</v>
          </cell>
        </row>
        <row r="127">
          <cell r="E127" t="str">
            <v>ทำสัญญา 8 มีค 66 ครบ 7 พค 66</v>
          </cell>
        </row>
        <row r="134">
          <cell r="D134" t="str">
            <v>ทำสัญญา 14 ธค 65 ครบ 28 มค 66</v>
          </cell>
        </row>
        <row r="141">
          <cell r="D141" t="str">
            <v>ทำสัญญา 6 ธค 65 ครบ 05 มค 66</v>
          </cell>
        </row>
        <row r="148">
          <cell r="D148" t="str">
            <v>ทำสัญญา 6 ธค 65 ครบ 05 มค 66</v>
          </cell>
        </row>
        <row r="156">
          <cell r="D156" t="str">
            <v>ทำสัญญา 29 ธค 65 ครบ 28 มค 66</v>
          </cell>
        </row>
        <row r="163">
          <cell r="D163" t="str">
            <v>ทำสัญญา 12 มค 66 ครบ 26 กพ66</v>
          </cell>
        </row>
        <row r="170">
          <cell r="D170" t="str">
            <v>ทำสัญญา 20 มค 66 ครบ 20 เมย 66</v>
          </cell>
        </row>
        <row r="210">
          <cell r="D210" t="str">
            <v>ทำสัญญา 19 ธค 65 ครบ 16 มีค 66</v>
          </cell>
        </row>
        <row r="259">
          <cell r="E259" t="str">
            <v>ทำสัญญญา  9 มค 66 ครบ 25 มีค 66</v>
          </cell>
        </row>
      </sheetData>
      <sheetData sheetId="34"/>
      <sheetData sheetId="35">
        <row r="37">
          <cell r="I37">
            <v>0</v>
          </cell>
          <cell r="J37">
            <v>0</v>
          </cell>
        </row>
      </sheetData>
      <sheetData sheetId="36"/>
      <sheetData sheetId="37">
        <row r="100">
          <cell r="E100" t="str">
            <v>ทำสัญญา16 ธค 66 ครบ 14 กพ 66</v>
          </cell>
        </row>
      </sheetData>
      <sheetData sheetId="38"/>
      <sheetData sheetId="39"/>
      <sheetData sheetId="40"/>
      <sheetData sheetId="41"/>
      <sheetData sheetId="42"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18000</v>
          </cell>
          <cell r="N41">
            <v>6641050.3099999996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450</v>
          </cell>
          <cell r="N67">
            <v>203468</v>
          </cell>
        </row>
        <row r="128">
          <cell r="I128">
            <v>0</v>
          </cell>
          <cell r="J128">
            <v>0</v>
          </cell>
          <cell r="M128">
            <v>1305030</v>
          </cell>
          <cell r="N128">
            <v>338150</v>
          </cell>
        </row>
        <row r="135">
          <cell r="K135">
            <v>0</v>
          </cell>
        </row>
      </sheetData>
      <sheetData sheetId="43"/>
      <sheetData sheetId="44"/>
      <sheetData sheetId="45"/>
      <sheetData sheetId="46"/>
      <sheetData sheetId="47">
        <row r="32">
          <cell r="I32" t="str">
            <v xml:space="preserve">      ประธานคณะกรรมการติดตามเร่งรัดการใช้จ่ายเงินฯ</v>
          </cell>
        </row>
      </sheetData>
      <sheetData sheetId="48"/>
      <sheetData sheetId="49"/>
      <sheetData sheetId="50"/>
      <sheetData sheetId="51">
        <row r="632"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54"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4560</v>
          </cell>
          <cell r="N654">
            <v>52999.8</v>
          </cell>
        </row>
      </sheetData>
      <sheetData sheetId="52">
        <row r="5">
          <cell r="A5" t="str">
            <v>ข้อมูลประจำเดือน สิงหาคม  2566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20004 14000800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6611150</v>
          </cell>
          <cell r="C12" t="str">
            <v>20004 14000800 1000000</v>
          </cell>
        </row>
        <row r="13">
          <cell r="A13" t="str">
            <v>1.1.1</v>
          </cell>
          <cell r="B13" t="str">
            <v>ค่าตอบแทนพนักงานราชการ29 อัตรา (ต.ค.65 - ก.พ.66) 3,040,000 บาท</v>
          </cell>
          <cell r="C13" t="str">
            <v>ศธ 04002/ว4811 ลว.25 ต.ค.65 โอนครั้งที่ 7</v>
          </cell>
          <cell r="D13">
            <v>7278000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15">
          <cell r="A15" t="str">
            <v>1.1.1.2</v>
          </cell>
          <cell r="B15" t="str">
            <v xml:space="preserve">ค่าตอบแทนพนักงานราชการ 28 อัตรา (มิย - สค 66) 1,841,000 บาท </v>
          </cell>
          <cell r="C15" t="str">
            <v>ศธ 04002/ว2030 ลว.23 พค 66 โอนครั้งที่ 549</v>
          </cell>
        </row>
        <row r="21">
          <cell r="B21" t="str">
            <v xml:space="preserve"> งบดำเนินงาน 66112xx</v>
          </cell>
          <cell r="C21" t="str">
            <v>20004 14000800 2000000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    </cell>
          <cell r="C22" t="str">
            <v>ศธ 04002/ว4811 ลว.25 ต.ค.65 โอนครั้งที่ 7</v>
          </cell>
          <cell r="D22">
            <v>255000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4">
          <cell r="A24" t="str">
            <v>1.1.2.2</v>
          </cell>
          <cell r="B24" t="str">
            <v>เงินสมทบกองทุนประกันสังคม 28 อัตรา (มิย-สค66) 63000 บาท</v>
          </cell>
          <cell r="C24" t="str">
            <v>ศธ 04002/ว2030 ลว.23 พค 66 โอนครั้งที่ 549</v>
          </cell>
        </row>
        <row r="30">
          <cell r="A30" t="str">
            <v>1.1.3</v>
          </cell>
          <cell r="B30" t="str">
            <v xml:space="preserve">ค่าเช่าบ้าน  ครั้งที่ 1 768,000 บาท </v>
          </cell>
          <cell r="C30" t="str">
            <v>ศธ 04002/ว5197 ลว.14/11/2022 โอนครั้งที่ 67</v>
          </cell>
          <cell r="D30">
            <v>2129500</v>
          </cell>
        </row>
        <row r="31">
          <cell r="A31" t="str">
            <v>1.1.3.1</v>
          </cell>
          <cell r="B31" t="str">
            <v>ค่าเช่าบ้านครั้งที่ 2 421,500</v>
          </cell>
          <cell r="C31" t="str">
            <v>ศธ 04002/ว709 ลว. 23 ก.พ.66</v>
          </cell>
        </row>
        <row r="32">
          <cell r="A32" t="str">
            <v>1.1.3.2</v>
          </cell>
          <cell r="B32" t="str">
            <v>ค่าเช่าบ้านครั้งที่ 3 635,000 บาท มิย - สค 66</v>
          </cell>
          <cell r="C32" t="str">
            <v>ศธ 04002/ว2424 ลว. 16 มิย 66</v>
          </cell>
        </row>
        <row r="35">
          <cell r="A35" t="str">
            <v>ข</v>
          </cell>
          <cell r="B35" t="str">
            <v xml:space="preserve">แผนงานยุทธศาสตร์พัฒนาคุณภาพการศึกษาและการเรียนรู้ </v>
          </cell>
        </row>
        <row r="41">
          <cell r="C41" t="str">
            <v>20004 31003100</v>
          </cell>
        </row>
        <row r="43">
          <cell r="A43">
            <v>1.1000000000000001</v>
          </cell>
          <cell r="B43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3" t="str">
            <v>20004 66 00039 00000</v>
          </cell>
        </row>
        <row r="44">
          <cell r="B44" t="str">
            <v>งบรายจ่ายอื่น   6611500</v>
          </cell>
          <cell r="C44" t="str">
            <v>20004 31003100 5000003</v>
          </cell>
        </row>
        <row r="45">
          <cell r="A45" t="str">
            <v>1.1.1</v>
          </cell>
          <cell r="B45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5" t="str">
            <v>ศธ 04002/ว1463  ลว. 11 เมย 66 โอนครั้งที่ 466</v>
          </cell>
          <cell r="F45">
            <v>1800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1320</v>
          </cell>
        </row>
        <row r="46">
          <cell r="B46" t="str">
    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    </cell>
          <cell r="C46" t="str">
            <v>ศธ 04002/ว3117  ลว. 3 สิงหาคม 66 โอนครั้งที่ 723</v>
          </cell>
          <cell r="F46">
            <v>1200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9">
          <cell r="A49">
            <v>1.2</v>
          </cell>
          <cell r="B49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9" t="str">
            <v>20004 66 00040 00000</v>
          </cell>
        </row>
        <row r="50">
          <cell r="B50" t="str">
            <v>งบรายจ่ายอื่น   6611500</v>
          </cell>
          <cell r="C50" t="str">
            <v>20004 31003100 5000004</v>
          </cell>
        </row>
        <row r="51">
          <cell r="A51" t="str">
            <v>1.2.1</v>
          </cell>
          <cell r="B51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    </cell>
          <cell r="C51" t="str">
            <v>ศธ 04002/ว5005  ลว. 3 พ.ย. 65 โอนครั้งที่ 42</v>
          </cell>
          <cell r="F51">
            <v>800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800</v>
          </cell>
          <cell r="L51">
            <v>0</v>
          </cell>
        </row>
        <row r="52">
          <cell r="A52" t="str">
            <v>1.2.2</v>
          </cell>
          <cell r="B52" t="str">
    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    </cell>
          <cell r="C52" t="str">
            <v>ศธ 04002/ว259 ลว. 25 มค 66 โอนครั้งที่ 225</v>
          </cell>
          <cell r="F52">
            <v>9900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9900</v>
          </cell>
          <cell r="L52">
            <v>0</v>
          </cell>
        </row>
        <row r="53">
          <cell r="A53" t="str">
            <v>1.1.3</v>
          </cell>
          <cell r="B53" t="str">
    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    </cell>
          <cell r="C53" t="str">
            <v>ศธ 04002/ว2075  ลว. 25 พ.ค. 66 โอนครั้งที่ 554</v>
          </cell>
          <cell r="F53">
            <v>1600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800</v>
          </cell>
          <cell r="L53">
            <v>800</v>
          </cell>
        </row>
        <row r="54">
          <cell r="A54" t="str">
            <v>1.2.3</v>
          </cell>
          <cell r="B54" t="str">
    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    </cell>
          <cell r="C54" t="str">
            <v>ศธ 04002/ว2988  ลว. 20 ก.ค. 66 โอนครั้งที่ 688 งบ 10800 บาท</v>
          </cell>
          <cell r="F54">
            <v>10000</v>
          </cell>
          <cell r="G54">
            <v>0</v>
          </cell>
          <cell r="I54">
            <v>0</v>
          </cell>
          <cell r="J54">
            <v>0</v>
          </cell>
          <cell r="K54">
            <v>9860</v>
          </cell>
          <cell r="L54">
            <v>0</v>
          </cell>
        </row>
        <row r="56">
          <cell r="A56">
            <v>1.3</v>
          </cell>
          <cell r="B56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6" t="str">
            <v>20004 66 00075 00000</v>
          </cell>
        </row>
        <row r="58">
          <cell r="A58" t="str">
            <v>1.3.1</v>
          </cell>
          <cell r="B58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58" t="str">
            <v>ศธ 04002/ว897 ลว.7 มี.ค.66 โอนครั้งที่ 366</v>
          </cell>
          <cell r="F58">
            <v>12000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12000</v>
          </cell>
        </row>
        <row r="59">
          <cell r="A59" t="str">
            <v>1.3.2</v>
          </cell>
          <cell r="B59" t="str">
            <v>ค่าใช้จ่ายในการนิเทศ กำกับ ติดตามการจัดการเรียนรู้วิทยาการคำนวณและการออกแบบเทคโนโลยี (CODING)</v>
          </cell>
          <cell r="C59" t="str">
            <v>ศธ 04002/ว2543 ลว.28 มิ.ย.66 โอนครั้งที่ 616</v>
          </cell>
          <cell r="F59">
            <v>5000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1.4</v>
          </cell>
          <cell r="B60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    </cell>
          <cell r="C60" t="str">
            <v>20004 66 00101 00000</v>
          </cell>
        </row>
        <row r="61">
          <cell r="B61" t="str">
            <v>งบรายจ่ายอื่น   6611500</v>
          </cell>
          <cell r="C61" t="str">
            <v>20004 31003100 5000007</v>
          </cell>
        </row>
        <row r="62">
          <cell r="A62" t="str">
            <v>1.4.1</v>
          </cell>
          <cell r="B62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62" t="str">
            <v>ศธ 04002/ว2988  ลว. 20 ก.ค. 66 โอนครั้งที่ 688 งบ 10800 บาท</v>
          </cell>
          <cell r="F62">
            <v>800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1.4.2</v>
          </cell>
          <cell r="B63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63" t="str">
            <v xml:space="preserve">ศธ 04002/ว3528  ลว. 22 ส.ค. 66 โอนครั้งที่ 797 </v>
          </cell>
          <cell r="F63">
            <v>5000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A65">
            <v>1.5</v>
          </cell>
          <cell r="B65" t="str">
            <v>กิจกรรมการพัฒนาเด็กปฐมวัยอย่างมีคุณภาพ</v>
          </cell>
        </row>
        <row r="67">
          <cell r="A67" t="str">
            <v>1.5.1</v>
          </cell>
          <cell r="B67" t="str">
    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    </cell>
          <cell r="C67" t="str">
            <v>ศธ 04002/ว5574 ลว.9 ธ.ค.65 โอนครั้งที่ 118</v>
          </cell>
          <cell r="F67">
            <v>800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800</v>
          </cell>
        </row>
        <row r="68">
          <cell r="A68" t="str">
            <v>1.5.1.1</v>
          </cell>
          <cell r="B68" t="str">
    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    </cell>
          <cell r="C68" t="str">
            <v>ศธ 04002/ว332 ลว 1 กพ 66 ครั้งที่ 257</v>
          </cell>
          <cell r="F68">
            <v>800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800</v>
          </cell>
        </row>
        <row r="69">
          <cell r="A69" t="str">
            <v>1.5.1.2</v>
          </cell>
          <cell r="B69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    </cell>
          <cell r="C69" t="str">
            <v>ศธ 04002/ว197 ลว.19 ม.ค.66 โอนครั้งที่ 214</v>
          </cell>
          <cell r="F69">
            <v>3600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3600</v>
          </cell>
          <cell r="L69">
            <v>0</v>
          </cell>
        </row>
        <row r="70">
          <cell r="A70" t="str">
            <v>1.5.1.3</v>
          </cell>
          <cell r="B70" t="str">
    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    </cell>
          <cell r="C70" t="str">
            <v>ศธ 04002/ว2533  ลว. 27 มิ.ย. 66 โอนครั้งที่ 609</v>
          </cell>
          <cell r="D70">
            <v>7000</v>
          </cell>
          <cell r="G70">
            <v>0</v>
          </cell>
          <cell r="H70">
            <v>0</v>
          </cell>
          <cell r="I70">
            <v>0</v>
          </cell>
        </row>
        <row r="72">
          <cell r="B72" t="str">
            <v>งบรายจ่ายอื่น   6611500</v>
          </cell>
        </row>
        <row r="74">
          <cell r="A74">
            <v>1.6</v>
          </cell>
          <cell r="B74" t="str">
            <v>กิจกรรมการพัฒนามาตรฐานระบบการประเมินมาตรฐานและการประกันคุณภาพการศึกษา</v>
          </cell>
          <cell r="C74" t="str">
            <v>20004 66 86181 00000</v>
          </cell>
        </row>
        <row r="75">
          <cell r="B75" t="str">
            <v>งบรายจ่ายอื่น   6611500</v>
          </cell>
          <cell r="C75" t="str">
            <v>20004 31003100 5000012</v>
          </cell>
        </row>
        <row r="76">
          <cell r="A76" t="str">
            <v>1.6.1</v>
          </cell>
          <cell r="B7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76" t="str">
            <v>ศธ 04002/ว5470 ลว.1 ธ.ค.65 โอนครั้งที่ 102</v>
          </cell>
          <cell r="F76">
            <v>800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800</v>
          </cell>
          <cell r="L76">
            <v>0</v>
          </cell>
        </row>
        <row r="80">
          <cell r="B80" t="str">
            <v xml:space="preserve">กิจกรรมพัฒนาการจัดการเรียนการสอนภาษาอังกฤษ </v>
          </cell>
        </row>
        <row r="86">
          <cell r="A86">
            <v>2.2999999999999998</v>
          </cell>
          <cell r="B86" t="str">
            <v xml:space="preserve">กิจกรรมพัฒนาศูนย์ HCEC </v>
          </cell>
          <cell r="C86" t="str">
            <v>20004 66 00103 00000</v>
          </cell>
        </row>
        <row r="87">
          <cell r="B87" t="str">
            <v>งบดำเนินงาน   66112xx</v>
          </cell>
          <cell r="C87" t="str">
            <v>20004 31004500 2000000</v>
          </cell>
        </row>
        <row r="88">
          <cell r="A88" t="str">
            <v>2.3.1</v>
          </cell>
          <cell r="B88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88" t="str">
            <v>ศธ 04002/ว512 ลว. 10 กพ 66 โอนครั้งที่ 296</v>
          </cell>
          <cell r="F88">
            <v>800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800</v>
          </cell>
          <cell r="L88">
            <v>0</v>
          </cell>
        </row>
        <row r="90">
          <cell r="A90">
            <v>2.4</v>
          </cell>
          <cell r="B90" t="str">
            <v xml:space="preserve">กิจกรรมพัฒนาครูเพื่อการจัดการเรียนรู้สู่ฐานสมรรถนะ  </v>
          </cell>
          <cell r="C90" t="str">
            <v>20004 66 00104 00000</v>
          </cell>
        </row>
        <row r="91">
          <cell r="B91" t="str">
            <v>งบดำเนินงาน   66112xx</v>
          </cell>
          <cell r="C91" t="str">
            <v>20004 31004500 2000000</v>
          </cell>
        </row>
        <row r="92">
          <cell r="A92" t="str">
            <v>2.4.1</v>
          </cell>
          <cell r="B92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92" t="str">
            <v>ศธ 04002/ว150 ลว. 16 ม.ค.66 โอนครั้งที่ 195</v>
          </cell>
          <cell r="D92">
            <v>40000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35190</v>
          </cell>
          <cell r="L92">
            <v>0</v>
          </cell>
        </row>
        <row r="96">
          <cell r="A96">
            <v>3</v>
          </cell>
          <cell r="B96" t="str">
            <v>โครงการขับเคลื่อนการพัฒนาการศึกษาที่ยั่งยืน</v>
          </cell>
          <cell r="C96" t="str">
            <v xml:space="preserve">20004 31006100 </v>
          </cell>
        </row>
        <row r="100">
          <cell r="A100">
            <v>3.1</v>
          </cell>
          <cell r="B100" t="str">
            <v xml:space="preserve">กิจกรรมสานความร่วมมือภาคีเครือข่ายด้านการจัดการศึกษา </v>
          </cell>
          <cell r="C100" t="str">
            <v>20004 66 00078 00000</v>
          </cell>
        </row>
        <row r="101">
          <cell r="A101" t="str">
            <v>3.1.1</v>
          </cell>
          <cell r="C101" t="str">
            <v>20004 31006100 5000004</v>
          </cell>
        </row>
        <row r="102">
          <cell r="A102" t="str">
            <v>3.1.1.1</v>
          </cell>
          <cell r="B102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02" t="str">
            <v>ศธ 04002/ว1915 ลว.  11 พค 66 โอนครั้งที่ 515</v>
          </cell>
          <cell r="F102">
            <v>2400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2400</v>
          </cell>
        </row>
        <row r="103">
          <cell r="A103" t="str">
            <v>3.1.1.2</v>
          </cell>
          <cell r="B103" t="str">
            <v>ค่าใช้จ่ายดำเนินงานโครงการคอนเน็กซ์อีดี  ค่าใช้จ่ายในการเดินทางเข้าร่วมการประชุมเชิงปฏิบัติการจัดทำแผนการดำเนินงานโรงเรียนภายใต้โครงการคอนเน็กซ์อีดี ระหว่างวันที่ 23-25 กค 66 ณ โรงแรมเดอะ พาลาสโซ รัชดา กรุงเทพมหานคร</v>
          </cell>
          <cell r="C103" t="str">
            <v>ศธ 04002/ว3037 ลว.  24 กค 66 โอนครั้งที่ 714</v>
          </cell>
          <cell r="F103">
            <v>1000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A104">
            <v>3.2</v>
          </cell>
          <cell r="B104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04" t="str">
            <v>20004 66 00085 00000</v>
          </cell>
        </row>
        <row r="105">
          <cell r="A105" t="str">
            <v>3.2.1</v>
          </cell>
          <cell r="C105" t="str">
            <v>20004 31006100 5000008</v>
          </cell>
        </row>
        <row r="106">
          <cell r="A106" t="str">
            <v>3.2.1.1</v>
          </cell>
          <cell r="B106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106" t="str">
            <v>ศธ 04002/ว1036 ลว.  13 มีค 66 โอนครั้งที่ 389</v>
          </cell>
          <cell r="F106">
            <v>10000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 t="str">
            <v>งบลงทุน   6611320</v>
          </cell>
        </row>
        <row r="108">
          <cell r="A108" t="str">
            <v>3.1.2.1</v>
          </cell>
          <cell r="B108" t="str">
            <v>ปรับปรุงซ่อมแซมอาคารเรียนอาคารประกอบและสิ่งก่อสร้างอื่น</v>
          </cell>
        </row>
        <row r="109">
          <cell r="A109" t="str">
            <v>3.1.2.1.1</v>
          </cell>
          <cell r="B109" t="str">
            <v>กลางคลองสิบ</v>
          </cell>
          <cell r="C109" t="str">
            <v>20004 310061 410170</v>
          </cell>
          <cell r="F109">
            <v>0</v>
          </cell>
          <cell r="H109">
            <v>0</v>
          </cell>
          <cell r="J109">
            <v>0</v>
          </cell>
          <cell r="L109">
            <v>0</v>
          </cell>
        </row>
        <row r="110">
          <cell r="A110" t="str">
            <v>3.1.2.1.2</v>
          </cell>
          <cell r="B110" t="str">
            <v>วัดศรีสโมสร</v>
          </cell>
          <cell r="C110" t="str">
            <v>20005 310061 410170</v>
          </cell>
          <cell r="F110">
            <v>0</v>
          </cell>
          <cell r="H110">
            <v>0</v>
          </cell>
          <cell r="J110">
            <v>0</v>
          </cell>
          <cell r="L110">
            <v>0</v>
          </cell>
        </row>
        <row r="111">
          <cell r="A111">
            <v>3.3</v>
          </cell>
          <cell r="B111" t="str">
            <v>กิจกรรมการยกระดับคุณภาพด้านวิทยาศาสตร์ศึกษาเพื่อความเป็นเลิศ</v>
          </cell>
          <cell r="C111" t="str">
            <v>20004 66 00093 00000</v>
          </cell>
        </row>
        <row r="112">
          <cell r="B112" t="str">
            <v>งบรายจ่ายอื่น   6611500</v>
          </cell>
          <cell r="C112" t="str">
            <v>20004 31006100 5000009</v>
          </cell>
        </row>
        <row r="113">
          <cell r="A113" t="str">
            <v>3.3.1</v>
          </cell>
          <cell r="B113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    </cell>
          <cell r="C113" t="str">
            <v>ศธ 04002/ว366 ลว.  3 กพ 66 โอนครั้งที่ 263 พาหนะ 2000 บาท ดำเนินการ 10000 บาท เขียนเขต(รอจัดสรร)</v>
          </cell>
          <cell r="F113">
            <v>12700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900</v>
          </cell>
          <cell r="L113">
            <v>11790</v>
          </cell>
        </row>
        <row r="114">
          <cell r="A114" t="str">
            <v>3.3.2</v>
          </cell>
          <cell r="B114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14" t="str">
            <v>ศธ 04002/ว074 ลว.  15 มีค 66 โอนครั้งที่ 395</v>
          </cell>
          <cell r="F114">
            <v>40000</v>
          </cell>
          <cell r="G114">
            <v>0</v>
          </cell>
          <cell r="H114">
            <v>0</v>
          </cell>
          <cell r="K114">
            <v>0</v>
          </cell>
          <cell r="L114">
            <v>38843</v>
          </cell>
        </row>
        <row r="115">
          <cell r="A115" t="str">
            <v>3.3.3</v>
          </cell>
          <cell r="B115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15" t="str">
            <v>ศธ 04002/ว1347 ลว.  3 เมย 66 โอนครั้งที่ 446 พาหนะ 2000 บาท ดำเนินการ 10000 บาท เขียนเขต</v>
          </cell>
          <cell r="F115">
            <v>12000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11404</v>
          </cell>
        </row>
        <row r="116">
          <cell r="A116" t="str">
            <v>3.3.4</v>
          </cell>
          <cell r="B116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16" t="str">
            <v xml:space="preserve">ศธ 04002/ว1350 ลว.  3 เมย 66 โอนครั้งที่ 451 </v>
          </cell>
          <cell r="F116">
            <v>10000</v>
          </cell>
        </row>
        <row r="117">
          <cell r="A117" t="str">
            <v>3.3.5</v>
          </cell>
          <cell r="B117" t="str">
    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    </cell>
          <cell r="C117" t="str">
            <v xml:space="preserve">ศธ 04002/ว3237 ลว. 8 สค 66 โอนครั้งที่ 739 </v>
          </cell>
          <cell r="F117">
            <v>19200</v>
          </cell>
        </row>
        <row r="118">
          <cell r="A118" t="str">
            <v>3.3.6</v>
          </cell>
          <cell r="B118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18" t="str">
            <v>ศธ 04002/ว3389 ลว.  16 สค 66 โอนครั้งที่ 764 ยอด 75,000 บาท</v>
          </cell>
          <cell r="F118">
            <v>30000</v>
          </cell>
        </row>
        <row r="119">
          <cell r="A119">
            <v>3.4</v>
          </cell>
        </row>
        <row r="120">
          <cell r="C120" t="str">
            <v>20004 31006100 5000011</v>
          </cell>
        </row>
        <row r="121">
          <cell r="A121" t="str">
            <v>3.4.1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3.5</v>
          </cell>
          <cell r="B122" t="str">
            <v>กิจกรรมบ้านวิทยาศาสตร์น้อยประเทศไทย ระดับประถมศึกษา</v>
          </cell>
          <cell r="C122" t="str">
            <v>20004 66 00108 00000</v>
          </cell>
        </row>
        <row r="123">
          <cell r="B123" t="str">
            <v>งบรายจ่ายอื่น   6611500</v>
          </cell>
          <cell r="C123" t="str">
            <v>20004 31006100 5000012</v>
          </cell>
        </row>
        <row r="124">
          <cell r="A124" t="str">
            <v>3.5.1</v>
          </cell>
          <cell r="B124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    </cell>
          <cell r="C124" t="str">
            <v>ศธ 04002/ว207 ลว.  20 มกราคม 66 โอนครั้งที่ 205 จำนวน 15,000 บาท</v>
          </cell>
          <cell r="F124">
            <v>15000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14960</v>
          </cell>
          <cell r="L124">
            <v>0</v>
          </cell>
        </row>
        <row r="125">
          <cell r="A125" t="str">
            <v>3.5.2</v>
          </cell>
          <cell r="B125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25" t="str">
            <v>ศธ 04002/ว205 ลว.  20 มกราคม 66 โอนครั้งที่ 213 จำนวนเงิน 2800 บาท</v>
          </cell>
          <cell r="F125">
            <v>2800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1250</v>
          </cell>
        </row>
        <row r="126">
          <cell r="A126" t="str">
            <v>3.5.2.1</v>
          </cell>
          <cell r="B126" t="str">
    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    </cell>
          <cell r="C126" t="str">
            <v>ศธ 04002/ว956 ลว.  8 มีค 66 โอนครั้งที่ 369 จำนวนเงิน 3600บาท</v>
          </cell>
          <cell r="F126">
            <v>3600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850</v>
          </cell>
        </row>
        <row r="127">
          <cell r="A127" t="str">
            <v>3.5.3</v>
          </cell>
          <cell r="B127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27" t="str">
            <v xml:space="preserve">ศธ 04002/ว248 ลว.  27 มกราคม 66 โอนครั้งที่ 248 </v>
          </cell>
          <cell r="F127">
            <v>14000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13770</v>
          </cell>
          <cell r="L127">
            <v>0</v>
          </cell>
        </row>
        <row r="128">
          <cell r="A128" t="str">
            <v>3.5.4</v>
          </cell>
          <cell r="B128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28" t="str">
            <v>ที่ ศธ 04002/ว1282 ลว 29 มีค 66 โอนครั้งที่ 438</v>
          </cell>
          <cell r="F128">
            <v>10000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9860</v>
          </cell>
          <cell r="L128">
            <v>0</v>
          </cell>
        </row>
        <row r="129">
          <cell r="A129" t="str">
            <v>3.5.5</v>
          </cell>
          <cell r="B129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29" t="str">
            <v>ที่ ศธ 04002/ว1479 ลว 12 เมย 66 โอนครั้งที่ 472</v>
          </cell>
          <cell r="F129">
            <v>15200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14960</v>
          </cell>
          <cell r="L129">
            <v>0</v>
          </cell>
        </row>
        <row r="130">
          <cell r="A130" t="str">
            <v>3.5.6</v>
          </cell>
          <cell r="B130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30" t="str">
            <v>ที่ ศธ04002/ว 2955 ลว. 18 กค 66 ครั้งที่ 683</v>
          </cell>
          <cell r="F130">
            <v>6000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3.5.5</v>
          </cell>
          <cell r="B131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31" t="str">
            <v>ที่ ศธ 04002/ว3310 ลว 15 สค 66 โอนครั้งที่ 748</v>
          </cell>
          <cell r="F131">
            <v>54000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3.5.6</v>
          </cell>
          <cell r="B132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32" t="str">
            <v>ศธ 04002/ว3389 ลว.  16 สค 66 โอนครั้งที่ 764 ยอด 75,000 บาท</v>
          </cell>
          <cell r="F132">
            <v>45000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>
            <v>3.6</v>
          </cell>
          <cell r="B133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33" t="str">
            <v>20004 66 86177 00000</v>
          </cell>
        </row>
        <row r="135">
          <cell r="B135" t="str">
            <v xml:space="preserve"> งบรายจ่ายอื่น 6611500</v>
          </cell>
          <cell r="C135" t="str">
            <v>20004 31006100 5000021</v>
          </cell>
        </row>
        <row r="136">
          <cell r="A136" t="str">
            <v>3.6.1</v>
          </cell>
          <cell r="B136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36" t="str">
            <v>ศธ 04002/ว5834 ลว.26/12/2022 โอนครั้งที่ 158</v>
          </cell>
          <cell r="F136">
            <v>3000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1600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9">
          <cell r="A139">
            <v>3.7</v>
          </cell>
          <cell r="B139" t="str">
            <v xml:space="preserve">กิจกรรมการจัดการศึกษาเพื่อการมีงานทำ  </v>
          </cell>
          <cell r="C139" t="str">
            <v>20004 66 86178 00000</v>
          </cell>
        </row>
        <row r="140">
          <cell r="B140" t="str">
            <v xml:space="preserve"> งบรายจ่ายอื่น 6611500</v>
          </cell>
          <cell r="C140" t="str">
            <v>20004 31006100 50000xx</v>
          </cell>
        </row>
        <row r="144">
          <cell r="A144">
            <v>3.8</v>
          </cell>
          <cell r="B144" t="str">
            <v xml:space="preserve">กิจกรรมครูผู้ทรงคุณค่าแห่งแผ่นดิน </v>
          </cell>
          <cell r="C144" t="str">
            <v>20004 66 86190 00000</v>
          </cell>
        </row>
        <row r="145">
          <cell r="B145" t="str">
            <v xml:space="preserve"> งบรายจ่ายอื่น 6611500</v>
          </cell>
          <cell r="C145" t="str">
            <v>20004 31006100 5000023</v>
          </cell>
        </row>
        <row r="146">
          <cell r="A146" t="str">
            <v>3.8.1</v>
          </cell>
          <cell r="B146" t="str">
    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    </cell>
          <cell r="C146" t="str">
            <v>ศธ 04002/ว4954 ลว.7/11/2022 โอนครั้งที่ 27</v>
          </cell>
          <cell r="F146">
            <v>316500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248419.35</v>
          </cell>
        </row>
        <row r="147">
          <cell r="A147" t="str">
            <v>3.8.1.1</v>
          </cell>
          <cell r="B147" t="str">
    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    </cell>
          <cell r="C147" t="str">
            <v>ศธ 04002/ว1603 ลว.24/4/2023 โอนครั้งที่ 483</v>
          </cell>
        </row>
        <row r="148">
          <cell r="A148" t="str">
            <v>3.8.1.2</v>
          </cell>
          <cell r="B148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48" t="str">
            <v>ศธ 04002/ว2665 ลว.5/7/2023 โอนครั้งที่ 636</v>
          </cell>
        </row>
        <row r="149">
          <cell r="A149" t="str">
            <v>3.8.1.3</v>
          </cell>
          <cell r="B149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149" t="str">
            <v>ศธ 04002/ว2666 ลว.5/7/2023 โอนครั้งที่ 640</v>
          </cell>
        </row>
        <row r="152">
          <cell r="A152">
            <v>3.9</v>
          </cell>
          <cell r="B152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52" t="str">
            <v>20004 66 00117 00111</v>
          </cell>
        </row>
        <row r="153">
          <cell r="B153" t="str">
            <v xml:space="preserve"> งบรายจ่ายอื่น 6611500</v>
          </cell>
          <cell r="C153" t="str">
            <v>20004 31006100 5000014</v>
          </cell>
        </row>
        <row r="154">
          <cell r="A154" t="str">
            <v>3.9.1</v>
          </cell>
          <cell r="B154" t="str">
            <v>พี่เลี้ยงเด็กพิการอัตราจ้างชั่วคราวรายเดือน จำนวน 19 อัตรา ครั้งที่ 1 ตุลาคม 65 -มีนาคม 66) 1,071,144</v>
          </cell>
          <cell r="C154" t="str">
            <v>ศธ 04002/ว5142 ลว 10 พ.ย. 65 ครั้งที่ 59</v>
          </cell>
          <cell r="F154">
            <v>2055780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1861380</v>
          </cell>
        </row>
        <row r="155">
          <cell r="A155" t="str">
            <v>3.9.1.1</v>
          </cell>
          <cell r="B155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57">
          <cell r="A157" t="str">
            <v>3.9.2</v>
          </cell>
          <cell r="B157" t="str">
            <v>พี่เลี้ยงเด็กพิการจ้างเหมาบริการจำนวน 14 อัตรา ครั้งที่ 1  ตุลาคม 65-31 มีนาคม 2566) อัตราละ 9,000 บาท  756000</v>
          </cell>
          <cell r="C157" t="str">
            <v>ศธ 04002/ว5142 ลว 10 พ.ย. 65 ครั้งที่ 59</v>
          </cell>
          <cell r="F157">
            <v>1452191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126000</v>
          </cell>
          <cell r="L157">
            <v>1046147.7</v>
          </cell>
        </row>
        <row r="158">
          <cell r="A158" t="str">
            <v>3.9.2.1</v>
          </cell>
          <cell r="B158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</row>
        <row r="159">
          <cell r="A159" t="str">
            <v>3.9.2.2</v>
          </cell>
          <cell r="B159" t="str">
    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    </cell>
        </row>
        <row r="161">
          <cell r="A161">
            <v>3.1</v>
          </cell>
          <cell r="B161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61" t="str">
            <v>20004 66 00117 00114</v>
          </cell>
        </row>
        <row r="171">
          <cell r="B171" t="str">
            <v xml:space="preserve"> งบรายจ่ายอื่น 6611500</v>
          </cell>
          <cell r="C171" t="str">
            <v>20004 31006100 5000017</v>
          </cell>
        </row>
        <row r="172">
          <cell r="A172" t="str">
            <v>3.10.1</v>
          </cell>
          <cell r="B172" t="str">
    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    </cell>
          <cell r="C172" t="str">
            <v>ศธ 04002/ว4735 ลว.19/ต.ค./2022 โอนครั้งที่ 1</v>
          </cell>
          <cell r="F172">
            <v>315390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203886.3</v>
          </cell>
          <cell r="L172">
            <v>0</v>
          </cell>
        </row>
        <row r="173">
          <cell r="A173" t="str">
            <v>3.10.1.1</v>
          </cell>
          <cell r="B173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    </cell>
          <cell r="C173" t="str">
            <v>ศธ 04002/ว198 ลว.19/มค./2023 โอนครั้งที่ 208</v>
          </cell>
        </row>
        <row r="174">
          <cell r="A174" t="str">
            <v>3.10.1.2</v>
          </cell>
          <cell r="B174" t="str">
    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    </cell>
          <cell r="C174" t="str">
            <v xml:space="preserve">ศธ 04002/ว4909 ลว.28/ต.ค./2022 โอนครั้งที่ 23 </v>
          </cell>
        </row>
        <row r="175">
          <cell r="A175" t="str">
            <v>3.10.1.3</v>
          </cell>
          <cell r="B175" t="str">
    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    </cell>
          <cell r="C175" t="str">
            <v>ศธ 04002/ว1299 ลว.30 มีค 66 โอนครั้งที่ 439</v>
          </cell>
        </row>
        <row r="177">
          <cell r="A177" t="str">
            <v>3.10.2</v>
          </cell>
          <cell r="B177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    </cell>
          <cell r="C177" t="str">
            <v>ศธ 04002/ว4735 ลว.19/ต.ค./2022 โอนครั้งที่1</v>
          </cell>
          <cell r="F177">
            <v>4545350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4153050</v>
          </cell>
        </row>
        <row r="178">
          <cell r="A178" t="str">
            <v>3.10.2.1</v>
          </cell>
          <cell r="B178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    </cell>
          <cell r="C178" t="str">
            <v>ศธ 04002/ว198 ลว.19/มค./2023 โอนครั้งที่ 208</v>
          </cell>
        </row>
        <row r="179">
          <cell r="A179" t="str">
            <v>3.10.2.2</v>
          </cell>
          <cell r="B179" t="str">
            <v xml:space="preserve">จัดสรรเงินประกันสังคม ครูขั้นวิกฤต ครั้งที่ 1 (เพิ่มเติม) 5,625 บาท </v>
          </cell>
          <cell r="C179" t="str">
            <v xml:space="preserve">ศธ 04002/ว4909 ลว.28/ต.ค./2022 โอนครั้งที่ 23 </v>
          </cell>
        </row>
        <row r="180">
          <cell r="A180" t="str">
            <v>3.10.2.3</v>
          </cell>
          <cell r="B180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    </cell>
          <cell r="C180" t="str">
            <v>ศธ 04002/ว1299 ลว.30 มีค 66 โอนครั้งที่ 439</v>
          </cell>
        </row>
        <row r="182">
          <cell r="A182" t="str">
            <v>3.10.3</v>
          </cell>
          <cell r="B182" t="str">
            <v>ค่าจ้างนักการภารโรง ค่าจ้าง 9,000.-บาท จำนวน 17 อัตรา  ครั้งที่ 1 (ต.ค.65 - ธ.ค.65) จำนวนเงิน 470,475.-บาท</v>
          </cell>
          <cell r="C182" t="str">
            <v>ศธ 04002/ว4735 ลว.19/ต.ค./2022 โอนครั้งที่1</v>
          </cell>
          <cell r="F182">
            <v>1918620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1757970</v>
          </cell>
        </row>
        <row r="183">
          <cell r="A183" t="str">
            <v>3.10.3.1</v>
          </cell>
          <cell r="B183" t="str">
            <v>ค่าจ้างนักการภารโรง ค่าจ้าง 9,000.-บาท จำนวน 17 อัตรา  ครั้งที่ 2  (มค - มีค 66) จำนวนเงิน 481,950.-บาท</v>
          </cell>
          <cell r="C183" t="str">
            <v>ศธ 04002/ว198 ลว.19/มค./2023 โอนครั้งที่ 208</v>
          </cell>
        </row>
        <row r="184">
          <cell r="A184" t="str">
            <v>3.10.3.2</v>
          </cell>
          <cell r="B184" t="str">
            <v xml:space="preserve">จัดสรรเงินประกันสังคม นักการภารโรง ครั้งที่ 1 (เพิ่มเติม) 2,295 บาท </v>
          </cell>
          <cell r="C184" t="str">
            <v xml:space="preserve">ศธ 04002/ว4909 ลว.28/ต.ค./2022 โอนครั้งที่ 23 </v>
          </cell>
        </row>
        <row r="185">
          <cell r="A185" t="str">
            <v>3.10.3.3</v>
          </cell>
          <cell r="B185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185" t="str">
            <v>ศธ 04002/ว1299 ลว.30 มีค 66 โอนครั้งที่ 439</v>
          </cell>
        </row>
        <row r="187">
          <cell r="A187" t="str">
            <v>3.10.4</v>
          </cell>
          <cell r="B187" t="str">
            <v>เงินประกันสังคม จ้างครูธุรการ ครั้งที่ 1 (เพิ่มเติม) 7,425บาท /จัดสรร 7200 บาท</v>
          </cell>
          <cell r="C187" t="str">
            <v xml:space="preserve">ศธ 04002/ว4909 ลว.28/ต.ค./2022 โอนครั้งที่ 23 </v>
          </cell>
          <cell r="F187">
            <v>7425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900</v>
          </cell>
        </row>
        <row r="188">
          <cell r="A188" t="str">
            <v>3.10.5</v>
          </cell>
          <cell r="B188" t="str">
            <v>ค่าจ้างบุคลากรวิทยาศาสตร์และคณิตศาสตร์ ครั้งที่ 1 ระยะเวลา 6 เดือน (ตุลาคม 2565-มีนาคม 2565)  568,080</v>
          </cell>
          <cell r="C188" t="str">
            <v>ศธ 04002/ว5145 ลว.11/พ.ย./2022 โอนครั้งที่ 63</v>
          </cell>
          <cell r="F188">
            <v>1136160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917567.13</v>
          </cell>
        </row>
        <row r="189">
          <cell r="A189" t="str">
            <v>3.10.5.1</v>
          </cell>
          <cell r="B189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189" t="str">
            <v>ศธ 04002/ว1168 ลว.20 มีค 66  โอนครั้งที่ 414</v>
          </cell>
        </row>
        <row r="190">
          <cell r="A190" t="str">
            <v>3.10.5.2</v>
          </cell>
          <cell r="B190" t="str">
            <v>ค่าจ้างบุคลากรวิทยาศาสตร์และคณิตศาสตร์ ครั้งที่ 3 ระยะเวลา 2 เดือน (สค 66 - กย 66)  189,360 บาท</v>
          </cell>
          <cell r="C190" t="str">
            <v>ศธ 04002/ว2687 ลว. 5 กค 66  โอนครั้งที่ 647</v>
          </cell>
        </row>
        <row r="193">
          <cell r="A193">
            <v>3.11</v>
          </cell>
          <cell r="B193" t="str">
            <v>กิจกรรมจัดหาบุคลากรสนับสนุนการปฏิบัติงานให้ราชการ (คืนครูให้นักเรียนสำหรับโรงเรียนปกติ)</v>
          </cell>
          <cell r="C193" t="str">
            <v>20004 66 00117 87195</v>
          </cell>
        </row>
        <row r="194">
          <cell r="A194">
            <v>1</v>
          </cell>
          <cell r="B194" t="str">
            <v xml:space="preserve"> งบรายจ่ายอื่น 6611500</v>
          </cell>
          <cell r="C194" t="str">
            <v>20004 31006100 5000024</v>
          </cell>
        </row>
        <row r="195">
          <cell r="A195" t="str">
            <v>3.11.1</v>
          </cell>
          <cell r="B195" t="str">
    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    </cell>
          <cell r="C195" t="str">
            <v>ศธ 04002/ว4735 ลว.19/ต.ค./2022 โอนครั้งที่ 1</v>
          </cell>
          <cell r="F195">
            <v>5954025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5369235.6200000001</v>
          </cell>
        </row>
        <row r="196">
          <cell r="A196" t="str">
            <v>3.11.1.1</v>
          </cell>
          <cell r="B196" t="str">
    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    </cell>
          <cell r="C196" t="str">
            <v>ศธ 04002/ว198 ลว.19/มค./2023 โอนครั้งที่ 208</v>
          </cell>
        </row>
        <row r="197">
          <cell r="A197" t="str">
            <v>3.11.1.2</v>
          </cell>
          <cell r="B197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197" t="str">
            <v>ศธ 04002/ว1299 ลว.30 มีค 66 โอนครั้งที่ 439</v>
          </cell>
        </row>
        <row r="198">
          <cell r="A198" t="str">
            <v>3.11.1.2</v>
          </cell>
          <cell r="B198" t="str">
    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    </cell>
          <cell r="C198" t="str">
            <v>ศธ 04002/2738 ลว.7 กค 66 โอนครั้งที่ 657</v>
          </cell>
        </row>
        <row r="199">
          <cell r="A199" t="str">
            <v>3.11.1.2</v>
          </cell>
          <cell r="B199" t="str">
    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    </cell>
          <cell r="C199" t="str">
            <v>ศธ 04002/ว4735 ลว.19/ต.ค./2022 โอนครั้งที่1</v>
          </cell>
          <cell r="F199">
            <v>2061000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1639500</v>
          </cell>
        </row>
        <row r="200">
          <cell r="A200" t="str">
            <v>3.11.1.2.1</v>
          </cell>
          <cell r="B200" t="str">
    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    </cell>
          <cell r="C200" t="str">
            <v>ศธ 04002/ว198 ลว.19/มค./2023 โอนครั้งที่ 208</v>
          </cell>
        </row>
        <row r="201">
          <cell r="A201" t="str">
            <v>3.11.2.2</v>
          </cell>
          <cell r="B201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201" t="str">
            <v>ศธ 04002/ว1299 ลว.30 มีค 66 โอนครั้งที่ 439</v>
          </cell>
        </row>
        <row r="202">
          <cell r="A202" t="str">
            <v>3.11.1.2.3</v>
          </cell>
          <cell r="B202" t="str">
    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    </cell>
          <cell r="C202" t="str">
            <v>ศธ 04002/2738 ลว.7 กค 66 โอนครั้งที่ 657</v>
          </cell>
        </row>
        <row r="203">
          <cell r="A203">
            <v>2</v>
          </cell>
          <cell r="B203" t="str">
            <v xml:space="preserve"> งบรายจ่ายอื่น 6611500</v>
          </cell>
          <cell r="C203" t="str">
            <v>20004 31006100 5000027</v>
          </cell>
        </row>
        <row r="204">
          <cell r="A204" t="str">
            <v>3.11.2.1</v>
          </cell>
          <cell r="B204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04" t="str">
            <v>ศธ 04002/ว3430 ลว. 17 สค 66 โอนครั้งที่ 770</v>
          </cell>
          <cell r="F204">
            <v>52660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3.11.2.2</v>
          </cell>
          <cell r="B205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05" t="str">
            <v>ศธ 04002/ว3449 ลว. 17 สค 66 โอนครั้งที่ 777</v>
          </cell>
          <cell r="F205">
            <v>256720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7">
          <cell r="A207">
            <v>3.12</v>
          </cell>
          <cell r="B207" t="str">
            <v xml:space="preserve">กิจกรรมการยกระดับคุณภาพการเรียนรู้ภาษาไทย  </v>
          </cell>
          <cell r="C207" t="str">
            <v>20004 66 96778 00000</v>
          </cell>
        </row>
        <row r="208">
          <cell r="B208" t="str">
            <v xml:space="preserve"> งบรายจ่ายอื่น 6611500</v>
          </cell>
          <cell r="C208" t="str">
            <v>20004 31006100 5000025</v>
          </cell>
        </row>
        <row r="209">
          <cell r="A209" t="str">
            <v>3.12.1</v>
          </cell>
          <cell r="B209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209" t="str">
            <v>ศธ 04002/ว4953 ลว.31/ต.ค./2022 โอนครั้งที่ 19</v>
          </cell>
          <cell r="F209">
            <v>800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800</v>
          </cell>
          <cell r="L209">
            <v>0</v>
          </cell>
        </row>
        <row r="218">
          <cell r="B218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18" t="str">
            <v>ศธ 04002/ว5651 ลว.16/ธ.ค./2565 โอนครั้งที่ 124  รหัสงบป 20004 31006200 5000005</v>
          </cell>
          <cell r="F218">
            <v>600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23">
          <cell r="A223" t="str">
            <v>4.2.1</v>
          </cell>
          <cell r="B223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23" t="str">
            <v>ศธ 04002/ว58 ลว. 9 มค 66 โอนครั้งที่ 176</v>
          </cell>
          <cell r="F223">
            <v>3600</v>
          </cell>
          <cell r="I223">
            <v>0</v>
          </cell>
          <cell r="J223">
            <v>0</v>
          </cell>
          <cell r="K223">
            <v>880</v>
          </cell>
          <cell r="L223">
            <v>600</v>
          </cell>
        </row>
        <row r="224">
          <cell r="A224" t="str">
            <v>4.2.2</v>
          </cell>
          <cell r="B224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24" t="str">
            <v>ศธ 04002/ว3099 ลว. 3 สค 66 โอนครั้งที่ 719</v>
          </cell>
          <cell r="F224">
            <v>1000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8">
          <cell r="B228" t="str">
            <v>โครงการโรงเรียนคุณภาพประจำตำบล</v>
          </cell>
          <cell r="C228" t="str">
            <v>20004 31011600</v>
          </cell>
        </row>
        <row r="233">
          <cell r="A233">
            <v>5.0999999999999996</v>
          </cell>
          <cell r="B233" t="str">
            <v>กิจกรรมโรงเรียนคุณภาพประจำตำบล(1 ตำบล 1 โรงเรียนคุณภาพ)</v>
          </cell>
          <cell r="C233" t="str">
            <v>20004 66 00036 00000</v>
          </cell>
        </row>
        <row r="234">
          <cell r="A234" t="str">
            <v>5.1.1</v>
          </cell>
          <cell r="B234" t="str">
            <v>งบรายจ่ายอื่น   6611500</v>
          </cell>
          <cell r="C234" t="str">
            <v>20004 31011600 5000001</v>
          </cell>
        </row>
        <row r="235">
          <cell r="A235" t="str">
            <v>5.1.1.1</v>
          </cell>
          <cell r="B235" t="str">
    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    </cell>
          <cell r="C235" t="str">
            <v>ศธ 04002/ว1962 ลว.16 พค 66 โอนครั้งที่ 529</v>
          </cell>
          <cell r="F235">
            <v>45000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45000</v>
          </cell>
          <cell r="L235">
            <v>0</v>
          </cell>
        </row>
        <row r="238">
          <cell r="B238" t="str">
            <v>งบลงทุน ค่าครุภัณฑ์   6611310</v>
          </cell>
        </row>
        <row r="239">
          <cell r="B239" t="str">
            <v>ครุภัณฑ์โฆษณาและเผยแพร่ 120604</v>
          </cell>
        </row>
        <row r="240">
          <cell r="B240" t="str">
            <v xml:space="preserve">เครื่องฉายภาพ3มิติ </v>
          </cell>
          <cell r="C240" t="str">
            <v>ศธ 04002/ว5206 ลว.9/12/2021 โอนครั้งที่ 89</v>
          </cell>
        </row>
        <row r="241">
          <cell r="B241" t="str">
            <v>โรงเรียนธัญญสิทธิศิลป์ 30 เครื่อง</v>
          </cell>
          <cell r="C241" t="str">
            <v>20004 3100610 3110xxx</v>
          </cell>
          <cell r="F241">
            <v>0</v>
          </cell>
          <cell r="H241">
            <v>0</v>
          </cell>
          <cell r="J241">
            <v>0</v>
          </cell>
          <cell r="L241">
            <v>0</v>
          </cell>
        </row>
        <row r="242">
          <cell r="B242" t="str">
            <v>เครื่องมัลติมิเดียโปรเจคเตอร์ระดับXGAขนาด5000ANSILumens</v>
          </cell>
          <cell r="C242" t="str">
            <v>ศธ 04002/ว5206 ลว.9/12/2021 โอนครั้งที่ 89</v>
          </cell>
        </row>
        <row r="243">
          <cell r="B243" t="str">
            <v xml:space="preserve"> โรงเรียนชุมชนบึงบา</v>
          </cell>
          <cell r="C243" t="str">
            <v>20004 3100610 3110xxx</v>
          </cell>
          <cell r="F243">
            <v>0</v>
          </cell>
          <cell r="G243">
            <v>0</v>
          </cell>
          <cell r="H243">
            <v>0</v>
          </cell>
          <cell r="J243">
            <v>0</v>
          </cell>
          <cell r="L243">
            <v>0</v>
          </cell>
        </row>
        <row r="244">
          <cell r="B244" t="str">
            <v>ครุภัณฑ์การศึกษา 120611</v>
          </cell>
        </row>
        <row r="246">
          <cell r="B246" t="str">
            <v xml:space="preserve">ครุภัณฑ์กลุ่มสาระการเรียนรู้ ระดับประถมศึกษา แบบ 2 </v>
          </cell>
          <cell r="C246" t="str">
            <v>ศธ 04002/ว5169 ลว.11/11/2022 โอนครั้งที่60</v>
          </cell>
        </row>
        <row r="248">
          <cell r="A248" t="str">
            <v>1)</v>
          </cell>
          <cell r="B248" t="str">
            <v>โรงเรียนวัดจุฬาจินดาราม</v>
          </cell>
          <cell r="C248" t="str">
            <v>20004310116003110793</v>
          </cell>
          <cell r="F248">
            <v>156000</v>
          </cell>
          <cell r="H248">
            <v>0</v>
          </cell>
          <cell r="J248">
            <v>0</v>
          </cell>
          <cell r="L248">
            <v>156000</v>
          </cell>
        </row>
        <row r="249">
          <cell r="B249" t="str">
            <v>โต๊ะเก้าอี้นักเรียนระดับประถมศึกษา</v>
          </cell>
          <cell r="C249" t="str">
            <v>ศธ 04002/ว5169 ลว.11/11/2022 โอนครั้งที่60</v>
          </cell>
        </row>
        <row r="250">
          <cell r="A250" t="str">
            <v>1)</v>
          </cell>
          <cell r="B250" t="str">
            <v>โรงเรียนวัดมูลจินดาราม 154 ชุด</v>
          </cell>
          <cell r="C250" t="str">
            <v>20004310116003110794</v>
          </cell>
          <cell r="F250">
            <v>123100</v>
          </cell>
          <cell r="H250">
            <v>0</v>
          </cell>
          <cell r="J250">
            <v>0</v>
          </cell>
          <cell r="L250">
            <v>123046</v>
          </cell>
        </row>
        <row r="251">
          <cell r="B251" t="str">
            <v>โอนกลับส่วนกลาง107900</v>
          </cell>
          <cell r="C251" t="str">
            <v>ศธ 04002/ว2579/29มิย 66</v>
          </cell>
          <cell r="F251">
            <v>0</v>
          </cell>
          <cell r="H251">
            <v>0</v>
          </cell>
          <cell r="J251">
            <v>0</v>
          </cell>
          <cell r="L251">
            <v>0</v>
          </cell>
        </row>
        <row r="252">
          <cell r="B252" t="str">
            <v>โต๊ะเก้าอี้นักเรียนระดับก่อนประถมศึกษา</v>
          </cell>
          <cell r="C252" t="str">
            <v>ศธ 04002/ว5169 ลว.11/11/2022 โอนครั้งที่60</v>
          </cell>
        </row>
        <row r="253">
          <cell r="A253" t="str">
            <v>1)</v>
          </cell>
          <cell r="B253" t="str">
            <v>วัดเกตุประภา</v>
          </cell>
          <cell r="C253" t="str">
            <v>20004310116003110795</v>
          </cell>
          <cell r="F253">
            <v>63200</v>
          </cell>
          <cell r="H253">
            <v>0</v>
          </cell>
          <cell r="J253">
            <v>0</v>
          </cell>
          <cell r="L253">
            <v>63120</v>
          </cell>
        </row>
        <row r="255">
          <cell r="A255" t="str">
            <v>2)</v>
          </cell>
          <cell r="B255" t="str">
            <v>นิกรราษฎร์บํารุงวิทย์</v>
          </cell>
          <cell r="C255" t="str">
            <v>20004310116003110796</v>
          </cell>
          <cell r="F255">
            <v>28500</v>
          </cell>
          <cell r="H255">
            <v>0</v>
          </cell>
          <cell r="J255">
            <v>0</v>
          </cell>
          <cell r="L255">
            <v>28404</v>
          </cell>
        </row>
        <row r="257">
          <cell r="B257" t="str">
            <v xml:space="preserve">ครุภัณฑ์งานอาชีพ ระดับประถมศึกษา แบบ 3 </v>
          </cell>
          <cell r="C257" t="str">
            <v>ศธ 04002/ว5169 ลว.11/11/2022 โอนครั้งที่60</v>
          </cell>
        </row>
        <row r="259">
          <cell r="A259" t="str">
            <v>1)</v>
          </cell>
          <cell r="B259" t="str">
            <v xml:space="preserve">โรงเรียนชุมชนวัดพิชิตปิตยาราม </v>
          </cell>
          <cell r="C259" t="str">
            <v>20004310116003110797</v>
          </cell>
          <cell r="F259">
            <v>123000</v>
          </cell>
          <cell r="H259">
            <v>0</v>
          </cell>
          <cell r="J259">
            <v>0</v>
          </cell>
          <cell r="L259">
            <v>123000</v>
          </cell>
        </row>
        <row r="261">
          <cell r="B261" t="str">
            <v xml:space="preserve">ครุภัณฑ์พัฒนาทักษะ ระดับก่อนประถมศึกษา แบบ 3 </v>
          </cell>
          <cell r="C261" t="str">
            <v>20004310116003110796</v>
          </cell>
          <cell r="F261">
            <v>89000</v>
          </cell>
          <cell r="H261">
            <v>0</v>
          </cell>
          <cell r="J261">
            <v>0</v>
          </cell>
          <cell r="L261">
            <v>89000</v>
          </cell>
        </row>
        <row r="262">
          <cell r="A262" t="str">
            <v>1)</v>
          </cell>
          <cell r="B262" t="str">
            <v xml:space="preserve">โรงเรียนวัดคลองชัน </v>
          </cell>
          <cell r="C262" t="str">
            <v>20004310116003110798</v>
          </cell>
          <cell r="F262">
            <v>89000</v>
          </cell>
          <cell r="H262">
            <v>0</v>
          </cell>
          <cell r="J262">
            <v>0</v>
          </cell>
          <cell r="L262">
            <v>89000</v>
          </cell>
        </row>
        <row r="264">
          <cell r="B26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  <cell r="C264" t="str">
            <v>20004 66000 7700000</v>
          </cell>
        </row>
        <row r="265">
          <cell r="B265" t="str">
            <v>งบลงทุน  ค่าที่ดินและสิ่งก่อสร้าง 6611320</v>
          </cell>
        </row>
        <row r="266">
          <cell r="B266" t="str">
            <v>ปรับปรุงซ่อมแซมอาคารเรียนอาคารประกอบและสิ่งก่อสร้างอื่น</v>
          </cell>
          <cell r="C266" t="str">
            <v>ศธ 04002/ว5190 ลว.14/11/2022 โอนครั้งที่ 64</v>
          </cell>
        </row>
        <row r="269">
          <cell r="A269" t="str">
            <v>1)</v>
          </cell>
          <cell r="B269" t="str">
            <v>ชุมชนวัดพิชิตปิตยาราม</v>
          </cell>
          <cell r="C269" t="str">
            <v>20004310116003211915</v>
          </cell>
          <cell r="F269">
            <v>795000</v>
          </cell>
          <cell r="H269">
            <v>0</v>
          </cell>
          <cell r="J269">
            <v>0</v>
          </cell>
          <cell r="L269">
            <v>795000</v>
          </cell>
        </row>
        <row r="270">
          <cell r="A270" t="str">
            <v>2)</v>
          </cell>
          <cell r="B270" t="str">
            <v>วัดขุมแก้ว</v>
          </cell>
          <cell r="C270" t="str">
            <v>20004310116003211916</v>
          </cell>
          <cell r="F270">
            <v>432000</v>
          </cell>
          <cell r="H270">
            <v>0</v>
          </cell>
          <cell r="J270">
            <v>0</v>
          </cell>
          <cell r="L270">
            <v>432000</v>
          </cell>
        </row>
        <row r="271">
          <cell r="A271" t="str">
            <v>3)</v>
          </cell>
          <cell r="B271" t="str">
            <v>วัดมูลจินดาราม</v>
          </cell>
          <cell r="C271" t="str">
            <v>20004310116003211917</v>
          </cell>
          <cell r="F271">
            <v>455000</v>
          </cell>
          <cell r="H271">
            <v>455000</v>
          </cell>
          <cell r="J271">
            <v>0</v>
          </cell>
          <cell r="L271">
            <v>0</v>
          </cell>
        </row>
        <row r="272">
          <cell r="A272" t="str">
            <v>4)</v>
          </cell>
          <cell r="B272" t="str">
            <v>วัดอัยยิการาม</v>
          </cell>
          <cell r="C272" t="str">
            <v>20004310116003211918</v>
          </cell>
          <cell r="F272">
            <v>499000</v>
          </cell>
          <cell r="H272">
            <v>0</v>
          </cell>
          <cell r="J272">
            <v>0</v>
          </cell>
          <cell r="L272">
            <v>499000</v>
          </cell>
        </row>
        <row r="273">
          <cell r="A273" t="str">
            <v>5)</v>
          </cell>
          <cell r="B273" t="str">
            <v>วัดเกตุประภา</v>
          </cell>
          <cell r="C273" t="str">
            <v>20004310116003211919</v>
          </cell>
          <cell r="F273">
            <v>288000</v>
          </cell>
          <cell r="H273">
            <v>0</v>
          </cell>
          <cell r="J273">
            <v>0</v>
          </cell>
          <cell r="L273">
            <v>288000</v>
          </cell>
        </row>
        <row r="274">
          <cell r="A274" t="str">
            <v>6)</v>
          </cell>
          <cell r="B274" t="str">
            <v>วัดพืชอุดม</v>
          </cell>
          <cell r="C274" t="str">
            <v>20004310116003211920</v>
          </cell>
          <cell r="F274">
            <v>856000</v>
          </cell>
          <cell r="H274">
            <v>0</v>
          </cell>
          <cell r="J274">
            <v>0</v>
          </cell>
          <cell r="L274">
            <v>856000</v>
          </cell>
        </row>
        <row r="275">
          <cell r="A275" t="str">
            <v>7)</v>
          </cell>
          <cell r="B275" t="str">
            <v>วัดจุฬาจินดาราม</v>
          </cell>
          <cell r="C275" t="str">
            <v>20004310116003211921</v>
          </cell>
          <cell r="F275">
            <v>52600</v>
          </cell>
          <cell r="H275">
            <v>0</v>
          </cell>
          <cell r="J275">
            <v>0</v>
          </cell>
          <cell r="L275">
            <v>52600</v>
          </cell>
        </row>
        <row r="276">
          <cell r="A276" t="str">
            <v>8)</v>
          </cell>
          <cell r="B276" t="str">
            <v>วัดศรีคัคณางค์</v>
          </cell>
          <cell r="C276" t="str">
            <v>20004310116003211922</v>
          </cell>
          <cell r="F276">
            <v>512700</v>
          </cell>
          <cell r="H276">
            <v>0</v>
          </cell>
          <cell r="J276">
            <v>0</v>
          </cell>
          <cell r="L276">
            <v>512645</v>
          </cell>
        </row>
        <row r="277">
          <cell r="B277" t="str">
            <v>ห้องน้ำห้องส้วมนักเรียนชาย 6 ที่/49</v>
          </cell>
          <cell r="C277" t="str">
            <v>ศธ 04002/ว5190 ลว.14/11/2022 โอนครั้งที่ 64</v>
          </cell>
        </row>
        <row r="278">
          <cell r="A278" t="str">
            <v>1)</v>
          </cell>
          <cell r="B278" t="str">
            <v>วัดขุมแก้ว</v>
          </cell>
          <cell r="C278" t="str">
            <v>20004310116003211923</v>
          </cell>
          <cell r="F278">
            <v>547000</v>
          </cell>
          <cell r="H278">
            <v>0</v>
          </cell>
          <cell r="J278">
            <v>0</v>
          </cell>
          <cell r="L278">
            <v>547000</v>
          </cell>
        </row>
        <row r="281">
          <cell r="B281" t="str">
            <v xml:space="preserve">อาคาร สพฐ. 4 (ห้องส้วม 4 ห้อง) </v>
          </cell>
          <cell r="C281" t="str">
            <v>ศธ 04002/ว5190 ลว.14/11/2022 โอนครั้งที่ 64</v>
          </cell>
        </row>
        <row r="282">
          <cell r="A282" t="str">
            <v>1)</v>
          </cell>
          <cell r="B282" t="str">
            <v>นิกรราษฎร์บํารุงวิทย์</v>
          </cell>
          <cell r="C282" t="str">
            <v>20004310116003211924</v>
          </cell>
          <cell r="F282">
            <v>431200</v>
          </cell>
          <cell r="H282">
            <v>431200</v>
          </cell>
          <cell r="J282">
            <v>0</v>
          </cell>
          <cell r="L282">
            <v>0</v>
          </cell>
        </row>
        <row r="283">
          <cell r="A283" t="str">
            <v>5.2.4</v>
          </cell>
          <cell r="B283" t="str">
            <v>ปรับปรุงซ่อมแซมอาคารเรียนและสิ่งก่ออสร้างอื่นที่ชำรุด</v>
          </cell>
          <cell r="C283" t="str">
            <v>ศธ 04002/ว2729 ลว.7/7/2022 โอนครั้งที่ 648</v>
          </cell>
        </row>
        <row r="284">
          <cell r="A284" t="str">
            <v>1)</v>
          </cell>
          <cell r="B284" t="str">
            <v>วัดลาดสนุ่น</v>
          </cell>
          <cell r="C284" t="str">
            <v>2000431011600321ZZZZ</v>
          </cell>
          <cell r="F284">
            <v>496000</v>
          </cell>
        </row>
        <row r="286">
          <cell r="B286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286" t="str">
            <v>20004 66 00079 00000</v>
          </cell>
        </row>
        <row r="287">
          <cell r="B287" t="str">
            <v>งบลงทุน  ค่าที่ดินสิ่งก่อสร้าง 6611320</v>
          </cell>
          <cell r="C287" t="str">
            <v>20004 31011600 321xxxx</v>
          </cell>
        </row>
        <row r="288">
          <cell r="B288" t="str">
            <v xml:space="preserve">ปรับปรุงซ่อมแซมอาคารเรียน อาคารประกอบและสิ่งก่อสร้างอื่น </v>
          </cell>
          <cell r="C288" t="str">
            <v>ศธ 04002/ว5190 ลว.14 พ.ย. 2565 โอนครั้งที่ 64</v>
          </cell>
        </row>
        <row r="289">
          <cell r="A289" t="str">
            <v>1)</v>
          </cell>
          <cell r="B289" t="str">
            <v xml:space="preserve">โรงเรียนชุมชนบึงบา </v>
          </cell>
          <cell r="C289" t="str">
            <v>20004310116003215607</v>
          </cell>
          <cell r="D289">
            <v>1980000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1980000</v>
          </cell>
        </row>
        <row r="292">
          <cell r="B292" t="str">
            <v xml:space="preserve"> กิจกรรมการยกระดับคุณภาพการศึกษา  (โรงเรียนคุณภาพ)</v>
          </cell>
          <cell r="C292" t="str">
            <v>20004 66 00096 00000</v>
          </cell>
        </row>
        <row r="293">
          <cell r="B293" t="str">
            <v>งบลงทุน ค่าครุภัณฑ์   6611310</v>
          </cell>
          <cell r="C293" t="str">
            <v>20004 31011600 321xxxx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95880</v>
          </cell>
        </row>
        <row r="294">
          <cell r="B294" t="str">
            <v>โต๊ะเก้าอี้นักเรียน ระดับประถมศึกษา</v>
          </cell>
          <cell r="C294" t="str">
            <v>ศธ 04002/ว5169ลว.11 พ.ย. 2565 โอนครั้งที่ 60</v>
          </cell>
        </row>
        <row r="295">
          <cell r="A295" t="str">
            <v>1)</v>
          </cell>
          <cell r="B295" t="str">
            <v xml:space="preserve"> โรงเรียนชุมชนบึงบา </v>
          </cell>
          <cell r="C295" t="str">
            <v>20004310116003112340</v>
          </cell>
          <cell r="D295">
            <v>95900</v>
          </cell>
        </row>
        <row r="369">
          <cell r="A369">
            <v>2</v>
          </cell>
          <cell r="B369" t="str">
            <v xml:space="preserve">โครงการพัฒนาสื่อและเทคโนโลยีสารสนเทศเพื่อการศึกษา </v>
          </cell>
          <cell r="C369" t="str">
            <v xml:space="preserve">20004 42004700 </v>
          </cell>
        </row>
        <row r="370">
          <cell r="B370" t="str">
            <v xml:space="preserve"> งบดำเนินงาน 66112xx</v>
          </cell>
        </row>
        <row r="372">
          <cell r="A372">
            <v>2.1</v>
          </cell>
          <cell r="B372" t="str">
            <v xml:space="preserve">กิจกรรมการส่งเสริมการจัดการศึกษาทางไกล </v>
          </cell>
          <cell r="C372" t="str">
            <v xml:space="preserve">20004 66 86184 00000  </v>
          </cell>
        </row>
        <row r="373">
          <cell r="A373" t="str">
            <v>2.1.1</v>
          </cell>
          <cell r="B373" t="str">
            <v xml:space="preserve"> งบดำเนินงาน 66112xx</v>
          </cell>
          <cell r="C373" t="str">
            <v xml:space="preserve">20004 42004700 2000000 </v>
          </cell>
        </row>
        <row r="374">
          <cell r="A374" t="str">
            <v>2.1.1.1</v>
          </cell>
          <cell r="B374" t="str">
    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    </cell>
          <cell r="C374" t="str">
            <v>ศธ 04002/ว3600 ลว.24 ส.ค. 2566 โอนครั้งที่ 805</v>
          </cell>
          <cell r="F374">
            <v>18000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7">
          <cell r="B377" t="str">
            <v xml:space="preserve"> งบลงทุน ค่าครุภัณฑ์ 6611310</v>
          </cell>
          <cell r="C377" t="str">
            <v>20004 42004700 3110000</v>
          </cell>
        </row>
        <row r="379">
          <cell r="B379" t="str">
            <v>ครุภัณฑ์การศึกษา 120611</v>
          </cell>
        </row>
        <row r="380">
          <cell r="A380" t="str">
            <v>2.2.1</v>
          </cell>
          <cell r="B380" t="str">
            <v xml:space="preserve">ครุภัณฑ์ทดแทนห้องเรียน DLTV สำหรับโรงเรียน Stan Alone      </v>
          </cell>
          <cell r="C380" t="str">
            <v>ศธ 04002/ว2350 ลว. 10/ก.ค./2566 โอนครั้งที่ 663</v>
          </cell>
        </row>
        <row r="381">
          <cell r="A381" t="str">
            <v>2.2.1.1</v>
          </cell>
          <cell r="B381" t="str">
            <v>แสนชื่นปานนุกูล</v>
          </cell>
          <cell r="C381" t="str">
            <v>20004420047003113338</v>
          </cell>
          <cell r="F381">
            <v>17500</v>
          </cell>
          <cell r="G381">
            <v>0</v>
          </cell>
          <cell r="H381">
            <v>17300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 t="str">
            <v>2.2.1.2</v>
          </cell>
          <cell r="B382" t="str">
            <v>วัดจตุพิธวราวาส</v>
          </cell>
          <cell r="C382" t="str">
            <v>20004420047003113340</v>
          </cell>
          <cell r="F382">
            <v>32000</v>
          </cell>
          <cell r="G382">
            <v>0</v>
          </cell>
          <cell r="H382">
            <v>31600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2.2.1.3</v>
          </cell>
          <cell r="B383" t="str">
            <v>ศาลาลอย</v>
          </cell>
          <cell r="C383" t="str">
            <v>20004420047003113342</v>
          </cell>
          <cell r="F383">
            <v>32000</v>
          </cell>
          <cell r="G383">
            <v>0</v>
          </cell>
          <cell r="H383">
            <v>31600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 t="str">
            <v>2.2.1.4</v>
          </cell>
          <cell r="B384" t="str">
            <v>วัดแสงมณี</v>
          </cell>
          <cell r="C384" t="str">
            <v>20004420047003113344</v>
          </cell>
          <cell r="F384">
            <v>32000</v>
          </cell>
          <cell r="G384">
            <v>0</v>
          </cell>
          <cell r="H384">
            <v>31600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 t="str">
            <v>2.2.1.5</v>
          </cell>
          <cell r="B385" t="str">
            <v>วัดอดิศร</v>
          </cell>
          <cell r="C385" t="str">
            <v>20004420047003113346</v>
          </cell>
          <cell r="F385">
            <v>32000</v>
          </cell>
          <cell r="G385">
            <v>0</v>
          </cell>
          <cell r="H385">
            <v>31600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 t="str">
            <v>2.2.1.6</v>
          </cell>
          <cell r="B386" t="str">
            <v>วัดนพรัตนาราม</v>
          </cell>
          <cell r="C386" t="str">
            <v>20004420047003113349</v>
          </cell>
          <cell r="F386">
            <v>49500</v>
          </cell>
          <cell r="G386">
            <v>0</v>
          </cell>
          <cell r="H386">
            <v>48900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 t="str">
            <v>2.2.1.7</v>
          </cell>
          <cell r="B387" t="str">
            <v>วัดธรรมราษฎร์เจริญผล</v>
          </cell>
          <cell r="C387" t="str">
            <v>20004420047003113350</v>
          </cell>
          <cell r="F387">
            <v>49500</v>
          </cell>
          <cell r="G387">
            <v>0</v>
          </cell>
          <cell r="H387">
            <v>48900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2.2.1.8</v>
          </cell>
          <cell r="B388" t="str">
            <v>นิกรราษฎร์บูรณะ(เหราบัตย์อุทิศ)</v>
          </cell>
          <cell r="C388" t="str">
            <v>20004420047003113353</v>
          </cell>
          <cell r="F388">
            <v>49500</v>
          </cell>
          <cell r="G388">
            <v>0</v>
          </cell>
          <cell r="H388">
            <v>48900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93">
          <cell r="B393" t="str">
            <v xml:space="preserve">โครงการสร้างโอกาสและลดความเหลื่อมล้ำทางการศึกษาในระดับพื้นที่  </v>
          </cell>
          <cell r="C393" t="str">
            <v>20004 42006700 2000000</v>
          </cell>
        </row>
        <row r="394">
          <cell r="B394" t="str">
            <v xml:space="preserve">กิจกรรมการยกระดับคุณภาพโรงเรียนขยายโอกาส </v>
          </cell>
          <cell r="C394" t="str">
            <v xml:space="preserve">20004 66 00106 00000 </v>
          </cell>
        </row>
        <row r="395">
          <cell r="C395" t="str">
            <v>20004 42006700 2000000</v>
          </cell>
        </row>
        <row r="396">
          <cell r="B396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396" t="str">
            <v>ศธ 04002/ว585 ลว.15 กพ 66 โอนครั้งที่ 310</v>
          </cell>
          <cell r="F396">
            <v>1000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800</v>
          </cell>
        </row>
        <row r="397">
          <cell r="B397" t="str">
    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    </cell>
          <cell r="C397" t="str">
            <v>ศธ 04002/ว1925 ลว.12 พค 66 โอนครั้งที่ 517</v>
          </cell>
          <cell r="F397">
            <v>1000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800</v>
          </cell>
        </row>
        <row r="401">
          <cell r="A401" t="str">
            <v>ง</v>
          </cell>
          <cell r="B401" t="str">
            <v>แผนงานพื้นฐานด้านการพัฒนาและเสริมสร้างศักยภาพทรัพยากรมนุษย์</v>
          </cell>
          <cell r="D401">
            <v>25880455</v>
          </cell>
          <cell r="E401">
            <v>5100000</v>
          </cell>
          <cell r="F401">
            <v>30980455</v>
          </cell>
          <cell r="G401">
            <v>0</v>
          </cell>
          <cell r="H401">
            <v>4551900</v>
          </cell>
          <cell r="I401">
            <v>0</v>
          </cell>
          <cell r="J401">
            <v>0</v>
          </cell>
          <cell r="K401">
            <v>4225841.5</v>
          </cell>
          <cell r="L401">
            <v>19429004.399999999</v>
          </cell>
          <cell r="M401">
            <v>2773709.1</v>
          </cell>
          <cell r="N401" t="e">
            <v>#REF!</v>
          </cell>
        </row>
        <row r="402">
          <cell r="A402">
            <v>1</v>
          </cell>
          <cell r="B402" t="str">
            <v xml:space="preserve">ผลผลิตผู้จบการศึกษาก่อนประถมศึกษา </v>
          </cell>
          <cell r="C402" t="str">
            <v xml:space="preserve">20004 35000100 </v>
          </cell>
        </row>
        <row r="403">
          <cell r="B403" t="str">
            <v xml:space="preserve"> งบดำเนินงาน 66112xx</v>
          </cell>
        </row>
        <row r="405">
          <cell r="B405" t="str">
            <v xml:space="preserve">รวมงบลงทุน </v>
          </cell>
        </row>
        <row r="407">
          <cell r="B407" t="str">
            <v xml:space="preserve">กิจกรรมการจัดการศึกษาก่อนประถมศึกษา  </v>
          </cell>
          <cell r="C407" t="str">
            <v>20004 66 05162 00000</v>
          </cell>
        </row>
        <row r="445">
          <cell r="A445">
            <v>1</v>
          </cell>
          <cell r="B445" t="str">
            <v>งบสพฐ.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63">
          <cell r="B463" t="str">
            <v>ครุภัณฑ์การศึกษา 120611</v>
          </cell>
        </row>
        <row r="464">
          <cell r="B464" t="str">
            <v>โต๊ะ-เก้าอี้นักเรียนระดับก่อนประถมศึกษา</v>
          </cell>
          <cell r="C464" t="str">
            <v>ศธ04002/ว5169 ลว.11 พ.ย.65 โอนครั้งที่ 60</v>
          </cell>
        </row>
        <row r="465">
          <cell r="A465" t="str">
            <v>1)</v>
          </cell>
          <cell r="B465" t="str">
            <v>วัดราษฎรบํารุง</v>
          </cell>
          <cell r="C465" t="str">
            <v>20004350001003110531</v>
          </cell>
          <cell r="F465">
            <v>23700</v>
          </cell>
          <cell r="H465">
            <v>0</v>
          </cell>
          <cell r="J465">
            <v>0</v>
          </cell>
          <cell r="L465">
            <v>23670</v>
          </cell>
        </row>
        <row r="466">
          <cell r="A466" t="str">
            <v>2)</v>
          </cell>
          <cell r="B466" t="str">
            <v>วัดสอนดีศรีเจริญ</v>
          </cell>
          <cell r="C466" t="str">
            <v>20004350001003110532</v>
          </cell>
          <cell r="F466">
            <v>23700</v>
          </cell>
          <cell r="H466">
            <v>0</v>
          </cell>
          <cell r="J466">
            <v>0</v>
          </cell>
          <cell r="L466">
            <v>23670</v>
          </cell>
        </row>
        <row r="482">
          <cell r="A482">
            <v>1.2</v>
          </cell>
          <cell r="B482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482" t="str">
            <v>20004 66 00080  00000</v>
          </cell>
        </row>
        <row r="483">
          <cell r="B483" t="str">
            <v xml:space="preserve"> งบดำเนินงาน 66112xx</v>
          </cell>
          <cell r="C483" t="str">
            <v>20004 35000100 200000</v>
          </cell>
        </row>
        <row r="484">
          <cell r="A484" t="str">
            <v>1.2.1</v>
          </cell>
          <cell r="B484" t="str">
    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    </cell>
          <cell r="C484" t="str">
            <v>ที่ ศธ04002/ว1282ลว 29 มีค 66 ครั้งที่ 438</v>
          </cell>
          <cell r="D484">
            <v>2400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90">
          <cell r="A490">
            <v>2</v>
          </cell>
          <cell r="B490" t="str">
            <v xml:space="preserve">ผลผลิตผู้จบการศึกษาภาคบังคับ  </v>
          </cell>
          <cell r="C490" t="str">
            <v>20004 35000200</v>
          </cell>
        </row>
        <row r="491">
          <cell r="C491" t="str">
            <v>20004 35000200 2000000</v>
          </cell>
        </row>
        <row r="495">
          <cell r="A495">
            <v>2.1</v>
          </cell>
          <cell r="B495" t="str">
            <v>กิจกรรมการจัดการศึกษาประถมศึกษาสำหรับโรงเรียนปกติ</v>
          </cell>
          <cell r="C495" t="str">
            <v>20004 66 05164 00000</v>
          </cell>
        </row>
        <row r="496">
          <cell r="B496" t="str">
            <v xml:space="preserve"> งบดำเนินงาน 66112xx </v>
          </cell>
          <cell r="C496" t="str">
            <v>20004 35000200 2000000</v>
          </cell>
        </row>
        <row r="499">
          <cell r="F499">
            <v>778660.18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568660.18000000005</v>
          </cell>
          <cell r="L499">
            <v>0</v>
          </cell>
        </row>
        <row r="500">
          <cell r="B500" t="str">
            <v>ค้าจ้างเหมาบริการ ลูกจ้างสพป.ปท.2  ครั้งที่ 3  210,000</v>
          </cell>
          <cell r="C500" t="str">
            <v>ที่ ศธ04002/ว2531/26 มิย 66 ครั้ง 619</v>
          </cell>
        </row>
        <row r="501">
          <cell r="E501">
            <v>159395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153745</v>
          </cell>
          <cell r="L501">
            <v>5650</v>
          </cell>
        </row>
        <row r="502">
          <cell r="E502">
            <v>40979.879999999997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22079.88</v>
          </cell>
          <cell r="L502">
            <v>6000</v>
          </cell>
        </row>
        <row r="503">
          <cell r="E503">
            <v>189602.06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189602.06</v>
          </cell>
          <cell r="L503">
            <v>0</v>
          </cell>
        </row>
        <row r="504">
          <cell r="E504">
            <v>332200.45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332200.45</v>
          </cell>
          <cell r="L504">
            <v>0</v>
          </cell>
        </row>
        <row r="505">
          <cell r="E505">
            <v>141000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141000</v>
          </cell>
          <cell r="L505">
            <v>0</v>
          </cell>
        </row>
        <row r="506">
          <cell r="E506">
            <v>928162.43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910696.45</v>
          </cell>
          <cell r="L506">
            <v>0</v>
          </cell>
        </row>
        <row r="507">
          <cell r="E507">
            <v>148000</v>
          </cell>
          <cell r="G507">
            <v>0</v>
          </cell>
          <cell r="H507">
            <v>0</v>
          </cell>
          <cell r="I507">
            <v>0</v>
          </cell>
        </row>
        <row r="508">
          <cell r="A508" t="str">
            <v>8.1)</v>
          </cell>
          <cell r="B508" t="str">
            <v>อื่นๆ (ข้อ 1)-7) )</v>
          </cell>
          <cell r="C508" t="str">
            <v>ศธ04002/ว3458 ลว.18 ส.ค.66 โอนครั้งที่ 780</v>
          </cell>
          <cell r="E508">
            <v>100000</v>
          </cell>
          <cell r="F508">
            <v>100000</v>
          </cell>
          <cell r="G508">
            <v>0</v>
          </cell>
          <cell r="H508">
            <v>0</v>
          </cell>
          <cell r="I508">
            <v>0</v>
          </cell>
        </row>
        <row r="510">
          <cell r="A510" t="str">
            <v>2.1.2</v>
          </cell>
          <cell r="B510" t="str">
            <v>งบพัฒนาเพื่อพัฒนาคุณภาพการศึกษา 2,000,000 บาท</v>
          </cell>
          <cell r="C510" t="str">
            <v>ศธ04002/ว4881 ลว.27 ต.ค.65 โอนครั้งที่ 16  3,000,000</v>
          </cell>
        </row>
        <row r="511">
          <cell r="A511" t="str">
            <v>2.1.2.1</v>
          </cell>
          <cell r="B511" t="str">
            <v>งบกลยุทธ์ ของสพป.ปท.2 500,000 บาท</v>
          </cell>
        </row>
        <row r="512">
          <cell r="A512" t="str">
            <v>1)</v>
          </cell>
          <cell r="B512" t="str">
            <v>โครงการปฏิรูปกระบวนการเรียนรู้ที่ตอบสนองต่อการเปลี่ยนแปลงในศตวรรษที่ 21 150,000</v>
          </cell>
          <cell r="E512">
            <v>109450</v>
          </cell>
          <cell r="F512">
            <v>109450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94550</v>
          </cell>
          <cell r="L512">
            <v>0</v>
          </cell>
        </row>
        <row r="514">
          <cell r="A514" t="str">
            <v>2)</v>
          </cell>
          <cell r="B514" t="str">
            <v>โครงการส่งเสริมการจัดการศึกษาให้ผู้เรียนมีความปลอดภัยทุกรูปแบบ</v>
          </cell>
          <cell r="E514">
            <v>50000</v>
          </cell>
          <cell r="F514">
            <v>50000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45150</v>
          </cell>
          <cell r="L514">
            <v>0</v>
          </cell>
        </row>
        <row r="515">
          <cell r="A515" t="str">
            <v>3)</v>
          </cell>
          <cell r="B515" t="str">
            <v>โครงการเพิ่มโอกาสและความเสมอภาคทางการศึกษา</v>
          </cell>
          <cell r="E515">
            <v>50000</v>
          </cell>
          <cell r="F515">
            <v>50000</v>
          </cell>
          <cell r="G515">
            <v>0</v>
          </cell>
          <cell r="H515">
            <v>0</v>
          </cell>
          <cell r="K515">
            <v>38100</v>
          </cell>
          <cell r="L515">
            <v>0</v>
          </cell>
        </row>
        <row r="516">
          <cell r="A516" t="str">
            <v>4)</v>
          </cell>
          <cell r="B516" t="str">
    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    </cell>
          <cell r="E516">
            <v>100000</v>
          </cell>
          <cell r="F516">
            <v>100000</v>
          </cell>
          <cell r="G516">
            <v>0</v>
          </cell>
          <cell r="H516">
            <v>0</v>
          </cell>
          <cell r="K516">
            <v>99900</v>
          </cell>
          <cell r="L516">
            <v>0</v>
          </cell>
        </row>
        <row r="517">
          <cell r="A517" t="str">
            <v>5)</v>
          </cell>
          <cell r="B517" t="str">
            <v>โครงการส่งเสริมคุณธรรม นำสู่คุณภาพชีวิต</v>
          </cell>
          <cell r="E517">
            <v>50000</v>
          </cell>
          <cell r="F517">
            <v>50000</v>
          </cell>
          <cell r="G517">
            <v>0</v>
          </cell>
          <cell r="H517">
            <v>0</v>
          </cell>
          <cell r="K517">
            <v>32300</v>
          </cell>
          <cell r="L517">
            <v>0</v>
          </cell>
        </row>
        <row r="518">
          <cell r="A518" t="str">
            <v>6)</v>
          </cell>
          <cell r="B518" t="str">
            <v>โครงการพัฒนาระบบประกันคุณภาพภายในของสถานศึกษาให้เข้มแข็ง</v>
          </cell>
          <cell r="E518">
            <v>50000</v>
          </cell>
          <cell r="F518">
            <v>50000</v>
          </cell>
          <cell r="G518">
            <v>0</v>
          </cell>
          <cell r="H518">
            <v>0</v>
          </cell>
          <cell r="K518">
            <v>18700</v>
          </cell>
          <cell r="L518">
            <v>0</v>
          </cell>
        </row>
        <row r="519">
          <cell r="A519" t="str">
            <v>7)</v>
          </cell>
          <cell r="B519" t="str">
    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    </cell>
          <cell r="E519">
            <v>50000</v>
          </cell>
          <cell r="F519">
            <v>50000</v>
          </cell>
          <cell r="G519">
            <v>0</v>
          </cell>
          <cell r="H519">
            <v>0</v>
          </cell>
          <cell r="K519">
            <v>38850</v>
          </cell>
          <cell r="L519">
            <v>0</v>
          </cell>
        </row>
        <row r="520">
          <cell r="H520">
            <v>0</v>
          </cell>
          <cell r="K520">
            <v>0</v>
          </cell>
          <cell r="L520">
            <v>0</v>
          </cell>
        </row>
        <row r="527">
          <cell r="A527" t="str">
            <v>1)</v>
          </cell>
          <cell r="B527" t="str">
            <v>งบกลาง</v>
          </cell>
          <cell r="C527" t="str">
            <v>20004 35000200 200000/20004 66 05164 00000</v>
          </cell>
          <cell r="E527">
            <v>1730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9">
          <cell r="A529" t="str">
            <v>2)</v>
          </cell>
          <cell r="B529" t="str">
    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    </cell>
          <cell r="C529" t="str">
            <v>บันทึกกลุ่มบุคคล ลว. 3 พ.ย.65</v>
          </cell>
          <cell r="E529">
            <v>142270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142270</v>
          </cell>
          <cell r="L529">
            <v>0</v>
          </cell>
        </row>
        <row r="530">
          <cell r="A530" t="str">
            <v>3)</v>
          </cell>
          <cell r="B530" t="str">
            <v xml:space="preserve">โครงการงานศิลปหัตถกรรมนักเรียน ระดับเขตพื้นที่การศึกษา ปีการศีกษา 2565                     </v>
          </cell>
          <cell r="C530" t="str">
            <v>บท.แผนลว. 13 ธ.ค. 65</v>
          </cell>
          <cell r="E530">
            <v>300000</v>
          </cell>
          <cell r="K530">
            <v>10830</v>
          </cell>
          <cell r="L530">
            <v>284035</v>
          </cell>
        </row>
        <row r="531">
          <cell r="A531" t="str">
            <v>4)</v>
          </cell>
          <cell r="B531" t="str">
            <v xml:space="preserve">โครงการงานศิลปหัตถกรรมนักเรียน ระดับชาติ ครั้งที่ 70  ปีการศีกษา 2565  งบ 100000                   </v>
          </cell>
          <cell r="C531" t="str">
            <v xml:space="preserve">บท.แผนลว. 14 ม.ค. 66 </v>
          </cell>
          <cell r="E531">
            <v>100000</v>
          </cell>
        </row>
        <row r="532">
          <cell r="A532" t="str">
            <v>5)</v>
          </cell>
          <cell r="B532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532" t="str">
            <v>บท.แผนลว. 18 ม.ค. 66 /ศธ04002/ว619 ลว.26 มิย 66 โอนครั้งที่ 619  ครั้งที่ 3  47270</v>
          </cell>
          <cell r="E532">
            <v>55550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8280</v>
          </cell>
          <cell r="L532">
            <v>0</v>
          </cell>
        </row>
        <row r="533">
          <cell r="A533" t="str">
            <v>6)</v>
          </cell>
          <cell r="B533" t="str">
            <v>โครงการรักษ์ภาษาไทยเนื่องในสัปดาห์วันภาษาไทยแห่งชาติ ปี 2566</v>
          </cell>
          <cell r="C533" t="str">
            <v>ศธ04002/ว619 ลว.26 มิย 66 โอนครั้งที่ 619  ครั้งที่ 3  1,000,000</v>
          </cell>
          <cell r="E533">
            <v>13000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13000</v>
          </cell>
          <cell r="L533">
            <v>0</v>
          </cell>
        </row>
        <row r="534">
          <cell r="A534" t="str">
            <v>6)</v>
          </cell>
          <cell r="B534" t="str">
            <v>โครงการส่งเสริมผู้เรียนให้มีคุณลักษณะในศตวรรษที่ 21 50000 บาท</v>
          </cell>
          <cell r="C534" t="str">
            <v>ศธ04002/ว619 ลว.26 มิย 66 โอนครั้งที่ 619  ครั้งที่ 3  1,000,000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</row>
        <row r="535">
          <cell r="A535" t="str">
            <v>7)</v>
          </cell>
          <cell r="B535" t="str">
            <v>โครงการเพิ่มประสิทธิผลการจัดการเรียนรู้ที่ส่งเสริมความสามารถในการแข่งขันระดับนานาชาติ 20000 บาท</v>
          </cell>
          <cell r="C535" t="str">
            <v>ศธ04002/ว619 ลว.26 มิย 66 โอนครั้งที่ 619  ครั้งที่ 3  1,000,000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>8)</v>
          </cell>
          <cell r="B536" t="str">
            <v>โครงการพัฒนาความรู้ความสามารถด้านการจัดการเรียนรู้วิทยาการคำนวณ สำหรับครูสังกัดสพป.ปท.2 20000 บาท</v>
          </cell>
          <cell r="C536" t="str">
            <v>ศธ04002/ว619 ลว.26 มิย 66 โอนครั้งที่ 619  ครั้งที่ 3  1,000,000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9)</v>
          </cell>
          <cell r="B537" t="str">
            <v>โครงการขับเคลื่อนศาสตร์พระราชาสู่โคกหนองนาโมเดล ตามหลักเศรษฐกิจพอเพียง 10000 บาท</v>
          </cell>
          <cell r="C537" t="str">
            <v>ศธ04002/ว619 ลว.26 มิย 66 โอนครั้งที่ 619  ครั้งที่ 3  1,000,000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 t="str">
            <v>10)</v>
          </cell>
          <cell r="B538" t="str">
            <v>โครงการเสริมสร้างและพัฒนาสภานักเรียน 26000 บาท</v>
          </cell>
          <cell r="C538" t="str">
            <v>ศธ04002/ว619 ลว.26 มิย 66 โอนครั้งที่ 619  ครั้งที่ 3  1,000,000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11)</v>
          </cell>
          <cell r="B539" t="str">
            <v>โครงการพัฒนาคุณภาพการจัดการศึกษาเรียนรวม 36730 บาท</v>
          </cell>
          <cell r="C539" t="str">
            <v>ศธ04002/ว619 ลว.26 มิย 66 โอนครั้งที่ 619  ครั้งที่ 3  1,000,000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>12)</v>
          </cell>
          <cell r="B540" t="str">
            <v>โครงการฝึกอบรมพนักงานเจ้าหน้าที่ส่งเสริมความประพฤตินักเรียนและนักศึกษา 80000 บาท</v>
          </cell>
          <cell r="C540" t="str">
            <v>ศธ04002/ว619 ลว.26 มิย 66 โอนครั้งที่ 619  ครั้งที่ 3  1,000,000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13)</v>
          </cell>
          <cell r="B541" t="str">
            <v>โครงการเสริมสร้างสมรรถนะครูผู้ช่วย สู่การเป็นครูอาชีพ 280000 บาท</v>
          </cell>
          <cell r="C541" t="str">
            <v>ศธ04002/ว619 ลว.26 มิย 66 โอนครั้งที่ 619  ครั้งที่ 3  1,000,000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 t="str">
            <v>14)</v>
          </cell>
          <cell r="B542" t="str">
            <v>โครงการประชุมเชิงปฏิบัติการเพื่อเพิ่มประสิทธิภาพการบริหารจัดการด้านการเงิน บัญชี และพัสดุ สู่ความเป็นเลิศ 60000 บาท</v>
          </cell>
          <cell r="C542" t="str">
            <v>ศธ04002/ว619 ลว.26 มิย 66 โอนครั้งที่ 619  ครั้งที่ 3  1,000,000</v>
          </cell>
          <cell r="E542">
            <v>60000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60000</v>
          </cell>
          <cell r="L542">
            <v>0</v>
          </cell>
        </row>
        <row r="543">
          <cell r="A543" t="str">
            <v>15)</v>
          </cell>
          <cell r="B543" t="str">
            <v>โครงการพัฒนาศักยภาพการบริหารจัดการ 100000 บาท</v>
          </cell>
          <cell r="C543" t="str">
            <v>ศธ04002/ว619 ลว.26 มิย 66 โอนครั้งที่ 619  ครั้งที่ 3  1,000,000</v>
          </cell>
          <cell r="E543">
            <v>30000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16)</v>
          </cell>
          <cell r="B544" t="str">
            <v>โครงการส่งเสริมศักยภาพตามการเรียนรู้ที่หลากหลาย 150000 บาท</v>
          </cell>
          <cell r="C544" t="str">
            <v>ศธ04002/ว619 ลว.26 มิย 66 โอนครั้งที่ 619  ครั้งที่ 3  1,000,000</v>
          </cell>
          <cell r="E544">
            <v>120000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75680</v>
          </cell>
          <cell r="L544">
            <v>0</v>
          </cell>
        </row>
        <row r="547">
          <cell r="A547" t="str">
            <v>1)</v>
          </cell>
          <cell r="B547" t="str">
            <v>ค่าขนย้ายสิ่งของส่วนตัวในการเดินทางไปราชการประจำของข้าราชการ</v>
          </cell>
          <cell r="C547" t="str">
            <v>ศธ 04002/ว4657 ลว 16 ต.ค.65 โอนครั้งที่ 138</v>
          </cell>
          <cell r="F547">
            <v>35124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35124</v>
          </cell>
          <cell r="L547">
            <v>0</v>
          </cell>
        </row>
        <row r="549">
          <cell r="A549" t="str">
            <v>2)</v>
          </cell>
          <cell r="B549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549" t="str">
            <v>ศธ 04002/ว365ลว 3 กพ 66 โอนครั้งที่ 264</v>
          </cell>
          <cell r="F549">
            <v>9420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9420</v>
          </cell>
          <cell r="L549">
            <v>0</v>
          </cell>
        </row>
        <row r="550">
          <cell r="A550" t="str">
            <v>3)</v>
          </cell>
          <cell r="B550" t="str">
            <v xml:space="preserve">ค่าตอบแทนวิทยากรสอนอิสลามศึกษารายชั่วโมง </v>
          </cell>
          <cell r="C550" t="str">
            <v>ศธ 04002/ว126 ลว 12 มค 66 โอนครั้งที่ 193</v>
          </cell>
          <cell r="F550">
            <v>600000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296600</v>
          </cell>
        </row>
        <row r="551">
          <cell r="A551" t="str">
            <v>3.1)</v>
          </cell>
          <cell r="B551" t="str">
    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    </cell>
        </row>
        <row r="552">
          <cell r="A552" t="str">
            <v>3.2)</v>
          </cell>
          <cell r="B552" t="str">
    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    </cell>
          <cell r="C552" t="str">
            <v>ศธ 04002/ว431 ลว 7 กพ 66 โอนครั้งที่ 283</v>
          </cell>
        </row>
        <row r="558">
          <cell r="A558" t="str">
            <v>4)</v>
          </cell>
          <cell r="B558" t="str">
            <v>ค่าปรับปรุงซ่อมแซมระบบไฟฟ้าภายในโรงเรียน  ร.ร.วัดนิเทศน์</v>
          </cell>
          <cell r="C558" t="str">
            <v>ศธ 04002/ว2079 ลว 25 พค 66 โอนครั้งที่ 553</v>
          </cell>
          <cell r="F558">
            <v>332700</v>
          </cell>
          <cell r="G558">
            <v>0</v>
          </cell>
          <cell r="H558">
            <v>332700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5)</v>
          </cell>
          <cell r="B559" t="str">
            <v xml:space="preserve">โครงการปรับปรุงและพัฒนาเว็บไซต์สำนักงานเขตพื้นที่การศึกษา </v>
          </cell>
          <cell r="C559" t="str">
            <v>ศธ 04002/ว2819 ลว 13 กค 66 โอนครั้งที่ 672</v>
          </cell>
          <cell r="F559">
            <v>5000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92">
          <cell r="B592" t="str">
            <v>งบลงทุน  ค่าครุภัณฑ์  6611310</v>
          </cell>
        </row>
        <row r="675">
          <cell r="B675" t="str">
            <v>ครุภัณฑ์โฆษณาและเผยแพร่ 120604</v>
          </cell>
        </row>
        <row r="676">
          <cell r="B676" t="str">
            <v>เครื่องมัลติมิเดียโปรเจคเตอร์ระดับXGAขนาด 4000ANSILunens</v>
          </cell>
          <cell r="C676" t="str">
            <v>ศธ04002/ว5169 ลว.11 พ.ย.65 โอนครั้งที่ 60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63920</v>
          </cell>
        </row>
        <row r="677">
          <cell r="A677" t="str">
            <v>2.1.8.1</v>
          </cell>
          <cell r="B677" t="str">
            <v>วัดสระบัว</v>
          </cell>
          <cell r="C677" t="str">
            <v>20004 35002 110C70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92">
          <cell r="B692" t="str">
            <v xml:space="preserve">ครุภัณฑ์การศึกษา 120611 </v>
          </cell>
        </row>
        <row r="693">
          <cell r="B693" t="str">
            <v>ครุภัณฑ์การเรียนการสอน Coding ระดับประถมศึกษา แบบ 2</v>
          </cell>
          <cell r="C693" t="str">
            <v>ที่ ศธ04002/ว5169/11 พ.ย. 65 ครั้งที่ 60</v>
          </cell>
        </row>
        <row r="694">
          <cell r="A694" t="str">
            <v>1)</v>
          </cell>
          <cell r="B694" t="str">
            <v>วัดสุขบุญฑริการาม</v>
          </cell>
          <cell r="C694" t="str">
            <v>20004350002003111570</v>
          </cell>
          <cell r="F694">
            <v>94200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93500</v>
          </cell>
        </row>
        <row r="703">
          <cell r="B703" t="str">
            <v>โต๊ะเก้าอี้นักเรียน ระดับประถมศึกษา ชุดละ 1500 บาท</v>
          </cell>
          <cell r="C703" t="str">
            <v>ที่ ศธ04002/ว5169/11 พ.ย. 65 ครั้งที่ 60</v>
          </cell>
        </row>
        <row r="704">
          <cell r="A704" t="str">
            <v>1)</v>
          </cell>
          <cell r="B704" t="str">
            <v>วัดกลางคลองสี่</v>
          </cell>
          <cell r="C704" t="str">
            <v>20004350002003111571</v>
          </cell>
          <cell r="D704">
            <v>64000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63920</v>
          </cell>
        </row>
        <row r="705">
          <cell r="A705" t="str">
            <v>2)</v>
          </cell>
          <cell r="B705" t="str">
            <v>วัดประชุมราษฏร์</v>
          </cell>
          <cell r="C705" t="str">
            <v>20004350002003111572</v>
          </cell>
          <cell r="D705">
            <v>24000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23970</v>
          </cell>
        </row>
        <row r="706">
          <cell r="A706" t="str">
            <v>3)</v>
          </cell>
          <cell r="B706" t="str">
            <v>วัดโปรยฝน</v>
          </cell>
          <cell r="C706" t="str">
            <v>20004350002003111573</v>
          </cell>
          <cell r="D706">
            <v>119100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119051</v>
          </cell>
        </row>
        <row r="708">
          <cell r="A708" t="str">
            <v>2.1.1</v>
          </cell>
          <cell r="B708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708" t="str">
            <v>20004 66 05164 00034</v>
          </cell>
        </row>
        <row r="709">
          <cell r="B709" t="str">
            <v xml:space="preserve"> งบดำเนินงาน 66112xx </v>
          </cell>
          <cell r="C709" t="str">
            <v>20004 35000200 2000000</v>
          </cell>
        </row>
        <row r="710">
          <cell r="A710" t="str">
            <v>2.1.1.1</v>
          </cell>
          <cell r="B710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710" t="str">
            <v>ศธ 04002/ว743 ลว 28 กพ 66 โอนครั้งที่ 343</v>
          </cell>
          <cell r="F710">
            <v>36000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24640</v>
          </cell>
        </row>
        <row r="713">
          <cell r="A713" t="str">
            <v>2.1.2</v>
          </cell>
          <cell r="B713" t="str">
            <v xml:space="preserve">กิจกรรมรองเทคโนโลยีดิจิทัลเพื่อการศึกษาขั้นพื้นฐาน </v>
          </cell>
          <cell r="C713" t="str">
            <v>20004 66 05164 00063</v>
          </cell>
        </row>
        <row r="714">
          <cell r="B714" t="str">
            <v xml:space="preserve"> งบดำเนินงาน 66112xx</v>
          </cell>
          <cell r="C714" t="str">
            <v>20004 35000200 2000000</v>
          </cell>
        </row>
        <row r="715">
          <cell r="A715" t="str">
            <v>2.1.2.1</v>
          </cell>
          <cell r="B715" t="str">
    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    </cell>
          <cell r="C715" t="str">
            <v>ศธ 04002/ว2339 ลว 12 มิย 66 โอนครั้งที่ 580</v>
          </cell>
          <cell r="F715">
            <v>800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800</v>
          </cell>
          <cell r="L715">
            <v>0</v>
          </cell>
        </row>
        <row r="716">
          <cell r="A716" t="str">
            <v>2.1.2.1.1</v>
          </cell>
          <cell r="B716" t="str">
    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    </cell>
          <cell r="C716" t="str">
            <v>ศธ 04002/ว3201 ลว 7 สค 66 โอนครั้งที่ 734</v>
          </cell>
          <cell r="F716">
            <v>1000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 t="str">
            <v>2.1.2.2</v>
          </cell>
          <cell r="B717" t="str">
    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    </cell>
          <cell r="C717" t="str">
            <v>ศธ 04002/ว2716 ลว 7 กค 66 โอนครั้งที่ 649 15000</v>
          </cell>
          <cell r="F717">
            <v>7000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 t="str">
            <v>2.1.2.2</v>
          </cell>
          <cell r="B718" t="str">
    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    </cell>
          <cell r="C718" t="str">
            <v>ศธ 04002/ว3000 ลว 21 กค 66 โอนครั้งที่ 700</v>
          </cell>
          <cell r="F718">
            <v>4400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 t="str">
            <v xml:space="preserve"> งบลงทุน ค่าครุภัณฑ์ 6611310</v>
          </cell>
          <cell r="C719" t="str">
            <v>20004 35000200 2000000</v>
          </cell>
        </row>
        <row r="720">
          <cell r="B720" t="str">
            <v>ครุภัณฑ์คอมพิวเตอร์  120610</v>
          </cell>
        </row>
        <row r="721">
          <cell r="B721" t="str">
    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    </cell>
          <cell r="C721" t="str">
            <v xml:space="preserve">ศธ 04002/ว171 ลว 17 มค 66 โอนครั้งที่ 202 </v>
          </cell>
          <cell r="D721">
            <v>535200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534700</v>
          </cell>
        </row>
        <row r="722">
          <cell r="A722" t="str">
            <v>2.1.2.2.1</v>
          </cell>
          <cell r="B722" t="str">
            <v>ร.ร.ชุมชนวัดทำเลทอง</v>
          </cell>
          <cell r="C722" t="str">
            <v>20004350002003110243</v>
          </cell>
        </row>
        <row r="723">
          <cell r="A723" t="str">
            <v>2.1.3</v>
          </cell>
          <cell r="B723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723" t="str">
            <v>20004 66 05164 36263</v>
          </cell>
        </row>
        <row r="724">
          <cell r="B724" t="str">
            <v xml:space="preserve"> งบดำเนินงาน 66112xx </v>
          </cell>
          <cell r="C724" t="str">
            <v>20004 35000200 2000000</v>
          </cell>
        </row>
        <row r="725">
          <cell r="A725" t="str">
            <v>2.1.3.1</v>
          </cell>
          <cell r="B725" t="str">
            <v>ค่าใช้จ่ายคัดเลือกนักเรียนและสานศึกษาเพื่อรับรางวัลพระราชทาน</v>
          </cell>
          <cell r="C725" t="str">
            <v>ศธ 04002/ว2716 ลว 7 กค 66 โอนครั้งที่ 649 15000</v>
          </cell>
          <cell r="F725">
            <v>8000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7">
          <cell r="A727" t="str">
            <v>2.1.3</v>
          </cell>
          <cell r="B727" t="str">
            <v xml:space="preserve">กิจกรรมรองการสนับสนุนการศึกษาภาคบังคับ  </v>
          </cell>
          <cell r="C727" t="str">
            <v>20004 66 05164 05272</v>
          </cell>
        </row>
        <row r="728">
          <cell r="B728" t="str">
            <v xml:space="preserve"> งบดำเนินงาน 66112xx </v>
          </cell>
          <cell r="C728" t="str">
            <v>20004 35000200 2000000</v>
          </cell>
        </row>
        <row r="729">
          <cell r="A729" t="str">
            <v>2.1.3.1</v>
          </cell>
          <cell r="B729" t="str">
            <v>ค่าเช่าใช้บริการสัญญาณอินเทอร์เน็ต 6 เดือน (ตุลาคม 2565 – มีนาคม 2566)   1,207,200.-บาท</v>
          </cell>
          <cell r="C729" t="str">
            <v xml:space="preserve">ศธ 04002/ว195 ลว 19 มค 66 โอนครั้งที่ 207 </v>
          </cell>
          <cell r="F729">
            <v>1810800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151983.1</v>
          </cell>
          <cell r="L729">
            <v>1451433.6</v>
          </cell>
        </row>
        <row r="730">
          <cell r="B730" t="str">
            <v>ค่าเช่าใช้บริการสัญญาณอินเทอร์เน็ต 6 เดือน (เมย-มิย 66)   603600บาท</v>
          </cell>
          <cell r="C730" t="str">
            <v>ศธ 04002/ว2591   ลว 30 มิย 66 โอนครั้งที่ 625</v>
          </cell>
        </row>
        <row r="731">
          <cell r="A731" t="str">
            <v>2.1.3.2</v>
          </cell>
          <cell r="B731" t="str">
            <v xml:space="preserve">เงินสมทบกองทุนเงินทดแทน ประจำปี พ.ศ. 2566 (มกราคม - ธันวาคม 2566)                             </v>
          </cell>
          <cell r="C731" t="str">
            <v>ศธ 04002/ว167 ลว 17 มค 66 โอนครั้งที่ 201</v>
          </cell>
          <cell r="F731">
            <v>25416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A732" t="str">
            <v>2.1.3.3</v>
          </cell>
          <cell r="B732" t="str">
            <v>งบประจำ บริหารจัดการสำนักงาน</v>
          </cell>
          <cell r="C732" t="str">
            <v>20004 35000200 200000</v>
          </cell>
        </row>
        <row r="733">
          <cell r="C733" t="str">
            <v>ที่ ศธ 04002/ว824/1 มีค 66  ครั้งที่ 352</v>
          </cell>
        </row>
        <row r="734">
          <cell r="A734" t="str">
            <v>(1</v>
          </cell>
          <cell r="B734" t="str">
            <v>ค้าจ้างเหมาบริการ ลูกจ้างสพป.ปท.2 15000x7คนx4 เม.ย. 66 เดือน 1,260,000 บาท</v>
          </cell>
          <cell r="F734">
            <v>402806.47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402806.47</v>
          </cell>
          <cell r="L734">
            <v>0</v>
          </cell>
        </row>
        <row r="735">
          <cell r="A735" t="str">
            <v>(2</v>
          </cell>
          <cell r="B735" t="str">
            <v xml:space="preserve">ค่าใช้จ่ายในการประชุมราชการ ค่าตอบแทนบุคคล </v>
          </cell>
          <cell r="F735">
            <v>77193.53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65775</v>
          </cell>
          <cell r="L735">
            <v>0</v>
          </cell>
        </row>
        <row r="736">
          <cell r="A736" t="str">
            <v>(3</v>
          </cell>
          <cell r="B736" t="str">
            <v>ค่าใช้จ่ายในการเดินทางไปราชการ 150,000 บาท</v>
          </cell>
          <cell r="F736">
            <v>40000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11781.27</v>
          </cell>
          <cell r="L736">
            <v>1700</v>
          </cell>
        </row>
        <row r="737">
          <cell r="A737" t="str">
            <v>(4</v>
          </cell>
          <cell r="B737" t="str">
            <v>ค่าซ่อมแซมและบำรุงรักษาทรัพย์สิน 200,000 บาท</v>
          </cell>
          <cell r="F737">
            <v>80000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62037.49</v>
          </cell>
          <cell r="L737">
            <v>0</v>
          </cell>
        </row>
        <row r="738">
          <cell r="A738" t="str">
            <v>(5</v>
          </cell>
          <cell r="B738" t="str">
            <v>ค่าวัสดุสำนักงาน 300,000 บาท</v>
          </cell>
          <cell r="F738">
            <v>80000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61704.37</v>
          </cell>
          <cell r="L738">
            <v>0</v>
          </cell>
        </row>
        <row r="739">
          <cell r="A739" t="str">
            <v>(6</v>
          </cell>
          <cell r="B739" t="str">
            <v>ค่าน้ำมันเชื้อเพลิงและหล่อลื่น 300,000 บาท</v>
          </cell>
          <cell r="F739">
            <v>110000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26100</v>
          </cell>
          <cell r="L739">
            <v>0</v>
          </cell>
        </row>
        <row r="740">
          <cell r="A740" t="str">
            <v>(7</v>
          </cell>
          <cell r="B740" t="str">
            <v>ค่าสาธารณูปโภค    500,000 บาท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A741" t="str">
            <v>(8</v>
          </cell>
          <cell r="B741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744">
          <cell r="A744" t="str">
            <v>2.1.3.4</v>
          </cell>
          <cell r="B744" t="str">
            <v>งบพัฒนาเพื่อพัฒนาคุณภาพการศึกษา 1,000,000 บาท</v>
          </cell>
        </row>
        <row r="745">
          <cell r="A745" t="str">
            <v>2.1.3.4.1</v>
          </cell>
          <cell r="B745" t="str">
            <v>งบกลยุทธ์ ของสพป.ปท.2 500,000 บาท (ประถม 449450) (20004 66 05164 05272)</v>
          </cell>
        </row>
        <row r="746">
          <cell r="A746" t="str">
            <v>1)</v>
          </cell>
          <cell r="B746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746" t="str">
            <v>บันทึกกลุ่มนโยบายและแผน ลว.27 มค 66 ดอกลักษณ์ อยู่ 2 รหัส</v>
          </cell>
          <cell r="F746">
            <v>40550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35700</v>
          </cell>
          <cell r="L746">
            <v>0</v>
          </cell>
        </row>
        <row r="747">
          <cell r="A747" t="str">
            <v>2.1.3.4.2</v>
          </cell>
          <cell r="B747" t="str">
            <v>งบเพิ่มประสิทธิผลกลยุทธ์ของ สพฐ. 1,500,000 บาท (20004 66 05164 05272)</v>
          </cell>
          <cell r="C747" t="str">
            <v>ที่ ศธ 04002/ว824/1 มีค 66  ครั้งที่ 352</v>
          </cell>
        </row>
        <row r="750">
          <cell r="A750" t="str">
            <v>1)</v>
          </cell>
          <cell r="B750" t="str">
            <v>โครงการพัฒนาศักยภาพการบริหารจัดการ 100,000 บาท</v>
          </cell>
          <cell r="C750" t="str">
            <v>บันทึกกลุ่มนโยบายและแผน ลว.27 มค 66 ดอกลักษณ์</v>
          </cell>
          <cell r="E750">
            <v>70000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66500</v>
          </cell>
          <cell r="L750">
            <v>0</v>
          </cell>
        </row>
        <row r="751">
          <cell r="A751" t="str">
            <v>2)</v>
          </cell>
          <cell r="B751" t="str">
            <v>โครงการเสริมสร้างความรู้ความเข้าใจระบบการประเมินวิทยฐานดิจิทัล(DPA) 30,000 บาท</v>
          </cell>
          <cell r="C751" t="str">
            <v>บันทึกกลุ่มนโยบายและแผน ลว.26 มค 66 น้ำผึ้ง</v>
          </cell>
          <cell r="E751">
            <v>30000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29100</v>
          </cell>
          <cell r="L751">
            <v>0</v>
          </cell>
        </row>
        <row r="752">
          <cell r="A752" t="str">
            <v>3)</v>
          </cell>
          <cell r="B752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752" t="str">
            <v>บท.แผนลว. 18 ม.ค. 66 อยู่ 2 รหัส64 8280 +รหัส72   29450</v>
          </cell>
          <cell r="E752">
            <v>29450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22020</v>
          </cell>
          <cell r="L752">
            <v>0</v>
          </cell>
        </row>
        <row r="753">
          <cell r="A753" t="str">
            <v>4)</v>
          </cell>
          <cell r="B753" t="str">
            <v>โครงการส่งเสริมศักยภาพตามการเรียนรู้ที่หลากหลาย 150,000 บาท</v>
          </cell>
          <cell r="C753" t="str">
            <v xml:space="preserve">บท.แผนลว. 31 มี.ค. 66 </v>
          </cell>
          <cell r="E753">
            <v>30000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24910</v>
          </cell>
          <cell r="L753">
            <v>0</v>
          </cell>
        </row>
        <row r="754">
          <cell r="A754" t="str">
            <v>6)</v>
          </cell>
          <cell r="B754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754" t="str">
            <v>บันทึกกลุ่มนโยบายและแผน ลว.27 มีค 66 ศน จิราภรณ์</v>
          </cell>
          <cell r="F754">
            <v>10000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10000</v>
          </cell>
          <cell r="L754">
            <v>0</v>
          </cell>
        </row>
        <row r="757">
          <cell r="A757" t="str">
            <v>2.1.4</v>
          </cell>
          <cell r="B757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757" t="str">
            <v>20004 66 05164 52034</v>
          </cell>
        </row>
        <row r="758">
          <cell r="B758" t="str">
            <v xml:space="preserve"> งบดำเนินงาน 66112xx </v>
          </cell>
          <cell r="C758" t="str">
            <v>20004 35000200 2000000</v>
          </cell>
        </row>
        <row r="759">
          <cell r="A759" t="str">
            <v>2.1.4.1</v>
          </cell>
          <cell r="B759" t="str">
    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    </cell>
          <cell r="C759" t="str">
            <v>ศธ04002/ว5054 ลว.8 พ.ย.65 โอนครั้งที่ 54</v>
          </cell>
          <cell r="F759">
            <v>5000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A760" t="str">
            <v>2.1.4.2</v>
          </cell>
          <cell r="B760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760" t="str">
            <v>ศธ04002/ว1387 ลว. 5 เมย 66 โอนครั้งที่ 456</v>
          </cell>
          <cell r="F760">
            <v>800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800</v>
          </cell>
        </row>
        <row r="761">
          <cell r="A761" t="str">
            <v>2.1.4.3</v>
          </cell>
          <cell r="B761" t="str">
            <v>ค่าจัดซื้อหนังสือพระราชนิพนธ์ จำนวน 3  เรื่อง</v>
          </cell>
          <cell r="C761" t="str">
            <v>ศธ04002/ว2953 ลว. 18 กค 66 โอนครั้งที่ 689 งบ  61055 บาท</v>
          </cell>
          <cell r="F761">
            <v>38055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38055</v>
          </cell>
          <cell r="L761">
            <v>0</v>
          </cell>
        </row>
        <row r="763">
          <cell r="A763">
            <v>2.2000000000000002</v>
          </cell>
          <cell r="B763" t="str">
            <v xml:space="preserve">กิจกรรมการจัดการศึกษามัธยมศึกษาตอนต้นสำหรับโรงเรียนปกติ  </v>
          </cell>
          <cell r="C763" t="str">
            <v>20004 66 0516500000</v>
          </cell>
        </row>
        <row r="764">
          <cell r="B764" t="str">
            <v xml:space="preserve"> งบดำเนินงาน 66112xx</v>
          </cell>
          <cell r="C764" t="str">
            <v>20004 35000200 2000000</v>
          </cell>
        </row>
        <row r="765">
          <cell r="B765" t="str">
            <v>งบลงทุน 6611310</v>
          </cell>
        </row>
        <row r="766">
          <cell r="A766" t="str">
            <v>2.2.1</v>
          </cell>
          <cell r="B766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766" t="str">
            <v>ศธ 04002/ว253 ลว 25 มค 66 โอนครั้งที่ 231</v>
          </cell>
          <cell r="F766">
            <v>700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700</v>
          </cell>
          <cell r="L766">
            <v>0</v>
          </cell>
        </row>
        <row r="826">
          <cell r="B826" t="str">
            <v>ครุภัณฑ์การศึกษา 120611</v>
          </cell>
          <cell r="C826" t="str">
            <v>ศธ04002/ว5169/11 พ.ย.65</v>
          </cell>
        </row>
        <row r="827">
          <cell r="B827" t="str">
            <v xml:space="preserve">ครุภัณฑ์สะเต็มศึกษา ระดับประถมศึกษา แบบ 2 </v>
          </cell>
        </row>
        <row r="828">
          <cell r="A828" t="str">
            <v>1)</v>
          </cell>
          <cell r="B828" t="str">
            <v>ชุมชนเลิศพินิจพิทยาคม</v>
          </cell>
          <cell r="C828" t="str">
            <v>20004350002003112994</v>
          </cell>
          <cell r="F828">
            <v>119900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119000</v>
          </cell>
        </row>
        <row r="829">
          <cell r="B829" t="str">
            <v>ครุภัณฑ์เทคโนโลยีดิจิตอล แบบ 2</v>
          </cell>
          <cell r="C829" t="str">
            <v>ศธ04002/ว5169/11 พ.ย.65</v>
          </cell>
        </row>
        <row r="830">
          <cell r="A830" t="str">
            <v>1)</v>
          </cell>
          <cell r="B830" t="str">
            <v>วัดทศทิศ</v>
          </cell>
          <cell r="C830" t="str">
            <v>20004350002003112995</v>
          </cell>
          <cell r="D830">
            <v>232100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232100</v>
          </cell>
        </row>
        <row r="831">
          <cell r="A831" t="str">
            <v>2)</v>
          </cell>
          <cell r="B831" t="str">
            <v>วัดสมุหราษฎร์บํารุง</v>
          </cell>
          <cell r="C831" t="str">
            <v>20004350002003112996</v>
          </cell>
          <cell r="D831">
            <v>244500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243900</v>
          </cell>
        </row>
        <row r="832">
          <cell r="B832" t="str">
            <v xml:space="preserve">โต๊ะเก้าอี้นักเรียน ระดับประถมศึกษา </v>
          </cell>
          <cell r="C832" t="str">
            <v>ศธ04002/ว5169/11 พ.ย.65</v>
          </cell>
        </row>
        <row r="833">
          <cell r="A833" t="str">
            <v>1)</v>
          </cell>
          <cell r="B833" t="str">
            <v>วัดปัญจทายิกาวาส</v>
          </cell>
          <cell r="C833" t="str">
            <v>20004350002003112997</v>
          </cell>
          <cell r="D833">
            <v>28000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27965</v>
          </cell>
        </row>
        <row r="839">
          <cell r="A839" t="str">
            <v>2.2.1</v>
          </cell>
          <cell r="B839" t="str">
            <v>กิจกรรมย่อยสนับสนุนเสริมสร้างความเข้มแข็งในการพัฒนาครูอย่างมีประสิทธิภาพ</v>
          </cell>
          <cell r="C839" t="str">
            <v>20004 66 05165 51999</v>
          </cell>
        </row>
        <row r="840">
          <cell r="B840" t="str">
            <v xml:space="preserve"> งบดำเนินงาน 66112xx </v>
          </cell>
          <cell r="C840" t="str">
            <v>20004 35000200 2000000</v>
          </cell>
        </row>
        <row r="841">
          <cell r="A841" t="str">
            <v>2.2.1.1</v>
          </cell>
          <cell r="B841" t="str">
    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    </cell>
          <cell r="C841" t="str">
            <v>ศธ04002/ว5365 ลว.25 พ.ย.65 โอนครั้งที่ 93</v>
          </cell>
          <cell r="F841">
            <v>6000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3600</v>
          </cell>
          <cell r="L841">
            <v>1200</v>
          </cell>
        </row>
        <row r="842">
          <cell r="A842" t="str">
            <v>2.2.1.2</v>
          </cell>
          <cell r="B842" t="str">
    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    </cell>
          <cell r="C842" t="str">
            <v>ศธ04002/ว3002 ลว.21 กค 66 โอนครั้งที่ 702</v>
          </cell>
          <cell r="F842">
            <v>100900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67842</v>
          </cell>
          <cell r="L842">
            <v>0</v>
          </cell>
        </row>
        <row r="843">
          <cell r="A843" t="str">
            <v>2.2.1.3</v>
          </cell>
          <cell r="B843" t="str">
    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    </cell>
          <cell r="C843" t="str">
            <v>ศธ04002/ว3670 ลว.28 สค 66 โอนครั้งที่ 822</v>
          </cell>
          <cell r="F843">
            <v>800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2.2.2</v>
          </cell>
          <cell r="B844" t="str">
            <v xml:space="preserve">กิจกรรมรองการวิจัยเพื่อพัฒนานวัตกรรมการจัดการศึกษา </v>
          </cell>
          <cell r="C844" t="str">
            <v>20004 66 05165 52018</v>
          </cell>
        </row>
        <row r="845">
          <cell r="B845" t="str">
            <v xml:space="preserve"> งบดำเนินงาน 66112xx </v>
          </cell>
          <cell r="C845" t="str">
            <v>20004 35000200 2000000</v>
          </cell>
        </row>
        <row r="846">
          <cell r="A846" t="str">
            <v>2.2.2.1</v>
          </cell>
          <cell r="B846" t="str">
    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    </cell>
          <cell r="C846" t="str">
            <v>ศธ04002/ว567 ลว 13 กพ 2566 โอนครั้งที่ 304</v>
          </cell>
          <cell r="F846">
            <v>33500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32750</v>
          </cell>
          <cell r="L846">
            <v>0</v>
          </cell>
        </row>
        <row r="847">
          <cell r="A847" t="str">
            <v>2.2.2.2</v>
          </cell>
          <cell r="B847" t="str">
    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    </cell>
          <cell r="C847" t="str">
            <v>ศธ04002/ว1888 ลว 11 พค 2566 โอนครั้งที่ 511</v>
          </cell>
          <cell r="F847">
            <v>1000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2.2.2.3</v>
          </cell>
          <cell r="B848" t="str">
    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    </cell>
          <cell r="C848" t="str">
            <v>ศธ 04002/ว3089/29 กค 66 ครั้งที่ 812 จำนวนเงิน 3,500.-บาท นิเทศ</v>
          </cell>
          <cell r="F848">
            <v>3500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51">
          <cell r="A851" t="str">
            <v>2.2.3</v>
          </cell>
          <cell r="B851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851" t="str">
            <v>20004 66 05165 90691</v>
          </cell>
        </row>
        <row r="852">
          <cell r="B852" t="str">
            <v xml:space="preserve"> งบดำเนินงาน 66112xx </v>
          </cell>
          <cell r="C852" t="str">
            <v>20004 35000200 2000000</v>
          </cell>
        </row>
        <row r="853">
          <cell r="A853" t="str">
            <v>2.2.3.1</v>
          </cell>
          <cell r="B853" t="str">
            <v xml:space="preserve">ค่าใช้จ่าย  รณรงค์ และติดตาม การใช้หนังสือพระราชนิพนธ์  </v>
          </cell>
          <cell r="C853" t="str">
            <v>ศธ 04002/ว2953/25 กค 66 ครั้งที่ 689 จำนวนเงิน 61,055 บาท</v>
          </cell>
          <cell r="F853">
            <v>10000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2.2.3.2</v>
          </cell>
          <cell r="B854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854" t="str">
            <v>ศธ 04002/ว3089/29 กค 66 ครั้งที่ 712 จำนวนเงิน 1,200.-บาท เขียนเขต</v>
          </cell>
          <cell r="F854">
            <v>1200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901">
          <cell r="B901" t="str">
            <v xml:space="preserve"> งบดำเนินงาน 66112xx</v>
          </cell>
        </row>
        <row r="902">
          <cell r="A902" t="str">
            <v>2.3.1</v>
          </cell>
          <cell r="B902" t="str">
    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    </cell>
          <cell r="C902" t="str">
            <v>ศธ 04002/ว55059 ลว 6 ธ.ค.65 โอนครั้งที่ 107</v>
          </cell>
          <cell r="F902">
            <v>10000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1080</v>
          </cell>
          <cell r="L902">
            <v>0</v>
          </cell>
        </row>
        <row r="903">
          <cell r="A903" t="str">
            <v>2.3.2</v>
          </cell>
          <cell r="B903" t="str">
    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    </cell>
          <cell r="C903" t="str">
            <v>ศธ 04002/ว5603 ลว 14 ธ.ค.65 ครั้งที่ 125</v>
          </cell>
          <cell r="F903">
            <v>5500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5168.78</v>
          </cell>
          <cell r="L903">
            <v>0</v>
          </cell>
        </row>
        <row r="904">
          <cell r="B904" t="str">
    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    </cell>
          <cell r="C904" t="str">
            <v>ศธ 04002/ว2821  ลว 13 กค 2566 ครั้งที่ 667</v>
          </cell>
          <cell r="F904">
            <v>38000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38000</v>
          </cell>
          <cell r="L904">
            <v>0</v>
          </cell>
        </row>
        <row r="905">
          <cell r="A905" t="str">
            <v>2.3.3</v>
          </cell>
          <cell r="B905" t="str">
    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    </cell>
          <cell r="C905" t="str">
            <v>ศธ 04002/ว2953 ลว 18 ก.ค. 66 ครั้งที่ 689   จำนวน61,055บาท</v>
          </cell>
          <cell r="F905">
            <v>8000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7650</v>
          </cell>
          <cell r="L905">
            <v>0</v>
          </cell>
        </row>
        <row r="906">
          <cell r="A906" t="str">
            <v>2.3.4</v>
          </cell>
          <cell r="B906" t="str">
    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    </cell>
          <cell r="C906" t="str">
            <v>ศธ 04002/ว3291 ลว 11 ส.ค.66 ครั้งที่ 744 เศรษฐพล+สัณฑวัฒน์</v>
          </cell>
          <cell r="F906">
            <v>3680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A907" t="str">
            <v>2.3.5</v>
          </cell>
          <cell r="B907" t="str">
    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    </cell>
          <cell r="C907" t="str">
            <v>ศธ 04002/ว3599 ลว 24 ส.ค.66 ครั้งที่ 810 สัณฑวัฒน์</v>
          </cell>
          <cell r="F907">
            <v>4160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A908" t="str">
            <v>2.3.6</v>
          </cell>
          <cell r="B908" t="str">
    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    </cell>
          <cell r="C908" t="str">
            <v>ศธ 04002/ว3340 ลว.15 ส.ค.2566 โอนครั้งที่ 756</v>
          </cell>
          <cell r="F908">
            <v>4000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14">
          <cell r="A914">
            <v>2.4</v>
          </cell>
          <cell r="B914" t="str">
            <v>กิจกรรมสนับสนุนผู้ปฏิบัติงานในสถานศึกษา</v>
          </cell>
          <cell r="C914" t="str">
            <v>20004 1300 Q2669/20004 65 0005400000</v>
          </cell>
        </row>
        <row r="915">
          <cell r="B915" t="str">
            <v xml:space="preserve"> งบดำเนินงาน 66112xx</v>
          </cell>
        </row>
        <row r="922">
          <cell r="A922" t="str">
            <v>2.4.1</v>
          </cell>
          <cell r="B922" t="str">
    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    </cell>
          <cell r="C922" t="str">
            <v>ศธ 04002/ว5750 ลว 20 ธ.ค.65 ครั้งที่ 148</v>
          </cell>
          <cell r="F922">
            <v>800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700</v>
          </cell>
          <cell r="L922">
            <v>0</v>
          </cell>
        </row>
        <row r="923">
          <cell r="A923" t="str">
            <v>2.4.2</v>
          </cell>
          <cell r="B923" t="str">
    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    </cell>
          <cell r="C923" t="str">
            <v>ศธ 04002/ว125ลว 12 ม.ค.66 ครั้งที่ 185</v>
          </cell>
          <cell r="F923">
            <v>1600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1600</v>
          </cell>
          <cell r="L923">
            <v>0</v>
          </cell>
        </row>
        <row r="924">
          <cell r="A924" t="str">
            <v>2.4.3</v>
          </cell>
          <cell r="B924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924" t="str">
            <v>ศธ 04002/ว686/22 กพ 66 ครั้งที่ 323</v>
          </cell>
          <cell r="F924">
            <v>10000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A925" t="str">
            <v>2.4.4</v>
          </cell>
          <cell r="B925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925" t="str">
            <v>ศธ 04002/ว1230/27 มีค 66 ครั้งที่ 421</v>
          </cell>
          <cell r="F925">
            <v>30000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7050</v>
          </cell>
          <cell r="L925">
            <v>0</v>
          </cell>
        </row>
        <row r="926">
          <cell r="A926" t="str">
            <v>2.4.5</v>
          </cell>
          <cell r="B926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26" t="str">
            <v>ศธ 04002/ว2513/23 มิย 66 ครั้งที่ 608</v>
          </cell>
          <cell r="F926">
            <v>9000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1000</v>
          </cell>
        </row>
        <row r="927">
          <cell r="A927" t="str">
            <v>2.4.6</v>
          </cell>
          <cell r="B927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927" t="str">
            <v>ศธ 04002/ว2953/25 กค 66 ครั้งที่ 689 จำนวนเงิน 61,055 บาท</v>
          </cell>
          <cell r="F927">
            <v>5000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4930</v>
          </cell>
          <cell r="L927">
            <v>0</v>
          </cell>
        </row>
        <row r="934">
          <cell r="B934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934" t="str">
            <v>20004  66 01056 00000</v>
          </cell>
        </row>
        <row r="935">
          <cell r="B935" t="str">
            <v>งบลงทุน  ค่าที่ดินและสิ่งก่อสร้าง 6611320</v>
          </cell>
        </row>
        <row r="936">
          <cell r="B936" t="str">
            <v>ปรับปรุงซ่อมแซมอาคารเรียนอาคารประกอบและสิ่งก่อสร้างอื่น 22 โรงเรียน</v>
          </cell>
          <cell r="C936" t="str">
            <v>ศธ 04002/ว5190ลว 14 พ.ย.65 ครั้งที่ 64</v>
          </cell>
        </row>
        <row r="937">
          <cell r="A937" t="str">
            <v>1)</v>
          </cell>
          <cell r="B937" t="str">
            <v>กลางคลองสิบ</v>
          </cell>
          <cell r="C937" t="str">
            <v>20004350002003214534</v>
          </cell>
          <cell r="F937">
            <v>336000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336000</v>
          </cell>
        </row>
        <row r="938">
          <cell r="A938" t="str">
            <v>2)</v>
          </cell>
          <cell r="B938" t="str">
            <v>ชุมชนวัดทำเลทอง</v>
          </cell>
          <cell r="C938" t="str">
            <v>20004350002003214535</v>
          </cell>
          <cell r="F938">
            <v>413000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413000</v>
          </cell>
        </row>
        <row r="939">
          <cell r="A939" t="str">
            <v>3)</v>
          </cell>
          <cell r="B939" t="str">
            <v>วัดชัยมังคลาราม</v>
          </cell>
          <cell r="C939" t="str">
            <v>20004350002003214536</v>
          </cell>
          <cell r="F939">
            <v>368000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368000</v>
          </cell>
        </row>
        <row r="940">
          <cell r="A940" t="str">
            <v>4)</v>
          </cell>
          <cell r="B940" t="str">
            <v>วัดลาดสนุ่น</v>
          </cell>
          <cell r="C940" t="str">
            <v>20004350002003214537</v>
          </cell>
          <cell r="F940">
            <v>249000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249000</v>
          </cell>
        </row>
        <row r="941">
          <cell r="A941" t="str">
            <v>5)</v>
          </cell>
          <cell r="B941" t="str">
            <v>วัดสมุหราษฎร์บํารุง</v>
          </cell>
          <cell r="C941" t="str">
            <v>20004350002003214538</v>
          </cell>
          <cell r="F941">
            <v>272000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272000</v>
          </cell>
        </row>
        <row r="942">
          <cell r="A942" t="str">
            <v>6)</v>
          </cell>
          <cell r="B942" t="str">
            <v>วัดอดิศร</v>
          </cell>
          <cell r="C942" t="str">
            <v>20004350002003214539</v>
          </cell>
          <cell r="F942">
            <v>456000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456000</v>
          </cell>
        </row>
        <row r="943">
          <cell r="A943" t="str">
            <v>7)</v>
          </cell>
          <cell r="B943" t="str">
            <v>สหราษฎร์บํารุง</v>
          </cell>
          <cell r="C943" t="str">
            <v>20004350002003214540</v>
          </cell>
          <cell r="F943">
            <v>376000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376000</v>
          </cell>
        </row>
        <row r="944">
          <cell r="A944" t="str">
            <v>8)</v>
          </cell>
          <cell r="B944" t="str">
            <v>ราษฎร์สงเคราะห์วิทยา</v>
          </cell>
          <cell r="C944" t="str">
            <v>20004350002003214541</v>
          </cell>
          <cell r="F944">
            <v>386000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386000</v>
          </cell>
        </row>
        <row r="945">
          <cell r="A945" t="str">
            <v>9)</v>
          </cell>
          <cell r="B945" t="str">
            <v>วัดราษฎรบํารุง</v>
          </cell>
          <cell r="C945" t="str">
            <v>20004350002003214542</v>
          </cell>
          <cell r="F945">
            <v>132000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132000</v>
          </cell>
        </row>
        <row r="946">
          <cell r="A946" t="str">
            <v>10)</v>
          </cell>
          <cell r="B946" t="str">
            <v>วัดเจริญบุญ</v>
          </cell>
          <cell r="C946" t="str">
            <v>20004350002003214543</v>
          </cell>
          <cell r="F946">
            <v>55000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55000</v>
          </cell>
        </row>
        <row r="947">
          <cell r="A947" t="str">
            <v>11)</v>
          </cell>
          <cell r="B947" t="str">
            <v>วัดโปรยฝน</v>
          </cell>
          <cell r="C947" t="str">
            <v>20004350002003214544</v>
          </cell>
          <cell r="F947">
            <v>471000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471000</v>
          </cell>
        </row>
        <row r="948">
          <cell r="A948" t="str">
            <v>12)</v>
          </cell>
          <cell r="B948" t="str">
            <v>วัดสอนดีศรีเจริญ</v>
          </cell>
          <cell r="C948" t="str">
            <v>20004350002003214545</v>
          </cell>
          <cell r="F948">
            <v>85000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85000</v>
          </cell>
        </row>
        <row r="949">
          <cell r="A949" t="str">
            <v>13)</v>
          </cell>
          <cell r="B949" t="str">
            <v>วัดสุขบุญฑริการาม</v>
          </cell>
          <cell r="C949" t="str">
            <v>20004350002003214546</v>
          </cell>
          <cell r="F949">
            <v>294000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294000</v>
          </cell>
        </row>
        <row r="950">
          <cell r="A950" t="str">
            <v>14)</v>
          </cell>
          <cell r="B950" t="str">
            <v>แสนจําหน่ายวิทยา</v>
          </cell>
          <cell r="C950" t="str">
            <v>20004350002003214547</v>
          </cell>
          <cell r="F950">
            <v>266000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266000</v>
          </cell>
        </row>
        <row r="951">
          <cell r="A951" t="str">
            <v>15)</v>
          </cell>
          <cell r="B951" t="str">
            <v>หิรัญพงษ์อนุสรณ์</v>
          </cell>
          <cell r="C951" t="str">
            <v>20004350002003214548</v>
          </cell>
          <cell r="F951">
            <v>156000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156000</v>
          </cell>
        </row>
        <row r="952">
          <cell r="A952" t="str">
            <v>16)</v>
          </cell>
          <cell r="B952" t="str">
            <v>อยู่ประชานุเคราะห์</v>
          </cell>
          <cell r="C952" t="str">
            <v>20004350002003214549</v>
          </cell>
          <cell r="F952">
            <v>110000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110000</v>
          </cell>
        </row>
        <row r="953">
          <cell r="A953" t="str">
            <v>17)</v>
          </cell>
          <cell r="B953" t="str">
            <v>วัดประยูรธรรมาราม</v>
          </cell>
          <cell r="C953" t="str">
            <v>20004350002003214550</v>
          </cell>
          <cell r="F953">
            <v>50000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50000</v>
          </cell>
        </row>
        <row r="954">
          <cell r="A954" t="str">
            <v>18)</v>
          </cell>
          <cell r="B954" t="str">
            <v>วัดปัญจทายิกาวาส</v>
          </cell>
          <cell r="C954" t="str">
            <v>20004350002003214551</v>
          </cell>
          <cell r="F954">
            <v>340000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340000</v>
          </cell>
        </row>
        <row r="955">
          <cell r="A955" t="str">
            <v>19)</v>
          </cell>
          <cell r="B955" t="str">
            <v>วัดพวงแก้ว</v>
          </cell>
          <cell r="C955" t="str">
            <v>20004350002003214552</v>
          </cell>
          <cell r="F955">
            <v>352000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352000</v>
          </cell>
        </row>
        <row r="956">
          <cell r="A956" t="str">
            <v>20)</v>
          </cell>
          <cell r="B956" t="str">
            <v>วัดศรีสโมสร</v>
          </cell>
          <cell r="C956" t="str">
            <v>20004350002003214553</v>
          </cell>
          <cell r="F956">
            <v>470000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470000</v>
          </cell>
        </row>
        <row r="957">
          <cell r="A957" t="str">
            <v>21)</v>
          </cell>
          <cell r="B957" t="str">
            <v>ศาลาลอย</v>
          </cell>
          <cell r="C957" t="str">
            <v>20004350002003214554</v>
          </cell>
          <cell r="F957">
            <v>259000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259000</v>
          </cell>
        </row>
        <row r="958">
          <cell r="A958" t="str">
            <v>22)</v>
          </cell>
          <cell r="B958" t="str">
            <v>วัดแสงมณี</v>
          </cell>
          <cell r="C958" t="str">
            <v>20004350002003214555</v>
          </cell>
          <cell r="F958">
            <v>118000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118000</v>
          </cell>
        </row>
        <row r="961">
          <cell r="D961">
            <v>477300</v>
          </cell>
        </row>
        <row r="964">
          <cell r="B964" t="str">
            <v>บ้านพักครู 8 ครอบครัว โรงเรียนชุมชนเลิศพินิจพิทยาคม</v>
          </cell>
          <cell r="C964" t="str">
            <v>ศธ 04002/ว5190ลว 14 พ.ย.65 ครั้งที่ 64</v>
          </cell>
        </row>
        <row r="966">
          <cell r="A966" t="str">
            <v>1)</v>
          </cell>
          <cell r="C966" t="str">
            <v>20004350002003214556</v>
          </cell>
          <cell r="F966">
            <v>3430000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3430000</v>
          </cell>
        </row>
        <row r="993">
          <cell r="B993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  <cell r="C993" t="str">
            <v>ศธ 04002/ว5190ลว 14 พ.ย.65 ครั้งที่ 64</v>
          </cell>
        </row>
        <row r="994">
          <cell r="A994" t="str">
            <v>1)</v>
          </cell>
          <cell r="B994" t="str">
            <v xml:space="preserve"> โรงเรียนวัดกลางคลองสี่ </v>
          </cell>
          <cell r="C994" t="str">
            <v>20004350002003214557</v>
          </cell>
          <cell r="F994">
            <v>5274000</v>
          </cell>
          <cell r="G994">
            <v>0</v>
          </cell>
          <cell r="H994">
            <v>4219200</v>
          </cell>
          <cell r="I994">
            <v>0</v>
          </cell>
          <cell r="J994">
            <v>0</v>
          </cell>
          <cell r="K994">
            <v>0</v>
          </cell>
          <cell r="L994">
            <v>1054800</v>
          </cell>
        </row>
        <row r="995">
          <cell r="B995" t="str">
            <v>ชดเชยงบประมาณที่ถูกพับโดยผลของกฎหมาย  อาคารเรียนแบบพิเศษ ร.ร.ธัญญสิทธิศิลป์</v>
          </cell>
          <cell r="C995" t="str">
            <v>ศธ 04002/ว2007 ลว 22 พค 66 ครั้งที่ 521</v>
          </cell>
          <cell r="F995">
            <v>4852800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4852800</v>
          </cell>
        </row>
        <row r="996">
          <cell r="A996" t="str">
            <v>1)</v>
          </cell>
          <cell r="B996" t="str">
            <v xml:space="preserve"> โรงเรียนธัญญสิทธิศิลป์</v>
          </cell>
          <cell r="C996" t="str">
            <v>20004 3500200 321YYYY</v>
          </cell>
          <cell r="F996">
            <v>4852800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4852800</v>
          </cell>
        </row>
        <row r="1056">
          <cell r="B1056" t="str">
            <v>ร.ร.ชุมชนเลิศพินิจพิทยาคม</v>
          </cell>
        </row>
        <row r="1057">
          <cell r="B1057" t="str">
            <v>สัญญา 19,260,000.00 บาท  งบ64  4,623,600</v>
          </cell>
        </row>
        <row r="1058">
          <cell r="B1058" t="str">
            <v>ปี 64</v>
          </cell>
        </row>
        <row r="1059">
          <cell r="B1059" t="str">
            <v>งวดที่ 1  1,155,600 บาท ครบ 9 มี.ค. 64</v>
          </cell>
        </row>
        <row r="1060">
          <cell r="B1060" t="str">
            <v>งวดที่ 2  1,155,600 บาท ครบ 18 เม.ย. 64</v>
          </cell>
        </row>
        <row r="1061">
          <cell r="B1061" t="str">
            <v>งวดที่ 3  1,155,600 บาท ครบ 18 พ.ค. 64</v>
          </cell>
        </row>
        <row r="1062">
          <cell r="B1062" t="str">
            <v>งวดที่ 4  1,155,600 บาท ครบ 17 มิ.ย. 64</v>
          </cell>
        </row>
        <row r="1063">
          <cell r="B1063" t="str">
            <v>งวดที่ 5 บางส่วน 1,200 บาท ครบ 17 ก.ค. 64</v>
          </cell>
        </row>
        <row r="1064">
          <cell r="B1064" t="str">
            <v>ปี 65</v>
          </cell>
        </row>
        <row r="1065">
          <cell r="B1065" t="str">
            <v>งวด 5 บางส่วน ครบ 18 มิ.ย. 64/1,154,400</v>
          </cell>
        </row>
        <row r="1066">
          <cell r="B1066" t="str">
            <v>งวด 6 ครบ 16 ส.ค.64 /1,155,600</v>
          </cell>
        </row>
        <row r="1067">
          <cell r="B1067" t="str">
            <v>งวด 7 ครบ 25 ก.ย 64 /1,540,800</v>
          </cell>
        </row>
        <row r="1068">
          <cell r="B1068" t="str">
            <v>งวด 8 ครบ 4 พ.ย. 64 /1,540,800</v>
          </cell>
        </row>
        <row r="1069">
          <cell r="B1069" t="str">
            <v>งวด 9 ครบ 14 พ.ย.64/ 1,540,800</v>
          </cell>
        </row>
        <row r="1070">
          <cell r="B1070" t="str">
            <v>งวด 10 ครบ 15 ธ.ค64/ 1,926,000</v>
          </cell>
        </row>
        <row r="1071">
          <cell r="B1071" t="str">
            <v>งวด 11 ครบ 4 มี.ค.65 /2,311,200</v>
          </cell>
        </row>
        <row r="1074">
          <cell r="B1074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074" t="str">
            <v xml:space="preserve">20004 65 85806 00000  </v>
          </cell>
        </row>
        <row r="1075">
          <cell r="B1075" t="str">
            <v>งบลงทุน  ค่าที่ดินและสิ่งก่อสร้าง 6611320</v>
          </cell>
        </row>
        <row r="1076">
          <cell r="B1076" t="str">
            <v xml:space="preserve">ห้องน้ำห้องส้วมนักเรียนหญิง 6 ที่/49 </v>
          </cell>
        </row>
        <row r="1078">
          <cell r="B1078" t="str">
            <v xml:space="preserve">โรงเรียนเจริญดีวิทยา </v>
          </cell>
          <cell r="C1078" t="str">
            <v>20004 35000200 321A333</v>
          </cell>
          <cell r="F1078">
            <v>442700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442700</v>
          </cell>
        </row>
        <row r="1101">
          <cell r="B1101" t="str">
            <v xml:space="preserve"> งบดำเนินงาน 66112xx</v>
          </cell>
        </row>
        <row r="1111">
          <cell r="A1111">
            <v>3</v>
          </cell>
          <cell r="B1111" t="str">
            <v xml:space="preserve">ผลผลิตผู้จบการศึกษามัธยมศึกษาตอนปลาย  </v>
          </cell>
          <cell r="C1111" t="str">
            <v>20004 35000300 2000000</v>
          </cell>
        </row>
        <row r="1114">
          <cell r="A1114">
            <v>3.1</v>
          </cell>
          <cell r="B1114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116">
          <cell r="A1116" t="str">
            <v>3.1.1</v>
          </cell>
          <cell r="B1116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116" t="str">
            <v>ศธ04002/ว334ลว. 1 ก.พ.66 โอนครั้งที่ 252</v>
          </cell>
          <cell r="F1116">
            <v>4000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800</v>
          </cell>
          <cell r="L1116">
            <v>3200</v>
          </cell>
        </row>
        <row r="1119">
          <cell r="D1119">
            <v>668000</v>
          </cell>
        </row>
        <row r="1125">
          <cell r="B1125" t="str">
            <v xml:space="preserve">โครงการป้องกันและแก้ไขปัญหายาเสพติดในสถานศึกษา    </v>
          </cell>
          <cell r="C1125" t="str">
            <v>20004 06003600</v>
          </cell>
        </row>
        <row r="1126">
          <cell r="A1126">
            <v>1.1000000000000001</v>
          </cell>
          <cell r="B1126" t="str">
            <v xml:space="preserve"> กิจกรรมป้องกันและแก้ไขปัญหายาเสพติดในสถานศึกษา  </v>
          </cell>
        </row>
        <row r="1127">
          <cell r="B1127" t="str">
            <v xml:space="preserve"> งบรายจ่ายอื่น 6611500</v>
          </cell>
        </row>
        <row r="1128">
          <cell r="C1128" t="str">
            <v>20004 06003600 5000002</v>
          </cell>
        </row>
        <row r="1129">
          <cell r="A1129" t="str">
            <v>1.1.1</v>
          </cell>
          <cell r="B1129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129" t="str">
            <v>ศธ 04002/ว5654 ลว 16 ธ.ค. 65 ครั้งที่ 130</v>
          </cell>
          <cell r="F1129">
            <v>52000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4930</v>
          </cell>
          <cell r="L1129">
            <v>0</v>
          </cell>
        </row>
        <row r="1130">
          <cell r="A1130" t="str">
            <v>1.1.2</v>
          </cell>
          <cell r="B1130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    </cell>
          <cell r="C1130" t="str">
            <v>ศธ 04002/ว3154 ลว 7 สค 66 ครั้งที่ 730</v>
          </cell>
          <cell r="F1130">
            <v>35000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30000</v>
          </cell>
          <cell r="L1130">
            <v>0</v>
          </cell>
        </row>
        <row r="1141">
          <cell r="B1141" t="str">
            <v>งบดำเนินงาน 66112XX</v>
          </cell>
        </row>
        <row r="1142">
          <cell r="A1142">
            <v>1.1000000000000001</v>
          </cell>
          <cell r="B1142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142" t="str">
            <v xml:space="preserve">20004 66 00026 00000  </v>
          </cell>
        </row>
        <row r="1144">
          <cell r="A1144" t="str">
            <v>1.1.1</v>
          </cell>
          <cell r="B1144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144" t="str">
            <v>ศธ 04002/ว5724 ลว 19 ธ.ค. 65 ครั้งที่ 140</v>
          </cell>
          <cell r="F1144">
            <v>2000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800</v>
          </cell>
          <cell r="L1144">
            <v>0</v>
          </cell>
        </row>
        <row r="1145">
          <cell r="A1145" t="str">
            <v>1.1.11.1</v>
          </cell>
          <cell r="B1145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145" t="str">
            <v>ศธ 04002/ว973 ลว 10 มีค 66  ครั้งที่ 378</v>
          </cell>
          <cell r="F1145">
            <v>1000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800</v>
          </cell>
          <cell r="L1145">
            <v>0</v>
          </cell>
        </row>
        <row r="1146">
          <cell r="A1146" t="str">
            <v>1.1.2</v>
          </cell>
          <cell r="B1146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146" t="str">
            <v>ศธ 04002/ว502 ลว 10 กพ 66  ครั้งที่ 290</v>
          </cell>
          <cell r="F1146">
            <v>10000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6700</v>
          </cell>
          <cell r="L1146">
            <v>0</v>
          </cell>
        </row>
        <row r="1147">
          <cell r="A1147" t="str">
            <v>1.1.3</v>
          </cell>
          <cell r="B1147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147" t="str">
            <v>ศธ 04002/ว1226 ลว 27 มีค 66  ครั้งที่ 424</v>
          </cell>
          <cell r="F1147">
            <v>60000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49330</v>
          </cell>
          <cell r="L1147">
            <v>0</v>
          </cell>
        </row>
        <row r="1149">
          <cell r="B1149" t="str">
            <v xml:space="preserve"> งบดำเนินงาน 66112xx</v>
          </cell>
        </row>
        <row r="1150">
          <cell r="A1150" t="str">
            <v>1.2.1</v>
          </cell>
          <cell r="B1150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150" t="str">
            <v>ที่ ศธ 04002/ว1231 ลว. 27 มีนาคม ครั้งที่ 423</v>
          </cell>
          <cell r="F1150">
            <v>2000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800</v>
          </cell>
          <cell r="L1150">
            <v>800</v>
          </cell>
        </row>
        <row r="1151">
          <cell r="A1151" t="str">
            <v>1.2.2</v>
          </cell>
          <cell r="B1151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151" t="str">
            <v>ที่ ศธ 04002/ว3656 ลว. 28 สค 66 ครั้งที่ 819</v>
          </cell>
          <cell r="F1151">
            <v>4700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A1152">
            <v>1.3</v>
          </cell>
          <cell r="B1152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152" t="str">
            <v>20004 66 00068 00000</v>
          </cell>
        </row>
        <row r="1153">
          <cell r="B1153" t="str">
            <v xml:space="preserve"> งบดำเนินงาน 66112xx</v>
          </cell>
          <cell r="C1153" t="str">
            <v>20004 56003700 2000000</v>
          </cell>
          <cell r="F1153">
            <v>40000</v>
          </cell>
        </row>
        <row r="1154">
          <cell r="A1154" t="str">
            <v>1.3.1</v>
          </cell>
          <cell r="B1154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154" t="str">
            <v>ศธ04087/1378 ลว 5 เมย 66โอนครั้งที่ 455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37065</v>
          </cell>
          <cell r="L1154">
            <v>0</v>
          </cell>
        </row>
        <row r="1176">
          <cell r="F1176">
            <v>7278000</v>
          </cell>
          <cell r="K1176">
            <v>18000</v>
          </cell>
          <cell r="L1176">
            <v>6641050.3099999996</v>
          </cell>
        </row>
        <row r="1177">
          <cell r="F1177">
            <v>10878255</v>
          </cell>
          <cell r="K1177">
            <v>5662806.5</v>
          </cell>
          <cell r="L1177">
            <v>2673276.4</v>
          </cell>
        </row>
        <row r="1178">
          <cell r="F1178">
            <v>129412514</v>
          </cell>
          <cell r="K1178">
            <v>0</v>
          </cell>
          <cell r="L1178">
            <v>129287771</v>
          </cell>
        </row>
        <row r="1179">
          <cell r="F1179">
            <v>20578021</v>
          </cell>
          <cell r="K1179">
            <v>491706.3</v>
          </cell>
          <cell r="L1179">
            <v>17078626.800000001</v>
          </cell>
        </row>
        <row r="1180">
          <cell r="C1180" t="str">
            <v>26</v>
          </cell>
        </row>
        <row r="1182">
          <cell r="F1182">
            <v>31019400</v>
          </cell>
          <cell r="G1182">
            <v>0</v>
          </cell>
          <cell r="H1182">
            <v>5926400</v>
          </cell>
          <cell r="K1182">
            <v>0</v>
          </cell>
          <cell r="L1182">
            <v>23940441</v>
          </cell>
        </row>
        <row r="1183">
          <cell r="F1183">
            <v>199166190</v>
          </cell>
          <cell r="K1183">
            <v>6172512.7999999998</v>
          </cell>
          <cell r="L1183">
            <v>179621165.50999999</v>
          </cell>
        </row>
      </sheetData>
      <sheetData sheetId="53">
        <row r="4">
          <cell r="A4" t="str">
            <v xml:space="preserve">                ข้อมูลประจำเดือน สิงหาคม 2566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รายงานงวดเงินกัน65"/>
      <sheetName val="งบครุภัณฑ์ 65 36001   36002"/>
      <sheetName val="งบ65สิ่งก่อสร้า"/>
      <sheetName val="เงินกันดำเนินงานครุภัณฑ์สิ่  65"/>
      <sheetName val="สรุปกัน65"/>
      <sheetName val="รายงานแบบ8 ปี 6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รายงานเงินกันไว้เบิกเหลื่อมปี งบประมาณประจำปี พ.ศ. 2565</v>
          </cell>
        </row>
        <row r="3">
          <cell r="A3" t="str">
            <v>สำนักงานเขตพื้นที่การศึกษาประถมศึกษาปทุมธานี เขต 2</v>
          </cell>
        </row>
        <row r="6">
          <cell r="A6" t="str">
            <v>ก</v>
          </cell>
          <cell r="E6" t="str">
            <v xml:space="preserve">แผนงานบุคลากรภาครัฐ </v>
          </cell>
        </row>
        <row r="7">
          <cell r="A7">
            <v>1</v>
          </cell>
          <cell r="E7" t="str">
            <v>ผลผลิตรายการค่าใช้จ่ายยภาครัฐยกระดับคุณภาพการศึกษาและการเรียนรู้ตลอดชีวิต</v>
          </cell>
          <cell r="F7" t="str">
            <v>2000414008</v>
          </cell>
        </row>
        <row r="8">
          <cell r="A8">
            <v>1.1000000000000001</v>
          </cell>
          <cell r="E8" t="str">
            <v>กิจกรรมค่าใช้จ่ายบุคลากรภาครัฐของสำนักงานคณะกรรมการการศึกษาขั้นพื้นฐาน</v>
          </cell>
          <cell r="F8" t="str">
            <v>200041300P2762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 t="str">
            <v>งบดำเนินงาน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1.1.1</v>
          </cell>
          <cell r="E10" t="str">
            <v>หนังสือห้องสมุด</v>
          </cell>
        </row>
        <row r="11">
          <cell r="A11" t="str">
            <v>1.1.1.1</v>
          </cell>
          <cell r="E11" t="str">
            <v>ร.ร.วัดศรีสโมสร</v>
          </cell>
          <cell r="F11" t="str">
            <v>2000414008000000</v>
          </cell>
        </row>
        <row r="16"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1.1.1.2</v>
          </cell>
          <cell r="E17" t="str">
            <v>ร.ร.วัดสุวรรณ</v>
          </cell>
        </row>
        <row r="22">
          <cell r="G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1.1.1.3</v>
          </cell>
          <cell r="E23" t="str">
            <v>ร.ร.วัดมูลจินดาราม</v>
          </cell>
        </row>
        <row r="28">
          <cell r="G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1.1.1.4</v>
          </cell>
          <cell r="E29" t="str">
            <v>ร.ร.วัดปัญจทายิกาวาส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 t="str">
            <v>รวม</v>
          </cell>
          <cell r="F35" t="str">
            <v>2000414008</v>
          </cell>
        </row>
        <row r="36">
          <cell r="A36" t="str">
            <v>ข</v>
          </cell>
          <cell r="E36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37">
          <cell r="A37">
            <v>2</v>
          </cell>
          <cell r="E37" t="str">
            <v xml:space="preserve">ผลผลิตและโครงการ ผู้จบการศึกษาภาคบังคับ  </v>
          </cell>
          <cell r="F37" t="str">
            <v>2000435045</v>
          </cell>
        </row>
        <row r="38">
          <cell r="A38">
            <v>2.1</v>
          </cell>
          <cell r="E38" t="str">
            <v xml:space="preserve">กิจกรรมพัฒนาศักยภาพการจัดการเรียนการสอนภาษาจีน  </v>
          </cell>
          <cell r="F38" t="str">
            <v>200041300P2773</v>
          </cell>
        </row>
        <row r="39">
          <cell r="E39" t="str">
            <v>งบดำเนินงาน</v>
          </cell>
          <cell r="F39" t="str">
            <v>6411200</v>
          </cell>
        </row>
        <row r="40">
          <cell r="A40" t="str">
            <v>2.1.1</v>
          </cell>
          <cell r="E40" t="str">
            <v>ค่าใช้จ่ายยกระดับคุณภาพการศึกษา ปรับปรุงซ่อมแซมอาคารเรียน</v>
          </cell>
        </row>
        <row r="41">
          <cell r="A41" t="str">
            <v>2.1.1.1</v>
          </cell>
          <cell r="E41" t="str">
            <v>ร.ร.ชุมชนบึงบา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 t="str">
            <v>รวม</v>
          </cell>
        </row>
        <row r="48">
          <cell r="A48" t="str">
            <v>ค</v>
          </cell>
          <cell r="E48" t="str">
            <v>แผนงานพื้นฐานด้านการพัฒนาและเสริมสร้างศักยภาพคน</v>
          </cell>
        </row>
        <row r="60">
          <cell r="E60" t="str">
            <v>ผลผลิตผู้จบการศึกษาภาคบังคับ</v>
          </cell>
          <cell r="F60" t="str">
            <v>2000436002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E129" t="str">
            <v xml:space="preserve">กิจกรรมก่อสร้างปรับปรุง ซ่อมแซมอาคารเรียนและสิ่งก่อสร้างประกอบ </v>
          </cell>
          <cell r="F129" t="str">
            <v>200041300P2790</v>
          </cell>
        </row>
        <row r="130">
          <cell r="E130" t="str">
            <v xml:space="preserve">งบลงทุน ค่าที่ดินและสิ่งก่อสร้าง </v>
          </cell>
          <cell r="F130" t="str">
            <v xml:space="preserve"> 6511320</v>
          </cell>
        </row>
        <row r="131">
          <cell r="A131" t="str">
            <v>3.3.1</v>
          </cell>
          <cell r="E131" t="str">
            <v>อาคารเรียนแบบพิเศษ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E132" t="str">
            <v>ร.ร.ธัญญสิทธิศิลป์</v>
          </cell>
          <cell r="F132" t="str">
            <v>20004360002003220054</v>
          </cell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E162" t="str">
            <v>อาคารเรียน318ล./55-ขเขตแผ่นดินไหว</v>
          </cell>
          <cell r="G162">
            <v>10785600</v>
          </cell>
          <cell r="H162">
            <v>0</v>
          </cell>
          <cell r="I162">
            <v>5778000</v>
          </cell>
          <cell r="J162">
            <v>0</v>
          </cell>
          <cell r="K162">
            <v>0</v>
          </cell>
          <cell r="L162">
            <v>5007600</v>
          </cell>
        </row>
        <row r="163">
          <cell r="E163" t="str">
            <v>ร.ร.ชุมชนเลิศพินิจพิทยาคม</v>
          </cell>
          <cell r="F163" t="str">
            <v>20004 36000200 3220054</v>
          </cell>
        </row>
        <row r="177">
          <cell r="E177" t="str">
            <v>งวด 10 ครบ 15 ธ.ค64/ 1,926,000</v>
          </cell>
        </row>
        <row r="195">
          <cell r="G195">
            <v>10785600</v>
          </cell>
          <cell r="H195">
            <v>0</v>
          </cell>
          <cell r="I195">
            <v>5778000</v>
          </cell>
          <cell r="J195">
            <v>0</v>
          </cell>
          <cell r="K195">
            <v>0</v>
          </cell>
          <cell r="L195">
            <v>5007600</v>
          </cell>
          <cell r="M195">
            <v>0</v>
          </cell>
        </row>
        <row r="196">
          <cell r="A196" t="str">
            <v>3.3.3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 t="str">
            <v>20004360002003210AE8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3.3.4</v>
          </cell>
          <cell r="E221" t="str">
            <v>โรงอาหารขนาดเล็ก260ที่นั่ง</v>
          </cell>
        </row>
        <row r="222">
          <cell r="E222" t="str">
            <v>ร.ร.วัดพิรุณศาสตร์</v>
          </cell>
          <cell r="F222" t="str">
            <v>20004360002003210G66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 t="str">
            <v>3.3.5</v>
          </cell>
          <cell r="E240" t="str">
            <v>สปช.301/26(ปี2539)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E241" t="str">
            <v>ร.ร.วัดธรรมราษฏร์เจริญผล</v>
          </cell>
          <cell r="F241" t="str">
            <v>20004360002003210G67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D246" t="str">
            <v>***</v>
          </cell>
          <cell r="E246" t="str">
            <v>รวมทั้งสิ้น</v>
          </cell>
          <cell r="F246">
            <v>2000436002</v>
          </cell>
          <cell r="G246">
            <v>10785600</v>
          </cell>
          <cell r="H246">
            <v>0</v>
          </cell>
          <cell r="I246">
            <v>5778000</v>
          </cell>
          <cell r="J246">
            <v>0</v>
          </cell>
          <cell r="K246">
            <v>0</v>
          </cell>
          <cell r="L246">
            <v>5007600</v>
          </cell>
        </row>
        <row r="247">
          <cell r="A247">
            <v>4</v>
          </cell>
          <cell r="E247" t="str">
            <v>ผลผลิตผู้จบการศึกษามัธยมศึกษาตอนปลาย</v>
          </cell>
          <cell r="F247" t="str">
            <v>2000436003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A248">
            <v>4.0999999999999996</v>
          </cell>
          <cell r="E248" t="str">
            <v>กิจกรรมการจัดการศึกษามัธยมศึกษาตอนปลายสำหรับโรงเรียนปกติ</v>
          </cell>
          <cell r="F248" t="str">
            <v>200041300P2797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E249" t="str">
            <v xml:space="preserve">งบดำเนินงาน  </v>
          </cell>
          <cell r="F249" t="str">
            <v>6411200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 t="str">
            <v>4.1.1</v>
          </cell>
          <cell r="E250" t="str">
            <v>ค่าสื่อ วัสดุ อุปกรณ์ประกอบการเรียนการสอนให้กับนักเรียน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 t="str">
            <v>4.1.1.1</v>
          </cell>
          <cell r="E251" t="str">
            <v>ร.ร.คลองสิบสาม "ผิวศรีราษฎร์บำรุง"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4.1.1.2</v>
          </cell>
          <cell r="E259" t="str">
            <v>ร.ร.วัดราษฎร์บำรุง</v>
          </cell>
        </row>
        <row r="266"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4.1.1.3</v>
          </cell>
          <cell r="E267" t="str">
            <v>ร.ร.วัดกลางคลองสี่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D275" t="str">
            <v>***</v>
          </cell>
          <cell r="E275" t="str">
            <v>รวม</v>
          </cell>
          <cell r="F275" t="str">
            <v>2000436003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>
            <v>5</v>
          </cell>
          <cell r="E276" t="str">
            <v xml:space="preserve">ผลผลิตเด็กพิการได้รับการศึกษาขั้นพื้นฐานและการพัฒนาสมรรถภาพ </v>
          </cell>
          <cell r="F276" t="str">
            <v>2000436004000000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>
            <v>5.0999999999999996</v>
          </cell>
          <cell r="E277" t="str">
            <v>กิจกรรมคืนครูให้นักเรียนสำหรับนักเรียนพิการ</v>
          </cell>
          <cell r="F277" t="str">
            <v>200041300P2803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E278" t="str">
            <v xml:space="preserve">งบดำเนินงาน  </v>
          </cell>
          <cell r="F278" t="str">
            <v>6411200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5.1.1</v>
          </cell>
          <cell r="E279" t="str">
            <v>ค่าสื่อ วัสดุ อุปกรณ์ประกอบการเรียนการสอนให้กับนักเรียน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5.1.1.1</v>
          </cell>
          <cell r="E280" t="str">
            <v>ร.ร.สหราษฎร์บำรุง</v>
          </cell>
        </row>
        <row r="283"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5.1.1.2</v>
          </cell>
          <cell r="E284" t="str">
            <v>ร.ร.วัดลาดสนุ่น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8">
          <cell r="A288" t="str">
            <v>5.1.1.3</v>
          </cell>
          <cell r="E288" t="str">
            <v>ร.ร.วัดดอนใหญ่</v>
          </cell>
        </row>
        <row r="293"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 t="str">
            <v>***</v>
          </cell>
          <cell r="E294" t="str">
            <v>รวม</v>
          </cell>
          <cell r="F294" t="str">
            <v>2000436004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ง</v>
          </cell>
          <cell r="E295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296">
          <cell r="A296">
            <v>1</v>
          </cell>
          <cell r="E296" t="str">
            <v xml:space="preserve">โครงการโรงเรียนคุณภาพประจำตำบล  </v>
          </cell>
          <cell r="F296" t="str">
            <v>20004 3500B6</v>
          </cell>
          <cell r="G296">
            <v>8768650</v>
          </cell>
          <cell r="H296">
            <v>0</v>
          </cell>
          <cell r="I296">
            <v>4464040</v>
          </cell>
          <cell r="J296">
            <v>0</v>
          </cell>
          <cell r="K296">
            <v>0</v>
          </cell>
          <cell r="L296">
            <v>4304610</v>
          </cell>
          <cell r="M296">
            <v>0</v>
          </cell>
        </row>
        <row r="297">
          <cell r="A297">
            <v>1.1000000000000001</v>
          </cell>
          <cell r="E297" t="str">
            <v>กิจกรรมโรงเรียนคุณภาพประจำตำบล</v>
          </cell>
          <cell r="F297" t="str">
            <v>20004 65 00077 00000</v>
          </cell>
          <cell r="G297">
            <v>8768650</v>
          </cell>
          <cell r="H297">
            <v>0</v>
          </cell>
          <cell r="I297">
            <v>4464040</v>
          </cell>
          <cell r="J297">
            <v>0</v>
          </cell>
          <cell r="K297">
            <v>0</v>
          </cell>
          <cell r="L297">
            <v>4304610</v>
          </cell>
          <cell r="M297">
            <v>0</v>
          </cell>
        </row>
        <row r="298">
          <cell r="E298" t="str">
            <v xml:space="preserve">งบลงทุน ค่าที่ดินและสิ่งก่อสร้าง  </v>
          </cell>
          <cell r="F298" t="str">
            <v>6511320</v>
          </cell>
          <cell r="G298">
            <v>8768650</v>
          </cell>
          <cell r="H298">
            <v>0</v>
          </cell>
          <cell r="I298">
            <v>4464040</v>
          </cell>
          <cell r="J298">
            <v>0</v>
          </cell>
          <cell r="K298">
            <v>0</v>
          </cell>
          <cell r="L298">
            <v>4304610</v>
          </cell>
          <cell r="M298">
            <v>0</v>
          </cell>
        </row>
        <row r="299">
          <cell r="A299" t="str">
            <v>1.1.1</v>
          </cell>
          <cell r="E299" t="str">
            <v>อาคารเรียน216ล./57-ข เขตแผ่นดินไหว</v>
          </cell>
          <cell r="G299">
            <v>8768650</v>
          </cell>
          <cell r="H299">
            <v>0</v>
          </cell>
          <cell r="I299">
            <v>4464040</v>
          </cell>
          <cell r="J299">
            <v>0</v>
          </cell>
          <cell r="K299">
            <v>0</v>
          </cell>
          <cell r="L299">
            <v>4304610</v>
          </cell>
          <cell r="M299">
            <v>0</v>
          </cell>
        </row>
        <row r="300">
          <cell r="E300" t="str">
            <v>ร.ร.ชุมชนประชานิกรอำนวยเวทย์</v>
          </cell>
          <cell r="F300" t="str">
            <v>20004 3200B600 3220045</v>
          </cell>
        </row>
        <row r="325">
          <cell r="G325">
            <v>8768650</v>
          </cell>
          <cell r="H325">
            <v>0</v>
          </cell>
          <cell r="I325">
            <v>4464040</v>
          </cell>
          <cell r="K325">
            <v>0</v>
          </cell>
          <cell r="L325">
            <v>4304610</v>
          </cell>
        </row>
        <row r="326"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 t="str">
            <v>***</v>
          </cell>
          <cell r="E346" t="str">
            <v>รวม</v>
          </cell>
          <cell r="F346" t="str">
            <v>20004350B64</v>
          </cell>
          <cell r="G346">
            <v>8768650</v>
          </cell>
          <cell r="H346">
            <v>0</v>
          </cell>
          <cell r="I346">
            <v>4464040</v>
          </cell>
          <cell r="J346">
            <v>0</v>
          </cell>
          <cell r="K346">
            <v>0</v>
          </cell>
          <cell r="L346">
            <v>4304610</v>
          </cell>
          <cell r="M346">
            <v>0</v>
          </cell>
        </row>
        <row r="347">
          <cell r="E347" t="str">
            <v>งบดำเนินงาน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J140"/>
  <sheetViews>
    <sheetView tabSelected="1" topLeftCell="A90" workbookViewId="0">
      <selection activeCell="D132" sqref="D132"/>
    </sheetView>
  </sheetViews>
  <sheetFormatPr defaultRowHeight="14.25" x14ac:dyDescent="0.2"/>
  <cols>
    <col min="1" max="1" width="4.125" customWidth="1"/>
    <col min="2" max="2" width="32.125" customWidth="1"/>
    <col min="3" max="3" width="17.375" customWidth="1"/>
    <col min="4" max="4" width="11.75" customWidth="1"/>
    <col min="5" max="5" width="6.75" customWidth="1"/>
    <col min="6" max="6" width="11.875" customWidth="1"/>
    <col min="7" max="7" width="6.375" customWidth="1"/>
    <col min="9" max="9" width="11.5" customWidth="1"/>
    <col min="10" max="10" width="7.625" customWidth="1"/>
  </cols>
  <sheetData>
    <row r="1" spans="1:10" ht="21.75" x14ac:dyDescent="0.5">
      <c r="A1" s="1175" t="str">
        <f>+'[8]เงินกันดำเนินงานครุภัณฑ์สิ่  65'!A1:M1</f>
        <v>รายงานเงินกันไว้เบิกเหลื่อมปี งบประมาณประจำปี พ.ศ. 2565</v>
      </c>
      <c r="B1" s="1175"/>
      <c r="C1" s="1175"/>
      <c r="D1" s="1175"/>
      <c r="E1" s="1175"/>
      <c r="F1" s="1175"/>
      <c r="G1" s="1175"/>
      <c r="H1" s="1175"/>
      <c r="I1" s="1175"/>
      <c r="J1" s="1175"/>
    </row>
    <row r="2" spans="1:10" ht="21.75" x14ac:dyDescent="0.5">
      <c r="A2" s="699" t="str">
        <f>+'[8]เงินกันดำเนินงานครุภัณฑ์สิ่  65'!A3:M3</f>
        <v>สำนักงานเขตพื้นที่การศึกษาประถมศึกษาปทุมธานี เขต 2</v>
      </c>
      <c r="B2" s="699"/>
      <c r="C2" s="699"/>
      <c r="D2" s="699"/>
      <c r="E2" s="699"/>
      <c r="F2" s="699"/>
      <c r="G2" s="699"/>
      <c r="H2" s="699"/>
      <c r="I2" s="699"/>
      <c r="J2" s="699"/>
    </row>
    <row r="3" spans="1:10" ht="21.75" x14ac:dyDescent="0.5">
      <c r="A3" s="1104" t="s">
        <v>229</v>
      </c>
      <c r="B3" s="1104"/>
      <c r="C3" s="1104"/>
      <c r="D3" s="1104"/>
      <c r="E3" s="1104"/>
      <c r="F3" s="1104"/>
      <c r="G3" s="1104"/>
      <c r="H3" s="1104"/>
      <c r="I3" s="1104"/>
      <c r="J3" s="1104"/>
    </row>
    <row r="4" spans="1:10" ht="21.75" x14ac:dyDescent="0.5">
      <c r="A4" s="1107" t="s">
        <v>26</v>
      </c>
      <c r="B4" s="1107" t="s">
        <v>27</v>
      </c>
      <c r="C4" s="556" t="s">
        <v>29</v>
      </c>
      <c r="D4" s="1109" t="s">
        <v>46</v>
      </c>
      <c r="E4" s="1105" t="s">
        <v>4</v>
      </c>
      <c r="F4" s="1106"/>
      <c r="G4" s="1107" t="s">
        <v>47</v>
      </c>
      <c r="H4" s="1105" t="s">
        <v>5</v>
      </c>
      <c r="I4" s="1106"/>
      <c r="J4" s="1107" t="s">
        <v>6</v>
      </c>
    </row>
    <row r="5" spans="1:10" ht="21.75" x14ac:dyDescent="0.5">
      <c r="A5" s="1108"/>
      <c r="B5" s="1108"/>
      <c r="C5" s="557" t="s">
        <v>48</v>
      </c>
      <c r="D5" s="1110"/>
      <c r="E5" s="558">
        <v>220</v>
      </c>
      <c r="F5" s="558">
        <v>221</v>
      </c>
      <c r="G5" s="1108"/>
      <c r="H5" s="558">
        <v>220</v>
      </c>
      <c r="I5" s="558">
        <v>221</v>
      </c>
      <c r="J5" s="1108"/>
    </row>
    <row r="6" spans="1:10" ht="36" hidden="1" customHeight="1" x14ac:dyDescent="0.5">
      <c r="A6" s="453" t="str">
        <f>+'[8]เงินกันดำเนินงานครุภัณฑ์สิ่  65'!A6</f>
        <v>ก</v>
      </c>
      <c r="B6" s="559" t="str">
        <f>+'[8]เงินกันดำเนินงานครุภัณฑ์สิ่  65'!E6</f>
        <v xml:space="preserve">แผนงานบุคลากรภาครัฐ </v>
      </c>
      <c r="C6" s="560"/>
      <c r="D6" s="561">
        <f>+D7</f>
        <v>0</v>
      </c>
      <c r="E6" s="561">
        <f t="shared" ref="E6:J7" si="0">+E7</f>
        <v>0</v>
      </c>
      <c r="F6" s="561">
        <f t="shared" si="0"/>
        <v>0</v>
      </c>
      <c r="G6" s="561">
        <f t="shared" si="0"/>
        <v>0</v>
      </c>
      <c r="H6" s="561">
        <f t="shared" si="0"/>
        <v>0</v>
      </c>
      <c r="I6" s="561">
        <f t="shared" si="0"/>
        <v>0</v>
      </c>
      <c r="J6" s="561">
        <f t="shared" si="0"/>
        <v>0</v>
      </c>
    </row>
    <row r="7" spans="1:10" ht="36" hidden="1" customHeight="1" x14ac:dyDescent="0.2">
      <c r="A7" s="562">
        <f>+'[8]เงินกันดำเนินงานครุภัณฑ์สิ่  65'!A7</f>
        <v>1</v>
      </c>
      <c r="B7" s="563" t="str">
        <f>+'[8]เงินกันดำเนินงานครุภัณฑ์สิ่  65'!E7</f>
        <v>ผลผลิตรายการค่าใช้จ่ายยภาครัฐยกระดับคุณภาพการศึกษาและการเรียนรู้ตลอดชีวิต</v>
      </c>
      <c r="C7" s="563" t="str">
        <f>+'[8]เงินกันดำเนินงานครุภัณฑ์สิ่  65'!F7</f>
        <v>2000414008</v>
      </c>
      <c r="D7" s="564">
        <f>+D8</f>
        <v>0</v>
      </c>
      <c r="E7" s="564"/>
      <c r="F7" s="564">
        <f t="shared" si="0"/>
        <v>0</v>
      </c>
      <c r="G7" s="564">
        <f t="shared" si="0"/>
        <v>0</v>
      </c>
      <c r="H7" s="564"/>
      <c r="I7" s="564">
        <f t="shared" si="0"/>
        <v>0</v>
      </c>
      <c r="J7" s="564">
        <f t="shared" si="0"/>
        <v>0</v>
      </c>
    </row>
    <row r="8" spans="1:10" ht="42" hidden="1" customHeight="1" x14ac:dyDescent="0.2">
      <c r="A8" s="565">
        <f>+'[8]เงินกันดำเนินงานครุภัณฑ์สิ่  65'!A8</f>
        <v>1.1000000000000001</v>
      </c>
      <c r="B8" s="566" t="str">
        <f>+'[8]เงินกันดำเนินงานครุภัณฑ์สิ่  65'!E8</f>
        <v>กิจกรรมค่าใช้จ่ายบุคลากรภาครัฐของสำนักงานคณะกรรมการการศึกษาขั้นพื้นฐาน</v>
      </c>
      <c r="C8" s="567" t="str">
        <f>+'[8]เงินกันดำเนินงานครุภัณฑ์สิ่  65'!F8</f>
        <v>200041300P2762</v>
      </c>
      <c r="D8" s="568">
        <f>+'[8]เงินกันดำเนินงานครุภัณฑ์สิ่  65'!G8</f>
        <v>0</v>
      </c>
      <c r="E8" s="568">
        <f>+'[8]เงินกันดำเนินงานครุภัณฑ์สิ่  65'!H8</f>
        <v>0</v>
      </c>
      <c r="F8" s="568">
        <f>+'[8]เงินกันดำเนินงานครุภัณฑ์สิ่  65'!I8</f>
        <v>0</v>
      </c>
      <c r="G8" s="568">
        <f>+'[8]เงินกันดำเนินงานครุภัณฑ์สิ่  65'!J8</f>
        <v>0</v>
      </c>
      <c r="H8" s="568">
        <f>+'[8]เงินกันดำเนินงานครุภัณฑ์สิ่  65'!K8</f>
        <v>0</v>
      </c>
      <c r="I8" s="568">
        <f>+'[8]เงินกันดำเนินงานครุภัณฑ์สิ่  65'!L8</f>
        <v>0</v>
      </c>
      <c r="J8" s="568">
        <f>+'[8]เงินกันดำเนินงานครุภัณฑ์สิ่  65'!M8</f>
        <v>0</v>
      </c>
    </row>
    <row r="9" spans="1:10" ht="37.15" hidden="1" customHeight="1" x14ac:dyDescent="0.5">
      <c r="A9" s="569"/>
      <c r="B9" s="570" t="str">
        <f>+'[8]เงินกันดำเนินงานครุภัณฑ์สิ่  65'!E9</f>
        <v>งบดำเนินงาน</v>
      </c>
      <c r="C9" s="571"/>
      <c r="D9" s="572">
        <f>+'[8]เงินกันดำเนินงานครุภัณฑ์สิ่  65'!G9</f>
        <v>0</v>
      </c>
      <c r="E9" s="572"/>
      <c r="F9" s="572">
        <f>+'[8]เงินกันดำเนินงานครุภัณฑ์สิ่  65'!I9</f>
        <v>0</v>
      </c>
      <c r="G9" s="572">
        <f>+'[8]เงินกันดำเนินงานครุภัณฑ์สิ่  65'!J9</f>
        <v>0</v>
      </c>
      <c r="H9" s="572">
        <f>+'[8]เงินกันดำเนินงานครุภัณฑ์สิ่  65'!K9</f>
        <v>0</v>
      </c>
      <c r="I9" s="572">
        <f>+'[8]เงินกันดำเนินงานครุภัณฑ์สิ่  65'!L9</f>
        <v>0</v>
      </c>
      <c r="J9" s="572">
        <f>+'[8]เงินกันดำเนินงานครุภัณฑ์สิ่  65'!M9</f>
        <v>0</v>
      </c>
    </row>
    <row r="10" spans="1:10" ht="21" hidden="1" customHeight="1" x14ac:dyDescent="0.2">
      <c r="A10" s="573" t="str">
        <f>+'[8]เงินกันดำเนินงานครุภัณฑ์สิ่  65'!A10</f>
        <v>1.1.1</v>
      </c>
      <c r="B10" s="574" t="str">
        <f>+'[8]เงินกันดำเนินงานครุภัณฑ์สิ่  65'!E10</f>
        <v>หนังสือห้องสมุด</v>
      </c>
      <c r="C10" s="575" t="str">
        <f>+'[8]เงินกันดำเนินงานครุภัณฑ์สิ่  65'!F11</f>
        <v>2000414008000000</v>
      </c>
      <c r="D10" s="576">
        <f>SUM(D11:D14)</f>
        <v>0</v>
      </c>
      <c r="E10" s="576"/>
      <c r="F10" s="576">
        <f>SUM(F11:F14)</f>
        <v>0</v>
      </c>
      <c r="G10" s="576"/>
      <c r="H10" s="576"/>
      <c r="I10" s="576"/>
      <c r="J10" s="576"/>
    </row>
    <row r="11" spans="1:10" ht="21" hidden="1" customHeight="1" x14ac:dyDescent="0.5">
      <c r="A11" s="577" t="str">
        <f>+'[8]เงินกันดำเนินงานครุภัณฑ์สิ่  65'!A11</f>
        <v>1.1.1.1</v>
      </c>
      <c r="B11" s="578" t="str">
        <f>+'[8]เงินกันดำเนินงานครุภัณฑ์สิ่  65'!E11</f>
        <v>ร.ร.วัดศรีสโมสร</v>
      </c>
      <c r="C11" s="579"/>
      <c r="D11" s="580">
        <f>+'[8]เงินกันดำเนินงานครุภัณฑ์สิ่  65'!G16</f>
        <v>0</v>
      </c>
      <c r="E11" s="580"/>
      <c r="F11" s="581">
        <f>+'[8]เงินกันดำเนินงานครุภัณฑ์สิ่  65'!I16</f>
        <v>0</v>
      </c>
      <c r="G11" s="581">
        <f>+'[8]เงินกันดำเนินงานครุภัณฑ์สิ่  65'!J16</f>
        <v>0</v>
      </c>
      <c r="H11" s="581"/>
      <c r="I11" s="581">
        <f>+'[8]เงินกันดำเนินงานครุภัณฑ์สิ่  65'!L16</f>
        <v>0</v>
      </c>
      <c r="J11" s="581">
        <f>+'[8]เงินกันดำเนินงานครุภัณฑ์สิ่  65'!M16</f>
        <v>0</v>
      </c>
    </row>
    <row r="12" spans="1:10" ht="21" hidden="1" customHeight="1" x14ac:dyDescent="0.5">
      <c r="A12" s="577" t="str">
        <f>+'[8]เงินกันดำเนินงานครุภัณฑ์สิ่  65'!A17</f>
        <v>1.1.1.2</v>
      </c>
      <c r="B12" s="578" t="str">
        <f>+'[8]เงินกันดำเนินงานครุภัณฑ์สิ่  65'!E17</f>
        <v>ร.ร.วัดสุวรรณ</v>
      </c>
      <c r="C12" s="579"/>
      <c r="D12" s="580">
        <f>+'[8]เงินกันดำเนินงานครุภัณฑ์สิ่  65'!G22</f>
        <v>0</v>
      </c>
      <c r="E12" s="580"/>
      <c r="F12" s="580">
        <f>+'[8]เงินกันดำเนินงานครุภัณฑ์สิ่  65'!I22</f>
        <v>0</v>
      </c>
      <c r="G12" s="580">
        <f>+'[8]เงินกันดำเนินงานครุภัณฑ์สิ่  65'!J22</f>
        <v>0</v>
      </c>
      <c r="H12" s="580"/>
      <c r="I12" s="580">
        <f>+'[8]เงินกันดำเนินงานครุภัณฑ์สิ่  65'!L22</f>
        <v>0</v>
      </c>
      <c r="J12" s="580">
        <f>+'[8]เงินกันดำเนินงานครุภัณฑ์สิ่  65'!M22</f>
        <v>0</v>
      </c>
    </row>
    <row r="13" spans="1:10" ht="21" hidden="1" customHeight="1" x14ac:dyDescent="0.5">
      <c r="A13" s="577" t="str">
        <f>+'[8]เงินกันดำเนินงานครุภัณฑ์สิ่  65'!A23</f>
        <v>1.1.1.3</v>
      </c>
      <c r="B13" s="578" t="str">
        <f>+'[8]เงินกันดำเนินงานครุภัณฑ์สิ่  65'!E23</f>
        <v>ร.ร.วัดมูลจินดาราม</v>
      </c>
      <c r="C13" s="579"/>
      <c r="D13" s="580">
        <f>+'[8]เงินกันดำเนินงานครุภัณฑ์สิ่  65'!G28</f>
        <v>0</v>
      </c>
      <c r="E13" s="580"/>
      <c r="F13" s="580">
        <f>+'[8]เงินกันดำเนินงานครุภัณฑ์สิ่  65'!I28</f>
        <v>0</v>
      </c>
      <c r="G13" s="580">
        <f>+'[8]เงินกันดำเนินงานครุภัณฑ์สิ่  65'!J28</f>
        <v>0</v>
      </c>
      <c r="H13" s="580"/>
      <c r="I13" s="580">
        <f>+'[8]เงินกันดำเนินงานครุภัณฑ์สิ่  65'!L28</f>
        <v>0</v>
      </c>
      <c r="J13" s="580">
        <f>+'[8]เงินกันดำเนินงานครุภัณฑ์สิ่  65'!M28</f>
        <v>0</v>
      </c>
    </row>
    <row r="14" spans="1:10" ht="21" hidden="1" customHeight="1" x14ac:dyDescent="0.5">
      <c r="A14" s="577" t="str">
        <f>+'[8]เงินกันดำเนินงานครุภัณฑ์สิ่  65'!A29</f>
        <v>1.1.1.4</v>
      </c>
      <c r="B14" s="578" t="str">
        <f>+'[8]เงินกันดำเนินงานครุภัณฑ์สิ่  65'!E29</f>
        <v>ร.ร.วัดปัญจทายิกาวาส</v>
      </c>
      <c r="C14" s="579"/>
      <c r="D14" s="580">
        <f>+'[8]เงินกันดำเนินงานครุภัณฑ์สิ่  65'!G34</f>
        <v>0</v>
      </c>
      <c r="E14" s="580">
        <f>+'[8]เงินกันดำเนินงานครุภัณฑ์สิ่  65'!H34</f>
        <v>0</v>
      </c>
      <c r="F14" s="580">
        <f>+'[8]เงินกันดำเนินงานครุภัณฑ์สิ่  65'!I34</f>
        <v>0</v>
      </c>
      <c r="G14" s="580">
        <f>+'[8]เงินกันดำเนินงานครุภัณฑ์สิ่  65'!J34</f>
        <v>0</v>
      </c>
      <c r="H14" s="580">
        <f>+'[8]เงินกันดำเนินงานครุภัณฑ์สิ่  65'!K34</f>
        <v>0</v>
      </c>
      <c r="I14" s="580">
        <f>+'[8]เงินกันดำเนินงานครุภัณฑ์สิ่  65'!L34</f>
        <v>0</v>
      </c>
      <c r="J14" s="580">
        <f>+'[8]เงินกันดำเนินงานครุภัณฑ์สิ่  65'!M34</f>
        <v>0</v>
      </c>
    </row>
    <row r="15" spans="1:10" ht="21" hidden="1" customHeight="1" x14ac:dyDescent="0.5">
      <c r="A15" s="577"/>
      <c r="B15" s="577"/>
      <c r="C15" s="579"/>
      <c r="D15" s="577"/>
      <c r="E15" s="577"/>
      <c r="F15" s="577"/>
      <c r="G15" s="577"/>
      <c r="H15" s="577"/>
      <c r="I15" s="577"/>
      <c r="J15" s="577"/>
    </row>
    <row r="16" spans="1:10" ht="21" hidden="1" customHeight="1" x14ac:dyDescent="0.5">
      <c r="A16" s="577"/>
      <c r="B16" s="577"/>
      <c r="C16" s="579"/>
      <c r="D16" s="577"/>
      <c r="E16" s="577"/>
      <c r="F16" s="577"/>
      <c r="G16" s="577"/>
      <c r="H16" s="577"/>
      <c r="I16" s="577"/>
      <c r="J16" s="577"/>
    </row>
    <row r="17" spans="1:10" ht="21" hidden="1" customHeight="1" x14ac:dyDescent="0.5">
      <c r="A17" s="582"/>
      <c r="B17" s="583" t="str">
        <f>+'[8]เงินกันดำเนินงานครุภัณฑ์สิ่  65'!E35</f>
        <v>รวม</v>
      </c>
      <c r="C17" s="584" t="str">
        <f>+'[8]เงินกันดำเนินงานครุภัณฑ์สิ่  65'!F35</f>
        <v>2000414008</v>
      </c>
      <c r="D17" s="585">
        <f>+D8</f>
        <v>0</v>
      </c>
      <c r="E17" s="585">
        <f t="shared" ref="E17:J17" si="1">+E8</f>
        <v>0</v>
      </c>
      <c r="F17" s="585">
        <f t="shared" si="1"/>
        <v>0</v>
      </c>
      <c r="G17" s="585">
        <f t="shared" si="1"/>
        <v>0</v>
      </c>
      <c r="H17" s="585">
        <f t="shared" si="1"/>
        <v>0</v>
      </c>
      <c r="I17" s="585">
        <f t="shared" si="1"/>
        <v>0</v>
      </c>
      <c r="J17" s="585">
        <f t="shared" si="1"/>
        <v>0</v>
      </c>
    </row>
    <row r="18" spans="1:10" ht="21" hidden="1" customHeight="1" x14ac:dyDescent="0.5">
      <c r="A18" s="453" t="str">
        <f>+'[8]เงินกันดำเนินงานครุภัณฑ์สิ่  65'!A36</f>
        <v>ข</v>
      </c>
      <c r="B18" s="586" t="str">
        <f>+'[8]เงินกันดำเนินงานครุภัณฑ์สิ่  65'!E36</f>
        <v>แผนงานยุทธศาสตร์เพื่อสนับสนุนด้านการพัฒนาและเสริมสร้างศักยภาพทรัพยากรมนุษย์</v>
      </c>
      <c r="C18" s="560"/>
      <c r="D18" s="453"/>
      <c r="E18" s="453"/>
      <c r="F18" s="453"/>
      <c r="G18" s="453"/>
      <c r="H18" s="453"/>
      <c r="I18" s="453"/>
      <c r="J18" s="453"/>
    </row>
    <row r="19" spans="1:10" ht="21" hidden="1" customHeight="1" x14ac:dyDescent="0.2">
      <c r="A19" s="562">
        <f>+'[8]เงินกันดำเนินงานครุภัณฑ์สิ่  65'!A37</f>
        <v>2</v>
      </c>
      <c r="B19" s="563" t="str">
        <f>+'[8]เงินกันดำเนินงานครุภัณฑ์สิ่  65'!E37</f>
        <v xml:space="preserve">ผลผลิตและโครงการ ผู้จบการศึกษาภาคบังคับ  </v>
      </c>
      <c r="C19" s="587" t="str">
        <f>+'[8]เงินกันดำเนินงานครุภัณฑ์สิ่  65'!F37</f>
        <v>2000435045</v>
      </c>
      <c r="D19" s="564">
        <f>+D20</f>
        <v>0</v>
      </c>
      <c r="E19" s="564">
        <f t="shared" ref="E19:J21" si="2">+E20</f>
        <v>0</v>
      </c>
      <c r="F19" s="564">
        <f t="shared" si="2"/>
        <v>0</v>
      </c>
      <c r="G19" s="564">
        <f t="shared" si="2"/>
        <v>0</v>
      </c>
      <c r="H19" s="564">
        <f t="shared" si="2"/>
        <v>0</v>
      </c>
      <c r="I19" s="564">
        <f t="shared" si="2"/>
        <v>0</v>
      </c>
      <c r="J19" s="564">
        <f t="shared" si="2"/>
        <v>0</v>
      </c>
    </row>
    <row r="20" spans="1:10" ht="42" hidden="1" customHeight="1" x14ac:dyDescent="0.2">
      <c r="A20" s="565">
        <f>+'[8]เงินกันดำเนินงานครุภัณฑ์สิ่  65'!A38</f>
        <v>2.1</v>
      </c>
      <c r="B20" s="588" t="str">
        <f>+'[8]เงินกันดำเนินงานครุภัณฑ์สิ่  65'!E38</f>
        <v xml:space="preserve">กิจกรรมพัฒนาศักยภาพการจัดการเรียนการสอนภาษาจีน  </v>
      </c>
      <c r="C20" s="589" t="str">
        <f>+'[8]เงินกันดำเนินงานครุภัณฑ์สิ่  65'!F38</f>
        <v>200041300P2773</v>
      </c>
      <c r="D20" s="568">
        <f>+D21</f>
        <v>0</v>
      </c>
      <c r="E20" s="568">
        <f t="shared" si="2"/>
        <v>0</v>
      </c>
      <c r="F20" s="568">
        <f t="shared" si="2"/>
        <v>0</v>
      </c>
      <c r="G20" s="568">
        <f t="shared" si="2"/>
        <v>0</v>
      </c>
      <c r="H20" s="568">
        <f t="shared" si="2"/>
        <v>0</v>
      </c>
      <c r="I20" s="568">
        <f t="shared" si="2"/>
        <v>0</v>
      </c>
      <c r="J20" s="568">
        <f t="shared" si="2"/>
        <v>0</v>
      </c>
    </row>
    <row r="21" spans="1:10" ht="21" hidden="1" customHeight="1" x14ac:dyDescent="0.5">
      <c r="A21" s="569"/>
      <c r="B21" s="590" t="str">
        <f>+'[8]เงินกันดำเนินงานครุภัณฑ์สิ่  65'!E39</f>
        <v>งบดำเนินงาน</v>
      </c>
      <c r="C21" s="591" t="str">
        <f>+'[8]เงินกันดำเนินงานครุภัณฑ์สิ่  65'!F39</f>
        <v>6411200</v>
      </c>
      <c r="D21" s="572">
        <f>+D22</f>
        <v>0</v>
      </c>
      <c r="E21" s="572">
        <f t="shared" si="2"/>
        <v>0</v>
      </c>
      <c r="F21" s="572">
        <f t="shared" si="2"/>
        <v>0</v>
      </c>
      <c r="G21" s="572">
        <f t="shared" si="2"/>
        <v>0</v>
      </c>
      <c r="H21" s="572">
        <f t="shared" si="2"/>
        <v>0</v>
      </c>
      <c r="I21" s="572">
        <f t="shared" si="2"/>
        <v>0</v>
      </c>
      <c r="J21" s="572">
        <f t="shared" si="2"/>
        <v>0</v>
      </c>
    </row>
    <row r="22" spans="1:10" ht="21" hidden="1" customHeight="1" x14ac:dyDescent="0.5">
      <c r="A22" s="592" t="str">
        <f>+'[8]เงินกันดำเนินงานครุภัณฑ์สิ่  65'!A40</f>
        <v>2.1.1</v>
      </c>
      <c r="B22" s="593" t="str">
        <f>+'[8]เงินกันดำเนินงานครุภัณฑ์สิ่  65'!E40</f>
        <v>ค่าใช้จ่ายยกระดับคุณภาพการศึกษา ปรับปรุงซ่อมแซมอาคารเรียน</v>
      </c>
      <c r="C22" s="594"/>
      <c r="D22" s="595">
        <f>SUM(D23:D24)</f>
        <v>0</v>
      </c>
      <c r="E22" s="595">
        <f t="shared" ref="E22:J22" si="3">SUM(E23:E24)</f>
        <v>0</v>
      </c>
      <c r="F22" s="595">
        <f t="shared" si="3"/>
        <v>0</v>
      </c>
      <c r="G22" s="595">
        <f t="shared" si="3"/>
        <v>0</v>
      </c>
      <c r="H22" s="595">
        <f t="shared" si="3"/>
        <v>0</v>
      </c>
      <c r="I22" s="595">
        <f t="shared" si="3"/>
        <v>0</v>
      </c>
      <c r="J22" s="595">
        <f t="shared" si="3"/>
        <v>0</v>
      </c>
    </row>
    <row r="23" spans="1:10" ht="21" hidden="1" customHeight="1" x14ac:dyDescent="0.5">
      <c r="A23" s="596" t="str">
        <f>+'[8]เงินกันดำเนินงานครุภัณฑ์สิ่  65'!A41</f>
        <v>2.1.1.1</v>
      </c>
      <c r="B23" s="578" t="str">
        <f>+'[8]เงินกันดำเนินงานครุภัณฑ์สิ่  65'!E41</f>
        <v>ร.ร.ชุมชนบึงบา</v>
      </c>
      <c r="C23" s="579"/>
      <c r="D23" s="580">
        <f>+'[8]เงินกันดำเนินงานครุภัณฑ์สิ่  65'!G46</f>
        <v>0</v>
      </c>
      <c r="E23" s="580">
        <f>+'[8]เงินกันดำเนินงานครุภัณฑ์สิ่  65'!H46</f>
        <v>0</v>
      </c>
      <c r="F23" s="580">
        <f>+'[8]เงินกันดำเนินงานครุภัณฑ์สิ่  65'!I46</f>
        <v>0</v>
      </c>
      <c r="G23" s="580">
        <f>+'[8]เงินกันดำเนินงานครุภัณฑ์สิ่  65'!J46</f>
        <v>0</v>
      </c>
      <c r="H23" s="580">
        <f>+'[8]เงินกันดำเนินงานครุภัณฑ์สิ่  65'!K46</f>
        <v>0</v>
      </c>
      <c r="I23" s="580">
        <f>+'[8]เงินกันดำเนินงานครุภัณฑ์สิ่  65'!L46</f>
        <v>0</v>
      </c>
      <c r="J23" s="580">
        <f>+'[8]เงินกันดำเนินงานครุภัณฑ์สิ่  65'!M46</f>
        <v>0</v>
      </c>
    </row>
    <row r="24" spans="1:10" ht="15.75" hidden="1" customHeight="1" x14ac:dyDescent="0.5">
      <c r="A24" s="596"/>
      <c r="B24" s="577"/>
      <c r="C24" s="579"/>
      <c r="D24" s="580"/>
      <c r="E24" s="580"/>
      <c r="F24" s="580"/>
      <c r="G24" s="580"/>
      <c r="H24" s="580"/>
      <c r="I24" s="580"/>
      <c r="J24" s="580"/>
    </row>
    <row r="25" spans="1:10" ht="21" hidden="1" customHeight="1" x14ac:dyDescent="0.5">
      <c r="A25" s="596"/>
      <c r="B25" s="577"/>
      <c r="C25" s="579"/>
      <c r="D25" s="580"/>
      <c r="E25" s="580"/>
      <c r="F25" s="580"/>
      <c r="G25" s="580"/>
      <c r="H25" s="580"/>
      <c r="I25" s="580"/>
      <c r="J25" s="580"/>
    </row>
    <row r="26" spans="1:10" ht="21" hidden="1" customHeight="1" x14ac:dyDescent="0.5">
      <c r="A26" s="577"/>
      <c r="B26" s="597"/>
      <c r="C26" s="598"/>
      <c r="D26" s="581"/>
      <c r="E26" s="581"/>
      <c r="F26" s="581"/>
      <c r="G26" s="581"/>
      <c r="H26" s="581"/>
      <c r="I26" s="577"/>
      <c r="J26" s="577"/>
    </row>
    <row r="27" spans="1:10" ht="21" hidden="1" customHeight="1" x14ac:dyDescent="0.5">
      <c r="A27" s="582"/>
      <c r="B27" s="583" t="str">
        <f>+'[8]เงินกันดำเนินงานครุภัณฑ์สิ่  65'!E47</f>
        <v>รวม</v>
      </c>
      <c r="C27" s="599" t="str">
        <f t="shared" ref="C27:J27" si="4">+C19</f>
        <v>2000435045</v>
      </c>
      <c r="D27" s="600">
        <f t="shared" si="4"/>
        <v>0</v>
      </c>
      <c r="E27" s="600">
        <f t="shared" si="4"/>
        <v>0</v>
      </c>
      <c r="F27" s="600">
        <f t="shared" si="4"/>
        <v>0</v>
      </c>
      <c r="G27" s="600">
        <f t="shared" si="4"/>
        <v>0</v>
      </c>
      <c r="H27" s="600">
        <f t="shared" si="4"/>
        <v>0</v>
      </c>
      <c r="I27" s="600">
        <f t="shared" si="4"/>
        <v>0</v>
      </c>
      <c r="J27" s="600">
        <f t="shared" si="4"/>
        <v>0</v>
      </c>
    </row>
    <row r="28" spans="1:10" ht="15" hidden="1" customHeight="1" x14ac:dyDescent="0.5">
      <c r="A28" s="596"/>
      <c r="B28" s="601"/>
      <c r="C28" s="602"/>
      <c r="D28" s="603"/>
      <c r="E28" s="603"/>
      <c r="F28" s="603"/>
      <c r="G28" s="603"/>
      <c r="H28" s="603"/>
      <c r="I28" s="603"/>
      <c r="J28" s="603"/>
    </row>
    <row r="29" spans="1:10" ht="15" hidden="1" customHeight="1" x14ac:dyDescent="0.5">
      <c r="A29" s="596"/>
      <c r="B29" s="601"/>
      <c r="C29" s="602"/>
      <c r="D29" s="603"/>
      <c r="E29" s="603"/>
      <c r="F29" s="603"/>
      <c r="G29" s="603"/>
      <c r="H29" s="603"/>
      <c r="I29" s="603"/>
      <c r="J29" s="603"/>
    </row>
    <row r="30" spans="1:10" ht="15" hidden="1" customHeight="1" x14ac:dyDescent="0.5">
      <c r="A30" s="596"/>
      <c r="B30" s="601"/>
      <c r="C30" s="602"/>
      <c r="D30" s="603"/>
      <c r="E30" s="603"/>
      <c r="F30" s="603"/>
      <c r="G30" s="603"/>
      <c r="H30" s="603"/>
      <c r="I30" s="603"/>
      <c r="J30" s="603"/>
    </row>
    <row r="31" spans="1:10" ht="15" hidden="1" customHeight="1" x14ac:dyDescent="0.5">
      <c r="A31" s="596"/>
      <c r="B31" s="601"/>
      <c r="C31" s="602"/>
      <c r="D31" s="603"/>
      <c r="E31" s="603"/>
      <c r="F31" s="603"/>
      <c r="G31" s="603"/>
      <c r="H31" s="603"/>
      <c r="I31" s="603"/>
      <c r="J31" s="603"/>
    </row>
    <row r="32" spans="1:10" ht="15" hidden="1" customHeight="1" x14ac:dyDescent="0.5">
      <c r="A32" s="596"/>
      <c r="B32" s="601"/>
      <c r="C32" s="602"/>
      <c r="D32" s="603"/>
      <c r="E32" s="603"/>
      <c r="F32" s="603"/>
      <c r="G32" s="603"/>
      <c r="H32" s="603"/>
      <c r="I32" s="603"/>
      <c r="J32" s="603"/>
    </row>
    <row r="33" spans="1:10" ht="15" hidden="1" customHeight="1" x14ac:dyDescent="0.5">
      <c r="A33" s="596"/>
      <c r="B33" s="601"/>
      <c r="C33" s="602"/>
      <c r="D33" s="603"/>
      <c r="E33" s="603"/>
      <c r="F33" s="603"/>
      <c r="G33" s="603"/>
      <c r="H33" s="603"/>
      <c r="I33" s="603"/>
      <c r="J33" s="603"/>
    </row>
    <row r="34" spans="1:10" ht="21.75" x14ac:dyDescent="0.5">
      <c r="A34" s="453" t="str">
        <f>+'[8]เงินกันดำเนินงานครุภัณฑ์สิ่  65'!A48</f>
        <v>ค</v>
      </c>
      <c r="B34" s="604" t="str">
        <f>+'[8]เงินกันดำเนินงานครุภัณฑ์สิ่  65'!E48</f>
        <v>แผนงานพื้นฐานด้านการพัฒนาและเสริมสร้างศักยภาพคน</v>
      </c>
      <c r="C34" s="560"/>
      <c r="D34" s="605"/>
      <c r="E34" s="605"/>
      <c r="F34" s="605"/>
      <c r="G34" s="605"/>
      <c r="H34" s="605"/>
      <c r="I34" s="453"/>
      <c r="J34" s="453"/>
    </row>
    <row r="35" spans="1:10" ht="21.75" x14ac:dyDescent="0.5">
      <c r="A35" s="606">
        <v>1</v>
      </c>
      <c r="B35" s="607" t="str">
        <f>+'[8]เงินกันดำเนินงานครุภัณฑ์สิ่  65'!E60</f>
        <v>ผลผลิตผู้จบการศึกษาภาคบังคับ</v>
      </c>
      <c r="C35" s="608" t="str">
        <f>+'[8]เงินกันดำเนินงานครุภัณฑ์สิ่  65'!F60</f>
        <v>2000436002</v>
      </c>
      <c r="D35" s="609">
        <f>+D36+D58</f>
        <v>10785600</v>
      </c>
      <c r="E35" s="609">
        <f t="shared" ref="E35:J35" si="5">+E36+E58</f>
        <v>0</v>
      </c>
      <c r="F35" s="609">
        <f t="shared" si="5"/>
        <v>5778000</v>
      </c>
      <c r="G35" s="609">
        <f t="shared" si="5"/>
        <v>0</v>
      </c>
      <c r="H35" s="609">
        <f t="shared" si="5"/>
        <v>0</v>
      </c>
      <c r="I35" s="609">
        <f t="shared" si="5"/>
        <v>5007600</v>
      </c>
      <c r="J35" s="609">
        <f t="shared" si="5"/>
        <v>0</v>
      </c>
    </row>
    <row r="36" spans="1:10" ht="42" hidden="1" customHeight="1" x14ac:dyDescent="0.2">
      <c r="A36" s="565">
        <f>+'[8]เงินกันดำเนินงานครุภัณฑ์สิ่  65'!A61</f>
        <v>3.1</v>
      </c>
      <c r="B36" s="610" t="str">
        <f>+'[8]เงินกันดำเนินงานครุภัณฑ์สิ่  65'!E61</f>
        <v xml:space="preserve">กิจกรรมการจัดการศึกษาประถมศึกษาสำหรับโรงเรียนปกติ  </v>
      </c>
      <c r="C36" s="611" t="str">
        <f>+'[8]เงินกันดำเนินงานครุภัณฑ์สิ่  65'!F61</f>
        <v>200041300P2791</v>
      </c>
      <c r="D36" s="612">
        <f>+D37+D43</f>
        <v>0</v>
      </c>
      <c r="E36" s="612">
        <f t="shared" ref="E36:J36" si="6">+E37+E43</f>
        <v>0</v>
      </c>
      <c r="F36" s="612">
        <f t="shared" si="6"/>
        <v>0</v>
      </c>
      <c r="G36" s="612">
        <f t="shared" si="6"/>
        <v>0</v>
      </c>
      <c r="H36" s="612">
        <f t="shared" si="6"/>
        <v>0</v>
      </c>
      <c r="I36" s="612">
        <f t="shared" si="6"/>
        <v>0</v>
      </c>
      <c r="J36" s="612">
        <f t="shared" si="6"/>
        <v>0</v>
      </c>
    </row>
    <row r="37" spans="1:10" ht="21" hidden="1" customHeight="1" x14ac:dyDescent="0.5">
      <c r="A37" s="569"/>
      <c r="B37" s="590" t="str">
        <f>+'[8]เงินกันดำเนินงานครุภัณฑ์สิ่  65'!E62</f>
        <v>งบดำเนินงาน</v>
      </c>
      <c r="C37" s="613" t="str">
        <f>+'[8]เงินกันดำเนินงานครุภัณฑ์สิ่  65'!F62</f>
        <v>6411200</v>
      </c>
      <c r="D37" s="614">
        <f>+'[8]เงินกันดำเนินงานครุภัณฑ์สิ่  65'!G62</f>
        <v>0</v>
      </c>
      <c r="E37" s="614">
        <f>+'[8]เงินกันดำเนินงานครุภัณฑ์สิ่  65'!H62</f>
        <v>0</v>
      </c>
      <c r="F37" s="614">
        <f>+'[8]เงินกันดำเนินงานครุภัณฑ์สิ่  65'!I62</f>
        <v>0</v>
      </c>
      <c r="G37" s="614">
        <f>+'[8]เงินกันดำเนินงานครุภัณฑ์สิ่  65'!J62</f>
        <v>0</v>
      </c>
      <c r="H37" s="614">
        <f>+'[8]เงินกันดำเนินงานครุภัณฑ์สิ่  65'!K62</f>
        <v>0</v>
      </c>
      <c r="I37" s="614">
        <f>+'[8]เงินกันดำเนินงานครุภัณฑ์สิ่  65'!L62</f>
        <v>0</v>
      </c>
      <c r="J37" s="615">
        <f>+'[8]เงินกันดำเนินงานครุภัณฑ์สิ่  65'!M62</f>
        <v>0</v>
      </c>
    </row>
    <row r="38" spans="1:10" ht="21" hidden="1" customHeight="1" x14ac:dyDescent="0.5">
      <c r="A38" s="592" t="str">
        <f>+'[8]เงินกันดำเนินงานครุภัณฑ์สิ่  65'!A63</f>
        <v>3.1.1</v>
      </c>
      <c r="B38" s="593" t="str">
        <f>+'[8]เงินกันดำเนินงานครุภัณฑ์สิ่  65'!E63</f>
        <v>ปรับปรุงห้องซ่อมแซมห้องรองผอ.สพป.ปท.2</v>
      </c>
      <c r="C38" s="616"/>
      <c r="D38" s="617">
        <f>+'[8]เงินกันดำเนินงานครุภัณฑ์สิ่  65'!G63</f>
        <v>0</v>
      </c>
      <c r="E38" s="617">
        <f>+'[8]เงินกันดำเนินงานครุภัณฑ์สิ่  65'!H63</f>
        <v>0</v>
      </c>
      <c r="F38" s="617">
        <f>+'[8]เงินกันดำเนินงานครุภัณฑ์สิ่  65'!I63</f>
        <v>0</v>
      </c>
      <c r="G38" s="617">
        <f>+'[8]เงินกันดำเนินงานครุภัณฑ์สิ่  65'!J63</f>
        <v>0</v>
      </c>
      <c r="H38" s="617">
        <f>+'[8]เงินกันดำเนินงานครุภัณฑ์สิ่  65'!K63</f>
        <v>0</v>
      </c>
      <c r="I38" s="617">
        <f>+'[8]เงินกันดำเนินงานครุภัณฑ์สิ่  65'!L63</f>
        <v>0</v>
      </c>
      <c r="J38" s="617">
        <f>+'[8]เงินกันดำเนินงานครุภัณฑ์สิ่  65'!M63</f>
        <v>0</v>
      </c>
    </row>
    <row r="39" spans="1:10" ht="21" hidden="1" customHeight="1" x14ac:dyDescent="0.2">
      <c r="A39" s="618" t="str">
        <f>+'[8]เงินกันดำเนินงานครุภัณฑ์สิ่  65'!A64</f>
        <v>3.1.1.1</v>
      </c>
      <c r="B39" s="619" t="str">
        <f>+'[8]เงินกันดำเนินงานครุภัณฑ์สิ่  65'!E64</f>
        <v>สพป.ปท.2</v>
      </c>
      <c r="C39" s="620" t="str">
        <f>+'[8]เงินกันดำเนินงานครุภัณฑ์สิ่  65'!F64</f>
        <v>2000436002000000</v>
      </c>
      <c r="D39" s="621">
        <f>+'[8]เงินกันดำเนินงานครุภัณฑ์สิ่  65'!G69</f>
        <v>0</v>
      </c>
      <c r="E39" s="621"/>
      <c r="F39" s="621">
        <f>+'[8]เงินกันดำเนินงานครุภัณฑ์สิ่  65'!I69</f>
        <v>0</v>
      </c>
      <c r="G39" s="621">
        <f>+'[8]เงินกันดำเนินงานครุภัณฑ์สิ่  65'!J69</f>
        <v>0</v>
      </c>
      <c r="H39" s="621">
        <f>+'[8]เงินกันดำเนินงานครุภัณฑ์สิ่  65'!K69</f>
        <v>0</v>
      </c>
      <c r="I39" s="622"/>
      <c r="J39" s="621">
        <f>+'[8]เงินกันดำเนินงานครุภัณฑ์สิ่  65'!M69</f>
        <v>0</v>
      </c>
    </row>
    <row r="40" spans="1:10" ht="21" hidden="1" customHeight="1" x14ac:dyDescent="0.2">
      <c r="A40" s="618" t="str">
        <f>+'[8]เงินกันดำเนินงานครุภัณฑ์สิ่  65'!A70</f>
        <v>3.1.2</v>
      </c>
      <c r="B40" s="621" t="str">
        <f>+'[8]เงินกันดำเนินงานครุภัณฑ์สิ่  65'!E70</f>
        <v>ปรับปรุงซ่อมแซมอาคารเอนกประสงค์</v>
      </c>
      <c r="C40" s="623">
        <f>+'[8]เงินกันดำเนินงานครุภัณฑ์สิ่  65'!F70</f>
        <v>0</v>
      </c>
      <c r="D40" s="624"/>
      <c r="E40" s="624"/>
      <c r="F40" s="624"/>
      <c r="G40" s="624">
        <f>+'[8]เงินกันดำเนินงานครุภัณฑ์สิ่  65'!J70</f>
        <v>0</v>
      </c>
      <c r="H40" s="624"/>
      <c r="I40" s="624">
        <f>+'[8]เงินกันดำเนินงานครุภัณฑ์สิ่  65'!K70</f>
        <v>0</v>
      </c>
      <c r="J40" s="621">
        <f>+'[8]เงินกันดำเนินงานครุภัณฑ์สิ่  65'!M70</f>
        <v>0</v>
      </c>
    </row>
    <row r="41" spans="1:10" ht="21" hidden="1" customHeight="1" x14ac:dyDescent="0.2">
      <c r="A41" s="618" t="str">
        <f>+'[8]เงินกันดำเนินงานครุภัณฑ์สิ่  65'!A71</f>
        <v>3.1.2.1</v>
      </c>
      <c r="B41" s="619" t="str">
        <f>+'[8]เงินกันดำเนินงานครุภัณฑ์สิ่  65'!E71</f>
        <v>โรงเรียนวัดธรรมราษฎร์เจริญผล</v>
      </c>
      <c r="C41" s="620" t="str">
        <f>+'[8]เงินกันดำเนินงานครุภัณฑ์สิ่  65'!F71</f>
        <v>2000436002000000</v>
      </c>
      <c r="D41" s="621">
        <f>+'[8]เงินกันดำเนินงานครุภัณฑ์สิ่  65'!G76</f>
        <v>0</v>
      </c>
      <c r="E41" s="621"/>
      <c r="F41" s="621">
        <f>+'[8]เงินกันดำเนินงานครุภัณฑ์สิ่  65'!I76</f>
        <v>0</v>
      </c>
      <c r="G41" s="621">
        <f>+'[8]เงินกันดำเนินงานครุภัณฑ์สิ่  65'!J76</f>
        <v>0</v>
      </c>
      <c r="H41" s="621"/>
      <c r="I41" s="621">
        <f>+'[8]เงินกันดำเนินงานครุภัณฑ์สิ่  65'!K76</f>
        <v>0</v>
      </c>
      <c r="J41" s="621">
        <f>+'[8]เงินกันดำเนินงานครุภัณฑ์สิ่  65'!M76</f>
        <v>0</v>
      </c>
    </row>
    <row r="42" spans="1:10" ht="21" hidden="1" customHeight="1" x14ac:dyDescent="0.5">
      <c r="A42" s="596"/>
      <c r="B42" s="596"/>
      <c r="C42" s="625"/>
      <c r="D42" s="596"/>
      <c r="E42" s="596"/>
      <c r="F42" s="596"/>
      <c r="G42" s="596"/>
      <c r="H42" s="596"/>
      <c r="I42" s="596"/>
      <c r="J42" s="596"/>
    </row>
    <row r="43" spans="1:10" ht="21" hidden="1" customHeight="1" x14ac:dyDescent="0.5">
      <c r="A43" s="626">
        <f>+'[8]เงินกันดำเนินงานครุภัณฑ์สิ่  65'!A84</f>
        <v>0</v>
      </c>
      <c r="B43" s="627" t="str">
        <f>+'[8]เงินกันดำเนินงานครุภัณฑ์สิ่  65'!E84</f>
        <v>ค่าครุภัณฑ์</v>
      </c>
      <c r="C43" s="628">
        <f>+'[8]เงินกันดำเนินงานครุภัณฑ์สิ่  65'!F84</f>
        <v>0</v>
      </c>
      <c r="D43" s="626">
        <f>+'[8]เงินกันดำเนินงานครุภัณฑ์สิ่  65'!G84</f>
        <v>0</v>
      </c>
      <c r="E43" s="626">
        <f>+'[8]เงินกันดำเนินงานครุภัณฑ์สิ่  65'!H84</f>
        <v>0</v>
      </c>
      <c r="F43" s="626">
        <f>+'[8]เงินกันดำเนินงานครุภัณฑ์สิ่  65'!I84</f>
        <v>0</v>
      </c>
      <c r="G43" s="626">
        <f>+'[8]เงินกันดำเนินงานครุภัณฑ์สิ่  65'!J84</f>
        <v>0</v>
      </c>
      <c r="H43" s="626">
        <f>+'[8]เงินกันดำเนินงานครุภัณฑ์สิ่  65'!K84</f>
        <v>0</v>
      </c>
      <c r="I43" s="626">
        <f>+'[8]เงินกันดำเนินงานครุภัณฑ์สิ่  65'!L84</f>
        <v>0</v>
      </c>
      <c r="J43" s="629">
        <f>+'[8]เงินกันดำเนินงานครุภัณฑ์สิ่  65'!M84</f>
        <v>0</v>
      </c>
    </row>
    <row r="44" spans="1:10" ht="21" hidden="1" customHeight="1" x14ac:dyDescent="0.2">
      <c r="A44" s="630" t="str">
        <f>+'[8]เงินกันดำเนินงานครุภัณฑ์สิ่  65'!A85</f>
        <v>3.1.3</v>
      </c>
      <c r="B44" s="631" t="str">
        <f>+'[8]เงินกันดำเนินงานครุภัณฑ์สิ่  65'!E85</f>
        <v xml:space="preserve">เครื่องคอมพิวเตอร์สำหรับงานประมวลผล แบบที่ 2 </v>
      </c>
      <c r="C44" s="632">
        <f>+'[8]เงินกันดำเนินงานครุภัณฑ์สิ่  65'!F85</f>
        <v>0</v>
      </c>
      <c r="D44" s="633">
        <f>D45</f>
        <v>0</v>
      </c>
      <c r="E44" s="633">
        <f t="shared" ref="E44:J44" si="7">E45</f>
        <v>0</v>
      </c>
      <c r="F44" s="633">
        <f t="shared" si="7"/>
        <v>0</v>
      </c>
      <c r="G44" s="633">
        <f t="shared" si="7"/>
        <v>0</v>
      </c>
      <c r="H44" s="633">
        <f t="shared" si="7"/>
        <v>0</v>
      </c>
      <c r="I44" s="633">
        <f t="shared" si="7"/>
        <v>0</v>
      </c>
      <c r="J44" s="633">
        <f t="shared" si="7"/>
        <v>0</v>
      </c>
    </row>
    <row r="45" spans="1:10" ht="21" hidden="1" customHeight="1" x14ac:dyDescent="0.2">
      <c r="A45" s="618" t="str">
        <f>+'[8]เงินกันดำเนินงานครุภัณฑ์สิ่  65'!A86</f>
        <v>3.1.3.1</v>
      </c>
      <c r="B45" s="619" t="str">
        <f>+'[8]เงินกันดำเนินงานครุภัณฑ์สิ่  65'!E86</f>
        <v>สพป.ปท.2</v>
      </c>
      <c r="C45" s="620" t="str">
        <f>+'[8]เงินกันดำเนินงานครุภัณฑ์สิ่  65'!F86</f>
        <v>2000436002110ปท1</v>
      </c>
      <c r="D45" s="621">
        <f>+'[8]เงินกันดำเนินงานครุภัณฑ์สิ่  65'!G91</f>
        <v>0</v>
      </c>
      <c r="E45" s="621"/>
      <c r="F45" s="621">
        <f>+'[8]เงินกันดำเนินงานครุภัณฑ์สิ่  65'!I91</f>
        <v>0</v>
      </c>
      <c r="G45" s="621">
        <f>+'[8]เงินกันดำเนินงานครุภัณฑ์สิ่  65'!J91</f>
        <v>0</v>
      </c>
      <c r="H45" s="621">
        <f>+'[8]เงินกันดำเนินงานครุภัณฑ์สิ่  65'!K91</f>
        <v>0</v>
      </c>
      <c r="I45" s="622"/>
      <c r="J45" s="621">
        <f>+'[8]เงินกันดำเนินงานครุภัณฑ์สิ่  65'!M91</f>
        <v>0</v>
      </c>
    </row>
    <row r="46" spans="1:10" ht="42" hidden="1" customHeight="1" x14ac:dyDescent="0.2">
      <c r="A46" s="573" t="str">
        <f>+'[8]เงินกันดำเนินงานครุภัณฑ์สิ่  65'!A92</f>
        <v>3.1.4</v>
      </c>
      <c r="B46" s="631" t="str">
        <f>+'[8]เงินกันดำเนินงานครุภัณฑ์สิ่  65'!E92</f>
        <v xml:space="preserve">เครื่องคอมพิวเตอร์ All In One สำหรับงานประมวลผล </v>
      </c>
      <c r="C46" s="631">
        <f>+'[8]เงินกันดำเนินงานครุภัณฑ์สิ่  65'!F92</f>
        <v>0</v>
      </c>
      <c r="D46" s="633">
        <f>+'[8]เงินกันดำเนินงานครุภัณฑ์สิ่  65'!G92</f>
        <v>0</v>
      </c>
      <c r="E46" s="633">
        <f>+'[8]เงินกันดำเนินงานครุภัณฑ์สิ่  65'!H92</f>
        <v>0</v>
      </c>
      <c r="F46" s="633">
        <f>+'[8]เงินกันดำเนินงานครุภัณฑ์สิ่  65'!I92</f>
        <v>0</v>
      </c>
      <c r="G46" s="633">
        <f>+'[8]เงินกันดำเนินงานครุภัณฑ์สิ่  65'!J92</f>
        <v>0</v>
      </c>
      <c r="H46" s="633">
        <f>+'[8]เงินกันดำเนินงานครุภัณฑ์สิ่  65'!K92</f>
        <v>0</v>
      </c>
      <c r="I46" s="633">
        <f>+'[8]เงินกันดำเนินงานครุภัณฑ์สิ่  65'!L92</f>
        <v>0</v>
      </c>
      <c r="J46" s="633">
        <f>+'[8]เงินกันดำเนินงานครุภัณฑ์สิ่  65'!M92</f>
        <v>0</v>
      </c>
    </row>
    <row r="47" spans="1:10" ht="21" hidden="1" customHeight="1" x14ac:dyDescent="0.2">
      <c r="A47" s="618" t="str">
        <f>+'[8]เงินกันดำเนินงานครุภัณฑ์สิ่  65'!A93</f>
        <v>3.1.4.1</v>
      </c>
      <c r="B47" s="619" t="str">
        <f>+'[8]เงินกันดำเนินงานครุภัณฑ์สิ่  65'!E93</f>
        <v>สพป.ปท.2 จำนวน 12 เครื่อง</v>
      </c>
      <c r="C47" s="634" t="str">
        <f>+'[8]เงินกันดำเนินงานครุภัณฑ์สิ่  65'!F93</f>
        <v>2000436002110ปท2</v>
      </c>
      <c r="D47" s="624">
        <f>+'[8]เงินกันดำเนินงานครุภัณฑ์สิ่  65'!G98</f>
        <v>0</v>
      </c>
      <c r="E47" s="624">
        <f>+'[8]เงินกันดำเนินงานครุภัณฑ์สิ่  65'!H98</f>
        <v>0</v>
      </c>
      <c r="F47" s="624">
        <f>+'[8]เงินกันดำเนินงานครุภัณฑ์สิ่  65'!I98</f>
        <v>0</v>
      </c>
      <c r="G47" s="624">
        <f>+'[8]เงินกันดำเนินงานครุภัณฑ์สิ่  65'!J98</f>
        <v>0</v>
      </c>
      <c r="H47" s="624">
        <f>+'[8]เงินกันดำเนินงานครุภัณฑ์สิ่  65'!K98</f>
        <v>0</v>
      </c>
      <c r="I47" s="624">
        <f>+'[8]เงินกันดำเนินงานครุภัณฑ์สิ่  65'!L98</f>
        <v>0</v>
      </c>
      <c r="J47" s="621">
        <f>+'[8]เงินกันดำเนินงานครุภัณฑ์สิ่  65'!M98</f>
        <v>0</v>
      </c>
    </row>
    <row r="48" spans="1:10" ht="21" hidden="1" customHeight="1" x14ac:dyDescent="0.2">
      <c r="A48" s="573" t="str">
        <f>+'[8]เงินกันดำเนินงานครุภัณฑ์สิ่  65'!A99</f>
        <v>3.1.5</v>
      </c>
      <c r="B48" s="635" t="str">
        <f>+'[8]เงินกันดำเนินงานครุภัณฑ์สิ่  65'!E99</f>
        <v xml:space="preserve">เครื่องคอมพิวเตอร์โน้ตบุ๊ก สำหรับงานสำนักงาน </v>
      </c>
      <c r="C48" s="575"/>
      <c r="D48" s="630">
        <f>+D49</f>
        <v>0</v>
      </c>
      <c r="E48" s="630">
        <f t="shared" ref="E48:J48" si="8">+E49</f>
        <v>0</v>
      </c>
      <c r="F48" s="630">
        <f t="shared" si="8"/>
        <v>0</v>
      </c>
      <c r="G48" s="630">
        <f t="shared" si="8"/>
        <v>0</v>
      </c>
      <c r="H48" s="630">
        <f t="shared" si="8"/>
        <v>0</v>
      </c>
      <c r="I48" s="630">
        <f t="shared" si="8"/>
        <v>0</v>
      </c>
      <c r="J48" s="633">
        <f t="shared" si="8"/>
        <v>0</v>
      </c>
    </row>
    <row r="49" spans="1:10" ht="21" hidden="1" customHeight="1" x14ac:dyDescent="0.2">
      <c r="A49" s="618" t="str">
        <f>+'[8]เงินกันดำเนินงานครุภัณฑ์สิ่  65'!A100</f>
        <v>3.1.5.1</v>
      </c>
      <c r="B49" s="619" t="str">
        <f>+'[8]เงินกันดำเนินงานครุภัณฑ์สิ่  65'!E100</f>
        <v>สพป.ปท.2 จำนวน 8 เครื่อง</v>
      </c>
      <c r="C49" s="634" t="str">
        <f>+'[8]เงินกันดำเนินงานครุภัณฑ์สิ่  65'!F100</f>
        <v>2000436002110ปท3</v>
      </c>
      <c r="D49" s="636">
        <f>+'[8]เงินกันดำเนินงานครุภัณฑ์สิ่  65'!G105</f>
        <v>0</v>
      </c>
      <c r="E49" s="636">
        <f>+'[8]เงินกันดำเนินงานครุภัณฑ์สิ่  65'!H105</f>
        <v>0</v>
      </c>
      <c r="F49" s="636">
        <f>+'[8]เงินกันดำเนินงานครุภัณฑ์สิ่  65'!I105</f>
        <v>0</v>
      </c>
      <c r="G49" s="636">
        <f>+'[8]เงินกันดำเนินงานครุภัณฑ์สิ่  65'!J105</f>
        <v>0</v>
      </c>
      <c r="H49" s="636">
        <f>+'[8]เงินกันดำเนินงานครุภัณฑ์สิ่  65'!K105</f>
        <v>0</v>
      </c>
      <c r="I49" s="636">
        <f>+'[8]เงินกันดำเนินงานครุภัณฑ์สิ่  65'!L105</f>
        <v>0</v>
      </c>
      <c r="J49" s="636">
        <f>+'[8]เงินกันดำเนินงานครุภัณฑ์สิ่  65'!M105</f>
        <v>0</v>
      </c>
    </row>
    <row r="50" spans="1:10" ht="21" hidden="1" customHeight="1" x14ac:dyDescent="0.2">
      <c r="A50" s="573" t="str">
        <f>+'[8]เงินกันดำเนินงานครุภัณฑ์สิ่  65'!A106</f>
        <v>3.1.6</v>
      </c>
      <c r="B50" s="635" t="str">
        <f>+'[8]เงินกันดำเนินงานครุภัณฑ์สิ่  65'!E106</f>
        <v xml:space="preserve">เครื่องแท็ปเล็ต แบบ 2 </v>
      </c>
      <c r="C50" s="575"/>
      <c r="D50" s="630">
        <f>+'[8]เงินกันดำเนินงานครุภัณฑ์สิ่  65'!G106</f>
        <v>0</v>
      </c>
      <c r="E50" s="630">
        <f>+'[8]เงินกันดำเนินงานครุภัณฑ์สิ่  65'!H106</f>
        <v>0</v>
      </c>
      <c r="F50" s="630">
        <f>+'[8]เงินกันดำเนินงานครุภัณฑ์สิ่  65'!I106</f>
        <v>0</v>
      </c>
      <c r="G50" s="630">
        <f>+'[8]เงินกันดำเนินงานครุภัณฑ์สิ่  65'!J106</f>
        <v>0</v>
      </c>
      <c r="H50" s="630">
        <f>+'[8]เงินกันดำเนินงานครุภัณฑ์สิ่  65'!K106</f>
        <v>0</v>
      </c>
      <c r="I50" s="630">
        <f>+'[8]เงินกันดำเนินงานครุภัณฑ์สิ่  65'!L106</f>
        <v>0</v>
      </c>
      <c r="J50" s="633">
        <f>+'[8]เงินกันดำเนินงานครุภัณฑ์สิ่  65'!M106</f>
        <v>0</v>
      </c>
    </row>
    <row r="51" spans="1:10" ht="21" hidden="1" customHeight="1" x14ac:dyDescent="0.2">
      <c r="A51" s="618" t="str">
        <f>+'[8]เงินกันดำเนินงานครุภัณฑ์สิ่  65'!A107</f>
        <v>3.1.6.1</v>
      </c>
      <c r="B51" s="619" t="str">
        <f>+'[8]เงินกันดำเนินงานครุภัณฑ์สิ่  65'!E107</f>
        <v>สพป.ปท.2 จำนวน 2 เครื่อง</v>
      </c>
      <c r="C51" s="634" t="str">
        <f>+'[8]เงินกันดำเนินงานครุภัณฑ์สิ่  65'!F107</f>
        <v>2000436002110ปท4</v>
      </c>
      <c r="D51" s="624">
        <f>+'[8]เงินกันดำเนินงานครุภัณฑ์สิ่  65'!G112</f>
        <v>0</v>
      </c>
      <c r="E51" s="624">
        <f>+'[8]เงินกันดำเนินงานครุภัณฑ์สิ่  65'!H112</f>
        <v>0</v>
      </c>
      <c r="F51" s="624">
        <f>+'[8]เงินกันดำเนินงานครุภัณฑ์สิ่  65'!I112</f>
        <v>0</v>
      </c>
      <c r="G51" s="624">
        <f>+'[8]เงินกันดำเนินงานครุภัณฑ์สิ่  65'!J112</f>
        <v>0</v>
      </c>
      <c r="H51" s="624">
        <f>+'[8]เงินกันดำเนินงานครุภัณฑ์สิ่  65'!K112</f>
        <v>0</v>
      </c>
      <c r="I51" s="624">
        <f>+'[8]เงินกันดำเนินงานครุภัณฑ์สิ่  65'!L112</f>
        <v>0</v>
      </c>
      <c r="J51" s="621">
        <f>+'[8]เงินกันดำเนินงานครุภัณฑ์สิ่  65'!M112</f>
        <v>0</v>
      </c>
    </row>
    <row r="52" spans="1:10" ht="42" hidden="1" customHeight="1" x14ac:dyDescent="0.2">
      <c r="A52" s="573" t="str">
        <f>+'[8]เงินกันดำเนินงานครุภัณฑ์สิ่  65'!A113</f>
        <v>3.1.7</v>
      </c>
      <c r="B52" s="574" t="str">
        <f>+'[8]เงินกันดำเนินงานครุภัณฑ์สิ่  65'!E113</f>
        <v xml:space="preserve">เครื่องพิมพ์ Multifunction แบบฉีดหมึกพร้อมติดตั้งถังหมึกพิมพ์ (Ink Tank Printer)      </v>
      </c>
      <c r="C52" s="575"/>
      <c r="D52" s="630">
        <f>+'[8]เงินกันดำเนินงานครุภัณฑ์สิ่  65'!G113</f>
        <v>0</v>
      </c>
      <c r="E52" s="630">
        <f>+'[8]เงินกันดำเนินงานครุภัณฑ์สิ่  65'!H113</f>
        <v>0</v>
      </c>
      <c r="F52" s="630">
        <f>+'[8]เงินกันดำเนินงานครุภัณฑ์สิ่  65'!I113</f>
        <v>0</v>
      </c>
      <c r="G52" s="630">
        <f>+'[8]เงินกันดำเนินงานครุภัณฑ์สิ่  65'!J113</f>
        <v>0</v>
      </c>
      <c r="H52" s="630">
        <f>+'[8]เงินกันดำเนินงานครุภัณฑ์สิ่  65'!K113</f>
        <v>0</v>
      </c>
      <c r="I52" s="630">
        <f>+'[8]เงินกันดำเนินงานครุภัณฑ์สิ่  65'!L113</f>
        <v>0</v>
      </c>
      <c r="J52" s="633">
        <f>+'[8]เงินกันดำเนินงานครุภัณฑ์สิ่  65'!M113</f>
        <v>0</v>
      </c>
    </row>
    <row r="53" spans="1:10" ht="21" hidden="1" customHeight="1" x14ac:dyDescent="0.2">
      <c r="A53" s="618" t="str">
        <f>+'[8]เงินกันดำเนินงานครุภัณฑ์สิ่  65'!A114</f>
        <v>3.1.7.1</v>
      </c>
      <c r="B53" s="619" t="str">
        <f>+'[8]เงินกันดำเนินงานครุภัณฑ์สิ่  65'!E114</f>
        <v>สพป.ปท.2 จำนวน 3 เครื่อง</v>
      </c>
      <c r="C53" s="634" t="str">
        <f>+'[8]เงินกันดำเนินงานครุภัณฑ์สิ่  65'!F114</f>
        <v>2000436002110DBW</v>
      </c>
      <c r="D53" s="624">
        <f>+'[8]เงินกันดำเนินงานครุภัณฑ์สิ่  65'!G119</f>
        <v>0</v>
      </c>
      <c r="E53" s="624">
        <f>+'[8]เงินกันดำเนินงานครุภัณฑ์สิ่  65'!H119</f>
        <v>0</v>
      </c>
      <c r="F53" s="624">
        <f>+'[8]เงินกันดำเนินงานครุภัณฑ์สิ่  65'!I119</f>
        <v>0</v>
      </c>
      <c r="G53" s="624">
        <f>+'[8]เงินกันดำเนินงานครุภัณฑ์สิ่  65'!J119</f>
        <v>0</v>
      </c>
      <c r="H53" s="624">
        <f>+'[8]เงินกันดำเนินงานครุภัณฑ์สิ่  65'!K119</f>
        <v>0</v>
      </c>
      <c r="I53" s="624">
        <f>+'[8]เงินกันดำเนินงานครุภัณฑ์สิ่  65'!L119</f>
        <v>0</v>
      </c>
      <c r="J53" s="621">
        <f>+'[8]เงินกันดำเนินงานครุภัณฑ์สิ่  65'!M119</f>
        <v>0</v>
      </c>
    </row>
    <row r="54" spans="1:10" ht="42" hidden="1" customHeight="1" x14ac:dyDescent="0.2">
      <c r="A54" s="565">
        <f>+'[8]เงินกันดำเนินงานครุภัณฑ์สิ่  65'!A120</f>
        <v>3.2</v>
      </c>
      <c r="B54" s="637" t="str">
        <f>+'[8]เงินกันดำเนินงานครุภัณฑ์สิ่  65'!E120</f>
        <v xml:space="preserve">กิจกรรมการจัดการศึกษามัธยมศึกษาตอนต้นสำหรับโรงเรียนปกติ  </v>
      </c>
      <c r="C54" s="638" t="str">
        <f>+'[8]เงินกันดำเนินงานครุภัณฑ์สิ่  65'!F120</f>
        <v>200041300P2792</v>
      </c>
      <c r="D54" s="639">
        <f>+'[8]เงินกันดำเนินงานครุภัณฑ์สิ่  65'!G120</f>
        <v>0</v>
      </c>
      <c r="E54" s="639">
        <f>+'[8]เงินกันดำเนินงานครุภัณฑ์สิ่  65'!H120</f>
        <v>0</v>
      </c>
      <c r="F54" s="639">
        <f>+'[8]เงินกันดำเนินงานครุภัณฑ์สิ่  65'!I120</f>
        <v>0</v>
      </c>
      <c r="G54" s="639">
        <f>+'[8]เงินกันดำเนินงานครุภัณฑ์สิ่  65'!J120</f>
        <v>0</v>
      </c>
      <c r="H54" s="639">
        <f>+'[8]เงินกันดำเนินงานครุภัณฑ์สิ่  65'!K120</f>
        <v>0</v>
      </c>
      <c r="I54" s="639">
        <f>+'[8]เงินกันดำเนินงานครุภัณฑ์สิ่  65'!L120</f>
        <v>0</v>
      </c>
      <c r="J54" s="640">
        <f>+'[8]เงินกันดำเนินงานครุภัณฑ์สิ่  65'!M120</f>
        <v>0</v>
      </c>
    </row>
    <row r="55" spans="1:10" ht="21" hidden="1" customHeight="1" x14ac:dyDescent="0.2">
      <c r="A55" s="641">
        <f>+'[8]เงินกันดำเนินงานครุภัณฑ์สิ่  65'!A121</f>
        <v>0</v>
      </c>
      <c r="B55" s="642" t="str">
        <f>+'[8]เงินกันดำเนินงานครุภัณฑ์สิ่  65'!E121</f>
        <v>งบดำเนินงาน</v>
      </c>
      <c r="C55" s="643" t="str">
        <f>+'[8]เงินกันดำเนินงานครุภัณฑ์สิ่  65'!F121</f>
        <v>6411200</v>
      </c>
      <c r="D55" s="644">
        <f>+'[8]เงินกันดำเนินงานครุภัณฑ์สิ่  65'!G121</f>
        <v>0</v>
      </c>
      <c r="E55" s="644">
        <f>+'[8]เงินกันดำเนินงานครุภัณฑ์สิ่  65'!H121</f>
        <v>0</v>
      </c>
      <c r="F55" s="644">
        <f>+'[8]เงินกันดำเนินงานครุภัณฑ์สิ่  65'!I121</f>
        <v>0</v>
      </c>
      <c r="G55" s="644">
        <f>+'[8]เงินกันดำเนินงานครุภัณฑ์สิ่  65'!J121</f>
        <v>0</v>
      </c>
      <c r="H55" s="644">
        <f>+'[8]เงินกันดำเนินงานครุภัณฑ์สิ่  65'!K121</f>
        <v>0</v>
      </c>
      <c r="I55" s="644">
        <f>+'[8]เงินกันดำเนินงานครุภัณฑ์สิ่  65'!L121</f>
        <v>0</v>
      </c>
      <c r="J55" s="641">
        <f>+'[8]เงินกันดำเนินงานครุภัณฑ์สิ่  65'!M121</f>
        <v>0</v>
      </c>
    </row>
    <row r="56" spans="1:10" ht="42" hidden="1" customHeight="1" x14ac:dyDescent="0.5">
      <c r="A56" s="592" t="str">
        <f>+'[8]เงินกันดำเนินงานครุภัณฑ์สิ่  65'!A122</f>
        <v>3.2.1</v>
      </c>
      <c r="B56" s="645" t="str">
        <f>+'[8]เงินกันดำเนินงานครุภัณฑ์สิ่  65'!E122</f>
        <v>ปรับปรุงซ่อมแซมผนังอาคาร ท่อลำเลียงน้ำและซ่อมพื้นดาดฟ้ารั่วซึม</v>
      </c>
      <c r="C56" s="646"/>
      <c r="D56" s="647">
        <f>+'[8]เงินกันดำเนินงานครุภัณฑ์สิ่  65'!G122</f>
        <v>0</v>
      </c>
      <c r="E56" s="647">
        <f>+'[8]เงินกันดำเนินงานครุภัณฑ์สิ่  65'!H122</f>
        <v>0</v>
      </c>
      <c r="F56" s="647">
        <f>+'[8]เงินกันดำเนินงานครุภัณฑ์สิ่  65'!I122</f>
        <v>0</v>
      </c>
      <c r="G56" s="647">
        <f>+'[8]เงินกันดำเนินงานครุภัณฑ์สิ่  65'!J122</f>
        <v>0</v>
      </c>
      <c r="H56" s="647">
        <f>+'[8]เงินกันดำเนินงานครุภัณฑ์สิ่  65'!K122</f>
        <v>0</v>
      </c>
      <c r="I56" s="647">
        <f>+'[8]เงินกันดำเนินงานครุภัณฑ์สิ่  65'!L122</f>
        <v>0</v>
      </c>
      <c r="J56" s="617">
        <f>+'[8]เงินกันดำเนินงานครุภัณฑ์สิ่  65'!M122</f>
        <v>0</v>
      </c>
    </row>
    <row r="57" spans="1:10" ht="21" hidden="1" customHeight="1" x14ac:dyDescent="0.5">
      <c r="A57" s="596" t="str">
        <f>+'[8]เงินกันดำเนินงานครุภัณฑ์สิ่  65'!A123</f>
        <v>3.2.1.1</v>
      </c>
      <c r="B57" s="648" t="str">
        <f>+'[8]เงินกันดำเนินงานครุภัณฑ์สิ่  65'!E123</f>
        <v>สพป.ปท.2</v>
      </c>
      <c r="C57" s="649" t="str">
        <f>+'[8]เงินกันดำเนินงานครุภัณฑ์สิ่  65'!F123</f>
        <v>2000436002000000</v>
      </c>
      <c r="D57" s="650">
        <f>+'[8]เงินกันดำเนินงานครุภัณฑ์สิ่  65'!G128</f>
        <v>0</v>
      </c>
      <c r="E57" s="650">
        <f>+'[8]เงินกันดำเนินงานครุภัณฑ์สิ่  65'!H128</f>
        <v>0</v>
      </c>
      <c r="F57" s="650">
        <f>+'[8]เงินกันดำเนินงานครุภัณฑ์สิ่  65'!I128</f>
        <v>0</v>
      </c>
      <c r="G57" s="650">
        <f>+'[8]เงินกันดำเนินงานครุภัณฑ์สิ่  65'!J128</f>
        <v>0</v>
      </c>
      <c r="H57" s="650">
        <f>+'[8]เงินกันดำเนินงานครุภัณฑ์สิ่  65'!K128</f>
        <v>0</v>
      </c>
      <c r="I57" s="650">
        <f>+'[8]เงินกันดำเนินงานครุภัณฑ์สิ่  65'!L128</f>
        <v>0</v>
      </c>
      <c r="J57" s="603">
        <f>+'[8]เงินกันดำเนินงานครุภัณฑ์สิ่  65'!M128</f>
        <v>0</v>
      </c>
    </row>
    <row r="58" spans="1:10" ht="43.5" x14ac:dyDescent="0.2">
      <c r="A58" s="565">
        <v>1.1000000000000001</v>
      </c>
      <c r="B58" s="637" t="str">
        <f>+'[8]เงินกันดำเนินงานครุภัณฑ์สิ่  65'!E129</f>
        <v xml:space="preserve">กิจกรรมก่อสร้างปรับปรุง ซ่อมแซมอาคารเรียนและสิ่งก่อสร้างประกอบ </v>
      </c>
      <c r="C58" s="651" t="str">
        <f>+'[8]เงินกันดำเนินงานครุภัณฑ์สิ่  65'!F129</f>
        <v>200041300P2790</v>
      </c>
      <c r="D58" s="640">
        <f>+D59</f>
        <v>10785600</v>
      </c>
      <c r="E58" s="640">
        <f t="shared" ref="E58:J58" si="9">+E59</f>
        <v>0</v>
      </c>
      <c r="F58" s="640">
        <f t="shared" si="9"/>
        <v>5778000</v>
      </c>
      <c r="G58" s="640">
        <f t="shared" si="9"/>
        <v>0</v>
      </c>
      <c r="H58" s="640">
        <f t="shared" si="9"/>
        <v>0</v>
      </c>
      <c r="I58" s="640">
        <f t="shared" si="9"/>
        <v>5007600</v>
      </c>
      <c r="J58" s="640">
        <f t="shared" si="9"/>
        <v>0</v>
      </c>
    </row>
    <row r="59" spans="1:10" ht="21.75" x14ac:dyDescent="0.5">
      <c r="A59" s="629">
        <f>+'[8]เงินกันดำเนินงานครุภัณฑ์สิ่  65'!A130</f>
        <v>0</v>
      </c>
      <c r="B59" s="629" t="str">
        <f>+'[8]เงินกันดำเนินงานครุภัณฑ์สิ่  65'!E130</f>
        <v xml:space="preserve">งบลงทุน ค่าที่ดินและสิ่งก่อสร้าง </v>
      </c>
      <c r="C59" s="652" t="str">
        <f>+'[8]เงินกันดำเนินงานครุภัณฑ์สิ่  65'!F130</f>
        <v xml:space="preserve"> 6511320</v>
      </c>
      <c r="D59" s="629">
        <f t="shared" ref="D59:J59" si="10">+D60+D63+D66+D68+D70</f>
        <v>10785600</v>
      </c>
      <c r="E59" s="629">
        <f t="shared" si="10"/>
        <v>0</v>
      </c>
      <c r="F59" s="629">
        <f t="shared" si="10"/>
        <v>5778000</v>
      </c>
      <c r="G59" s="629">
        <f t="shared" si="10"/>
        <v>0</v>
      </c>
      <c r="H59" s="629">
        <f t="shared" si="10"/>
        <v>0</v>
      </c>
      <c r="I59" s="629">
        <f t="shared" si="10"/>
        <v>5007600</v>
      </c>
      <c r="J59" s="629">
        <f t="shared" si="10"/>
        <v>0</v>
      </c>
    </row>
    <row r="60" spans="1:10" ht="21" hidden="1" customHeight="1" x14ac:dyDescent="0.5">
      <c r="A60" s="592" t="str">
        <f>+'[8]เงินกันดำเนินงานครุภัณฑ์สิ่  65'!A131</f>
        <v>3.3.1</v>
      </c>
      <c r="B60" s="617" t="str">
        <f>+'[8]เงินกันดำเนินงานครุภัณฑ์สิ่  65'!E131</f>
        <v>อาคารเรียนแบบพิเศษ</v>
      </c>
      <c r="C60" s="653">
        <f>+'[8]เงินกันดำเนินงานครุภัณฑ์สิ่  65'!F131</f>
        <v>0</v>
      </c>
      <c r="D60" s="617">
        <f>+'[8]เงินกันดำเนินงานครุภัณฑ์สิ่  65'!G131</f>
        <v>0</v>
      </c>
      <c r="E60" s="617">
        <f>+'[8]เงินกันดำเนินงานครุภัณฑ์สิ่  65'!H131</f>
        <v>0</v>
      </c>
      <c r="F60" s="617">
        <f>+'[8]เงินกันดำเนินงานครุภัณฑ์สิ่  65'!I131</f>
        <v>0</v>
      </c>
      <c r="G60" s="617">
        <f>+'[8]เงินกันดำเนินงานครุภัณฑ์สิ่  65'!J131</f>
        <v>0</v>
      </c>
      <c r="H60" s="617">
        <f>+'[8]เงินกันดำเนินงานครุภัณฑ์สิ่  65'!K131</f>
        <v>0</v>
      </c>
      <c r="I60" s="617">
        <f>+'[8]เงินกันดำเนินงานครุภัณฑ์สิ่  65'!L131</f>
        <v>0</v>
      </c>
      <c r="J60" s="617">
        <f>+J61</f>
        <v>0</v>
      </c>
    </row>
    <row r="61" spans="1:10" s="63" customFormat="1" ht="21" hidden="1" customHeight="1" x14ac:dyDescent="0.5">
      <c r="A61" s="603">
        <f>+'[8]เงินกันดำเนินงานครุภัณฑ์สิ่  65'!A132</f>
        <v>0</v>
      </c>
      <c r="B61" s="603" t="str">
        <f>+'[8]เงินกันดำเนินงานครุภัณฑ์สิ่  65'!E132</f>
        <v>ร.ร.ธัญญสิทธิศิลป์</v>
      </c>
      <c r="C61" s="654" t="str">
        <f>+'[8]เงินกันดำเนินงานครุภัณฑ์สิ่  65'!F132</f>
        <v>20004360002003220054</v>
      </c>
      <c r="D61" s="603">
        <f>+'[8]เงินกันดำเนินงานครุภัณฑ์สิ่  65'!G161</f>
        <v>0</v>
      </c>
      <c r="E61" s="603">
        <f>+'[8]เงินกันดำเนินงานครุภัณฑ์สิ่  65'!H161</f>
        <v>0</v>
      </c>
      <c r="F61" s="603">
        <f>+'[8]เงินกันดำเนินงานครุภัณฑ์สิ่  65'!I161</f>
        <v>0</v>
      </c>
      <c r="G61" s="603">
        <f>+'[8]เงินกันดำเนินงานครุภัณฑ์สิ่  65'!J161</f>
        <v>0</v>
      </c>
      <c r="H61" s="603">
        <f>+'[8]เงินกันดำเนินงานครุภัณฑ์สิ่  65'!K161</f>
        <v>0</v>
      </c>
      <c r="I61" s="603">
        <f>+'[8]เงินกันดำเนินงานครุภัณฑ์สิ่  65'!L161</f>
        <v>0</v>
      </c>
      <c r="J61" s="603">
        <f>+'[8]เงินกันดำเนินงานครุภัณฑ์สิ่  65'!M161</f>
        <v>0</v>
      </c>
    </row>
    <row r="62" spans="1:10" s="63" customFormat="1" ht="9" hidden="1" customHeight="1" x14ac:dyDescent="0.5">
      <c r="A62" s="655"/>
      <c r="B62" s="655"/>
      <c r="C62" s="656">
        <f>+'[8]เงินกันดำเนินงานครุภัณฑ์สิ่  65'!F133</f>
        <v>0</v>
      </c>
      <c r="D62" s="655"/>
      <c r="E62" s="655"/>
      <c r="F62" s="655"/>
      <c r="G62" s="655"/>
      <c r="H62" s="655"/>
      <c r="I62" s="655"/>
      <c r="J62" s="655"/>
    </row>
    <row r="63" spans="1:10" ht="21.75" x14ac:dyDescent="0.5">
      <c r="A63" s="592" t="s">
        <v>43</v>
      </c>
      <c r="B63" s="657" t="str">
        <f>+'[8]เงินกันดำเนินงานครุภัณฑ์สิ่  65'!E162</f>
        <v>อาคารเรียน318ล./55-ขเขตแผ่นดินไหว</v>
      </c>
      <c r="C63" s="653">
        <f>+'[8]เงินกันดำเนินงานครุภัณฑ์สิ่  65'!F162</f>
        <v>0</v>
      </c>
      <c r="D63" s="617">
        <f>+'[8]เงินกันดำเนินงานครุภัณฑ์สิ่  65'!G162</f>
        <v>10785600</v>
      </c>
      <c r="E63" s="617">
        <f>+'[8]เงินกันดำเนินงานครุภัณฑ์สิ่  65'!H162</f>
        <v>0</v>
      </c>
      <c r="F63" s="617">
        <f>+'[8]เงินกันดำเนินงานครุภัณฑ์สิ่  65'!I162</f>
        <v>5778000</v>
      </c>
      <c r="G63" s="617">
        <f>+'[8]เงินกันดำเนินงานครุภัณฑ์สิ่  65'!J162</f>
        <v>0</v>
      </c>
      <c r="H63" s="617">
        <f>+'[8]เงินกันดำเนินงานครุภัณฑ์สิ่  65'!K162</f>
        <v>0</v>
      </c>
      <c r="I63" s="617">
        <f>+'[8]เงินกันดำเนินงานครุภัณฑ์สิ่  65'!L162</f>
        <v>5007600</v>
      </c>
      <c r="J63" s="617">
        <f>+J64</f>
        <v>0</v>
      </c>
    </row>
    <row r="64" spans="1:10" ht="43.5" x14ac:dyDescent="0.2">
      <c r="A64" s="621">
        <f>+'[8]เงินกันดำเนินงานครุภัณฑ์สิ่  65'!A163</f>
        <v>0</v>
      </c>
      <c r="B64" s="619" t="str">
        <f>+'[8]เงินกันดำเนินงานครุภัณฑ์สิ่  65'!E163</f>
        <v>ร.ร.ชุมชนเลิศพินิจพิทยาคม</v>
      </c>
      <c r="C64" s="634" t="str">
        <f>+'[8]เงินกันดำเนินงานครุภัณฑ์สิ่  65'!F163</f>
        <v>20004 36000200 3220054</v>
      </c>
      <c r="D64" s="624">
        <f>+'[8]เงินกันดำเนินงานครุภัณฑ์สิ่  65'!G195</f>
        <v>10785600</v>
      </c>
      <c r="E64" s="624">
        <f>+'[8]เงินกันดำเนินงานครุภัณฑ์สิ่  65'!H195</f>
        <v>0</v>
      </c>
      <c r="F64" s="624">
        <f>+'[8]เงินกันดำเนินงานครุภัณฑ์สิ่  65'!I195</f>
        <v>5778000</v>
      </c>
      <c r="G64" s="624">
        <f>+'[8]เงินกันดำเนินงานครุภัณฑ์สิ่  65'!J195</f>
        <v>0</v>
      </c>
      <c r="H64" s="624">
        <f>+'[8]เงินกันดำเนินงานครุภัณฑ์สิ่  65'!K195</f>
        <v>0</v>
      </c>
      <c r="I64" s="624">
        <f>+'[8]เงินกันดำเนินงานครุภัณฑ์สิ่  65'!L195</f>
        <v>5007600</v>
      </c>
      <c r="J64" s="621">
        <f>+'[8]เงินกันดำเนินงานครุภัณฑ์สิ่  65'!M195</f>
        <v>0</v>
      </c>
    </row>
    <row r="65" spans="1:10" ht="21" hidden="1" customHeight="1" x14ac:dyDescent="0.2">
      <c r="A65" s="621"/>
      <c r="B65" s="619"/>
      <c r="C65" s="634"/>
      <c r="D65" s="624"/>
      <c r="E65" s="624"/>
      <c r="F65" s="624"/>
      <c r="G65" s="624"/>
      <c r="H65" s="624"/>
      <c r="I65" s="624"/>
      <c r="J65" s="621"/>
    </row>
    <row r="66" spans="1:10" ht="42" hidden="1" customHeight="1" x14ac:dyDescent="0.5">
      <c r="A66" s="592" t="str">
        <f>+'[8]เงินกันดำเนินงานครุภัณฑ์สิ่  65'!A196</f>
        <v>3.3.3</v>
      </c>
      <c r="B66" s="657">
        <f>+'[8]เงินกันดำเนินงานครุภัณฑ์สิ่  65'!E196</f>
        <v>0</v>
      </c>
      <c r="C66" s="645"/>
      <c r="D66" s="647">
        <f>+'[8]เงินกันดำเนินงานครุภัณฑ์สิ่  65'!G196</f>
        <v>0</v>
      </c>
      <c r="E66" s="647">
        <f>+'[8]เงินกันดำเนินงานครุภัณฑ์สิ่  65'!H196</f>
        <v>0</v>
      </c>
      <c r="F66" s="647">
        <f>+'[8]เงินกันดำเนินงานครุภัณฑ์สิ่  65'!I196</f>
        <v>0</v>
      </c>
      <c r="G66" s="647">
        <f>+'[8]เงินกันดำเนินงานครุภัณฑ์สิ่  65'!J196</f>
        <v>0</v>
      </c>
      <c r="H66" s="647">
        <f>+'[8]เงินกันดำเนินงานครุภัณฑ์สิ่  65'!K196</f>
        <v>0</v>
      </c>
      <c r="I66" s="647">
        <f>+'[8]เงินกันดำเนินงานครุภัณฑ์สิ่  65'!L196</f>
        <v>0</v>
      </c>
      <c r="J66" s="617">
        <f>+J67</f>
        <v>0</v>
      </c>
    </row>
    <row r="67" spans="1:10" ht="21" hidden="1" customHeight="1" x14ac:dyDescent="0.2">
      <c r="A67" s="621">
        <f>+'[8]เงินกันดำเนินงานครุภัณฑ์สิ่  65'!A197</f>
        <v>0</v>
      </c>
      <c r="B67" s="619" t="str">
        <f>+'[8]เงินกันดำเนินงานครุภัณฑ์สิ่  65'!E177</f>
        <v>งวด 10 ครบ 15 ธ.ค64/ 1,926,000</v>
      </c>
      <c r="C67" s="634" t="str">
        <f>+'[8]เงินกันดำเนินงานครุภัณฑ์สิ่  65'!F197</f>
        <v>20004360002003210AE8</v>
      </c>
      <c r="D67" s="624">
        <f>+'[8]เงินกันดำเนินงานครุภัณฑ์สิ่  65'!G220</f>
        <v>0</v>
      </c>
      <c r="E67" s="624">
        <f>+'[8]เงินกันดำเนินงานครุภัณฑ์สิ่  65'!H220</f>
        <v>0</v>
      </c>
      <c r="F67" s="624">
        <f>+'[8]เงินกันดำเนินงานครุภัณฑ์สิ่  65'!I220</f>
        <v>0</v>
      </c>
      <c r="G67" s="624">
        <f>+'[8]เงินกันดำเนินงานครุภัณฑ์สิ่  65'!J220</f>
        <v>0</v>
      </c>
      <c r="H67" s="624">
        <f>+'[8]เงินกันดำเนินงานครุภัณฑ์สิ่  65'!K220</f>
        <v>0</v>
      </c>
      <c r="I67" s="624">
        <f>+'[8]เงินกันดำเนินงานครุภัณฑ์สิ่  65'!L220</f>
        <v>0</v>
      </c>
      <c r="J67" s="621">
        <f>+'[8]เงินกันดำเนินงานครุภัณฑ์สิ่  65'!M220</f>
        <v>0</v>
      </c>
    </row>
    <row r="68" spans="1:10" ht="42" hidden="1" customHeight="1" x14ac:dyDescent="0.2">
      <c r="A68" s="573" t="str">
        <f>+'[8]เงินกันดำเนินงานครุภัณฑ์สิ่  65'!A221</f>
        <v>3.3.4</v>
      </c>
      <c r="B68" s="635" t="str">
        <f>+'[8]เงินกันดำเนินงานครุภัณฑ์สิ่  65'!E221</f>
        <v>โรงอาหารขนาดเล็ก260ที่นั่ง</v>
      </c>
      <c r="C68" s="631">
        <f>+'[8]เงินกันดำเนินงานครุภัณฑ์สิ่  65'!F221</f>
        <v>0</v>
      </c>
      <c r="D68" s="633">
        <f>SUM(D69)</f>
        <v>0</v>
      </c>
      <c r="E68" s="633">
        <f t="shared" ref="E68:J68" si="11">SUM(E69)</f>
        <v>0</v>
      </c>
      <c r="F68" s="633">
        <f t="shared" si="11"/>
        <v>0</v>
      </c>
      <c r="G68" s="633">
        <f t="shared" si="11"/>
        <v>0</v>
      </c>
      <c r="H68" s="633">
        <f t="shared" si="11"/>
        <v>0</v>
      </c>
      <c r="I68" s="633">
        <f t="shared" si="11"/>
        <v>0</v>
      </c>
      <c r="J68" s="633">
        <f t="shared" si="11"/>
        <v>0</v>
      </c>
    </row>
    <row r="69" spans="1:10" ht="21" hidden="1" customHeight="1" x14ac:dyDescent="0.2">
      <c r="A69" s="621">
        <f>+'[8]เงินกันดำเนินงานครุภัณฑ์สิ่  65'!A222</f>
        <v>0</v>
      </c>
      <c r="B69" s="619" t="str">
        <f>+'[8]เงินกันดำเนินงานครุภัณฑ์สิ่  65'!E222</f>
        <v>ร.ร.วัดพิรุณศาสตร์</v>
      </c>
      <c r="C69" s="634" t="str">
        <f>+'[8]เงินกันดำเนินงานครุภัณฑ์สิ่  65'!F222</f>
        <v>20004360002003210G66</v>
      </c>
      <c r="D69" s="624">
        <f>+'[8]เงินกันดำเนินงานครุภัณฑ์สิ่  65'!G239</f>
        <v>0</v>
      </c>
      <c r="E69" s="624">
        <f>+'[8]เงินกันดำเนินงานครุภัณฑ์สิ่  65'!H239</f>
        <v>0</v>
      </c>
      <c r="F69" s="624">
        <f>+'[8]เงินกันดำเนินงานครุภัณฑ์สิ่  65'!I239</f>
        <v>0</v>
      </c>
      <c r="G69" s="624">
        <f>+'[8]เงินกันดำเนินงานครุภัณฑ์สิ่  65'!J239</f>
        <v>0</v>
      </c>
      <c r="H69" s="624">
        <f>+'[8]เงินกันดำเนินงานครุภัณฑ์สิ่  65'!K239</f>
        <v>0</v>
      </c>
      <c r="I69" s="624">
        <f>+'[8]เงินกันดำเนินงานครุภัณฑ์สิ่  65'!L239</f>
        <v>0</v>
      </c>
      <c r="J69" s="621">
        <f>+'[8]เงินกันดำเนินงานครุภัณฑ์สิ่  65'!M239</f>
        <v>0</v>
      </c>
    </row>
    <row r="70" spans="1:10" ht="42" hidden="1" customHeight="1" x14ac:dyDescent="0.2">
      <c r="A70" s="573" t="str">
        <f>+'[8]เงินกันดำเนินงานครุภัณฑ์สิ่  65'!A240</f>
        <v>3.3.5</v>
      </c>
      <c r="B70" s="633" t="str">
        <f>+'[8]เงินกันดำเนินงานครุภัณฑ์สิ่  65'!E240</f>
        <v>สปช.301/26(ปี2539)</v>
      </c>
      <c r="C70" s="631">
        <f>+'[8]เงินกันดำเนินงานครุภัณฑ์สิ่  65'!F240</f>
        <v>0</v>
      </c>
      <c r="D70" s="633">
        <f>+'[8]เงินกันดำเนินงานครุภัณฑ์สิ่  65'!G240</f>
        <v>0</v>
      </c>
      <c r="E70" s="633">
        <f>+'[8]เงินกันดำเนินงานครุภัณฑ์สิ่  65'!H240</f>
        <v>0</v>
      </c>
      <c r="F70" s="633">
        <f>+'[8]เงินกันดำเนินงานครุภัณฑ์สิ่  65'!I240</f>
        <v>0</v>
      </c>
      <c r="G70" s="633">
        <f>+'[8]เงินกันดำเนินงานครุภัณฑ์สิ่  65'!J240</f>
        <v>0</v>
      </c>
      <c r="H70" s="633">
        <f>+'[8]เงินกันดำเนินงานครุภัณฑ์สิ่  65'!K240</f>
        <v>0</v>
      </c>
      <c r="I70" s="633">
        <f>+'[8]เงินกันดำเนินงานครุภัณฑ์สิ่  65'!L240</f>
        <v>0</v>
      </c>
      <c r="J70" s="633">
        <f>+J71</f>
        <v>0</v>
      </c>
    </row>
    <row r="71" spans="1:10" ht="21" hidden="1" customHeight="1" x14ac:dyDescent="0.2">
      <c r="A71" s="658">
        <f>+'[8]เงินกันดำเนินงานครุภัณฑ์สิ่  65'!A241</f>
        <v>0</v>
      </c>
      <c r="B71" s="659" t="str">
        <f>+'[8]เงินกันดำเนินงานครุภัณฑ์สิ่  65'!E241</f>
        <v>ร.ร.วัดธรรมราษฏร์เจริญผล</v>
      </c>
      <c r="C71" s="660" t="str">
        <f>+'[8]เงินกันดำเนินงานครุภัณฑ์สิ่  65'!F241</f>
        <v>20004360002003210G67</v>
      </c>
      <c r="D71" s="661">
        <f>+'[8]เงินกันดำเนินงานครุภัณฑ์สิ่  65'!G245</f>
        <v>0</v>
      </c>
      <c r="E71" s="661">
        <f>+'[8]เงินกันดำเนินงานครุภัณฑ์สิ่  65'!H245</f>
        <v>0</v>
      </c>
      <c r="F71" s="661">
        <f>+'[8]เงินกันดำเนินงานครุภัณฑ์สิ่  65'!I245</f>
        <v>0</v>
      </c>
      <c r="G71" s="661">
        <f>+'[8]เงินกันดำเนินงานครุภัณฑ์สิ่  65'!J245</f>
        <v>0</v>
      </c>
      <c r="H71" s="661">
        <f>+'[8]เงินกันดำเนินงานครุภัณฑ์สิ่  65'!K245</f>
        <v>0</v>
      </c>
      <c r="I71" s="661">
        <f>+'[8]เงินกันดำเนินงานครุภัณฑ์สิ่  65'!L245</f>
        <v>0</v>
      </c>
      <c r="J71" s="658">
        <f>+'[8]เงินกันดำเนินงานครุภัณฑ์สิ่  65'!M245</f>
        <v>0</v>
      </c>
    </row>
    <row r="72" spans="1:10" ht="21" hidden="1" customHeight="1" x14ac:dyDescent="0.5">
      <c r="A72" s="662"/>
      <c r="B72" s="663"/>
      <c r="C72" s="664"/>
      <c r="D72" s="665"/>
      <c r="E72" s="665"/>
      <c r="F72" s="665"/>
      <c r="G72" s="665"/>
      <c r="H72" s="665"/>
      <c r="I72" s="665"/>
      <c r="J72" s="662"/>
    </row>
    <row r="73" spans="1:10" ht="21.75" x14ac:dyDescent="0.5">
      <c r="A73" s="662"/>
      <c r="B73" s="663"/>
      <c r="C73" s="664"/>
      <c r="D73" s="665"/>
      <c r="E73" s="665"/>
      <c r="F73" s="665"/>
      <c r="G73" s="665"/>
      <c r="H73" s="665"/>
      <c r="I73" s="665"/>
      <c r="J73" s="662"/>
    </row>
    <row r="74" spans="1:10" ht="21" hidden="1" customHeight="1" x14ac:dyDescent="0.5">
      <c r="A74" s="582" t="str">
        <f>+'[8]เงินกันดำเนินงานครุภัณฑ์สิ่  65'!D246</f>
        <v>***</v>
      </c>
      <c r="B74" s="666" t="str">
        <f>+'[8]เงินกันดำเนินงานครุภัณฑ์สิ่  65'!E246</f>
        <v>รวมทั้งสิ้น</v>
      </c>
      <c r="C74" s="667">
        <f>+'[8]เงินกันดำเนินงานครุภัณฑ์สิ่  65'!F246</f>
        <v>2000436002</v>
      </c>
      <c r="D74" s="666">
        <f>+'[8]เงินกันดำเนินงานครุภัณฑ์สิ่  65'!G246</f>
        <v>10785600</v>
      </c>
      <c r="E74" s="666">
        <f>+'[8]เงินกันดำเนินงานครุภัณฑ์สิ่  65'!H246</f>
        <v>0</v>
      </c>
      <c r="F74" s="666">
        <f>+'[8]เงินกันดำเนินงานครุภัณฑ์สิ่  65'!I246</f>
        <v>5778000</v>
      </c>
      <c r="G74" s="666">
        <f>+'[8]เงินกันดำเนินงานครุภัณฑ์สิ่  65'!J246</f>
        <v>0</v>
      </c>
      <c r="H74" s="666">
        <f>+'[8]เงินกันดำเนินงานครุภัณฑ์สิ่  65'!K246</f>
        <v>0</v>
      </c>
      <c r="I74" s="666">
        <f>+'[8]เงินกันดำเนินงานครุภัณฑ์สิ่  65'!L246</f>
        <v>5007600</v>
      </c>
      <c r="J74" s="666">
        <f>+J58+J54+J36</f>
        <v>0</v>
      </c>
    </row>
    <row r="75" spans="1:10" ht="33.6" hidden="1" customHeight="1" x14ac:dyDescent="0.5">
      <c r="A75" s="668">
        <f>+'[8]เงินกันดำเนินงานครุภัณฑ์สิ่  65'!A247</f>
        <v>4</v>
      </c>
      <c r="B75" s="669" t="str">
        <f>+'[8]เงินกันดำเนินงานครุภัณฑ์สิ่  65'!E247</f>
        <v>ผลผลิตผู้จบการศึกษามัธยมศึกษาตอนปลาย</v>
      </c>
      <c r="C75" s="670" t="str">
        <f>+'[8]เงินกันดำเนินงานครุภัณฑ์สิ่  65'!F247</f>
        <v>2000436003</v>
      </c>
      <c r="D75" s="671">
        <f>+'[8]เงินกันดำเนินงานครุภัณฑ์สิ่  65'!G247</f>
        <v>0</v>
      </c>
      <c r="E75" s="671">
        <f>+'[8]เงินกันดำเนินงานครุภัณฑ์สิ่  65'!H247</f>
        <v>0</v>
      </c>
      <c r="F75" s="671">
        <f>+'[8]เงินกันดำเนินงานครุภัณฑ์สิ่  65'!I247</f>
        <v>0</v>
      </c>
      <c r="G75" s="671">
        <f>+'[8]เงินกันดำเนินงานครุภัณฑ์สิ่  65'!J247</f>
        <v>0</v>
      </c>
      <c r="H75" s="671">
        <f>+'[8]เงินกันดำเนินงานครุภัณฑ์สิ่  65'!K247</f>
        <v>0</v>
      </c>
      <c r="I75" s="671">
        <f>+'[8]เงินกันดำเนินงานครุภัณฑ์สิ่  65'!L247</f>
        <v>0</v>
      </c>
      <c r="J75" s="671">
        <f>+'[8]เงินกันดำเนินงานครุภัณฑ์สิ่  65'!M247</f>
        <v>0</v>
      </c>
    </row>
    <row r="76" spans="1:10" ht="21" hidden="1" customHeight="1" x14ac:dyDescent="0.2">
      <c r="A76" s="565">
        <f>+'[8]เงินกันดำเนินงานครุภัณฑ์สิ่  65'!A248</f>
        <v>4.0999999999999996</v>
      </c>
      <c r="B76" s="637" t="str">
        <f>+'[8]เงินกันดำเนินงานครุภัณฑ์สิ่  65'!E248</f>
        <v>กิจกรรมการจัดการศึกษามัธยมศึกษาตอนปลายสำหรับโรงเรียนปกติ</v>
      </c>
      <c r="C76" s="638" t="str">
        <f>+'[8]เงินกันดำเนินงานครุภัณฑ์สิ่  65'!F248</f>
        <v>200041300P2797</v>
      </c>
      <c r="D76" s="640">
        <f>+'[8]เงินกันดำเนินงานครุภัณฑ์สิ่  65'!G248</f>
        <v>0</v>
      </c>
      <c r="E76" s="640">
        <f>+'[8]เงินกันดำเนินงานครุภัณฑ์สิ่  65'!H248</f>
        <v>0</v>
      </c>
      <c r="F76" s="640">
        <f>+'[8]เงินกันดำเนินงานครุภัณฑ์สิ่  65'!I248</f>
        <v>0</v>
      </c>
      <c r="G76" s="640">
        <f>+'[8]เงินกันดำเนินงานครุภัณฑ์สิ่  65'!J248</f>
        <v>0</v>
      </c>
      <c r="H76" s="640">
        <f>+'[8]เงินกันดำเนินงานครุภัณฑ์สิ่  65'!K248</f>
        <v>0</v>
      </c>
      <c r="I76" s="640">
        <f>+'[8]เงินกันดำเนินงานครุภัณฑ์สิ่  65'!L248</f>
        <v>0</v>
      </c>
      <c r="J76" s="640">
        <f>+'[8]เงินกันดำเนินงานครุภัณฑ์สิ่  65'!M248</f>
        <v>0</v>
      </c>
    </row>
    <row r="77" spans="1:10" ht="21" hidden="1" customHeight="1" x14ac:dyDescent="0.5">
      <c r="A77" s="629">
        <f>+'[8]เงินกันดำเนินงานครุภัณฑ์สิ่  65'!A249</f>
        <v>0</v>
      </c>
      <c r="B77" s="590" t="str">
        <f>+'[8]เงินกันดำเนินงานครุภัณฑ์สิ่  65'!E249</f>
        <v xml:space="preserve">งบดำเนินงาน  </v>
      </c>
      <c r="C77" s="672" t="str">
        <f>+'[8]เงินกันดำเนินงานครุภัณฑ์สิ่  65'!F249</f>
        <v>6411200</v>
      </c>
      <c r="D77" s="626">
        <f>+'[8]เงินกันดำเนินงานครุภัณฑ์สิ่  65'!G249</f>
        <v>0</v>
      </c>
      <c r="E77" s="626">
        <f>+'[8]เงินกันดำเนินงานครุภัณฑ์สิ่  65'!H249</f>
        <v>0</v>
      </c>
      <c r="F77" s="626">
        <f>+'[8]เงินกันดำเนินงานครุภัณฑ์สิ่  65'!I249</f>
        <v>0</v>
      </c>
      <c r="G77" s="626">
        <f>+'[8]เงินกันดำเนินงานครุภัณฑ์สิ่  65'!J249</f>
        <v>0</v>
      </c>
      <c r="H77" s="626">
        <f>+'[8]เงินกันดำเนินงานครุภัณฑ์สิ่  65'!K249</f>
        <v>0</v>
      </c>
      <c r="I77" s="626">
        <f>+'[8]เงินกันดำเนินงานครุภัณฑ์สิ่  65'!L249</f>
        <v>0</v>
      </c>
      <c r="J77" s="629">
        <f>+'[8]เงินกันดำเนินงานครุภัณฑ์สิ่  65'!M249</f>
        <v>0</v>
      </c>
    </row>
    <row r="78" spans="1:10" ht="21" hidden="1" customHeight="1" x14ac:dyDescent="0.5">
      <c r="A78" s="673" t="str">
        <f>+'[8]เงินกันดำเนินงานครุภัณฑ์สิ่  65'!A250</f>
        <v>4.1.1</v>
      </c>
      <c r="B78" s="657" t="str">
        <f>+'[8]เงินกันดำเนินงานครุภัณฑ์สิ่  65'!E250</f>
        <v>ค่าสื่อ วัสดุ อุปกรณ์ประกอบการเรียนการสอนให้กับนักเรียน</v>
      </c>
      <c r="C78" s="653" t="s">
        <v>45</v>
      </c>
      <c r="D78" s="647">
        <f>+'[8]เงินกันดำเนินงานครุภัณฑ์สิ่  65'!G250</f>
        <v>0</v>
      </c>
      <c r="E78" s="647">
        <f>+'[8]เงินกันดำเนินงานครุภัณฑ์สิ่  65'!H250</f>
        <v>0</v>
      </c>
      <c r="F78" s="647">
        <f>+'[8]เงินกันดำเนินงานครุภัณฑ์สิ่  65'!I250</f>
        <v>0</v>
      </c>
      <c r="G78" s="647">
        <f>+'[8]เงินกันดำเนินงานครุภัณฑ์สิ่  65'!J250</f>
        <v>0</v>
      </c>
      <c r="H78" s="647">
        <f>+'[8]เงินกันดำเนินงานครุภัณฑ์สิ่  65'!K250</f>
        <v>0</v>
      </c>
      <c r="I78" s="647">
        <f>+'[8]เงินกันดำเนินงานครุภัณฑ์สิ่  65'!L250</f>
        <v>0</v>
      </c>
      <c r="J78" s="617">
        <f>+'[8]เงินกันดำเนินงานครุภัณฑ์สิ่  65'!M250</f>
        <v>0</v>
      </c>
    </row>
    <row r="79" spans="1:10" ht="21" hidden="1" customHeight="1" x14ac:dyDescent="0.5">
      <c r="A79" s="596" t="str">
        <f>+'[8]เงินกันดำเนินงานครุภัณฑ์สิ่  65'!A251</f>
        <v>4.1.1.1</v>
      </c>
      <c r="B79" s="648" t="str">
        <f>+'[8]เงินกันดำเนินงานครุภัณฑ์สิ่  65'!E251</f>
        <v>ร.ร.คลองสิบสาม "ผิวศรีราษฎร์บำรุง"</v>
      </c>
      <c r="C79" s="654">
        <f>+'[8]เงินกันดำเนินงานครุภัณฑ์สิ่  65'!F251</f>
        <v>0</v>
      </c>
      <c r="D79" s="603">
        <f>+'[8]เงินกันดำเนินงานครุภัณฑ์สิ่  65'!G258</f>
        <v>0</v>
      </c>
      <c r="E79" s="603">
        <f>+'[8]เงินกันดำเนินงานครุภัณฑ์สิ่  65'!H258</f>
        <v>0</v>
      </c>
      <c r="F79" s="603">
        <f>+'[8]เงินกันดำเนินงานครุภัณฑ์สิ่  65'!I258</f>
        <v>0</v>
      </c>
      <c r="G79" s="603">
        <f>+'[8]เงินกันดำเนินงานครุภัณฑ์สิ่  65'!J258</f>
        <v>0</v>
      </c>
      <c r="H79" s="603">
        <f>+'[8]เงินกันดำเนินงานครุภัณฑ์สิ่  65'!K258</f>
        <v>0</v>
      </c>
      <c r="I79" s="603">
        <f>+'[8]เงินกันดำเนินงานครุภัณฑ์สิ่  65'!L258</f>
        <v>0</v>
      </c>
      <c r="J79" s="603">
        <f>+'[8]เงินกันดำเนินงานครุภัณฑ์สิ่  65'!M258</f>
        <v>0</v>
      </c>
    </row>
    <row r="80" spans="1:10" ht="21" hidden="1" customHeight="1" x14ac:dyDescent="0.5">
      <c r="A80" s="596" t="str">
        <f>+'[8]เงินกันดำเนินงานครุภัณฑ์สิ่  65'!A259</f>
        <v>4.1.1.2</v>
      </c>
      <c r="B80" s="648" t="str">
        <f>+'[8]เงินกันดำเนินงานครุภัณฑ์สิ่  65'!E259</f>
        <v>ร.ร.วัดราษฎร์บำรุง</v>
      </c>
      <c r="C80" s="654">
        <f>+'[8]เงินกันดำเนินงานครุภัณฑ์สิ่  65'!F251</f>
        <v>0</v>
      </c>
      <c r="D80" s="650">
        <f>+'[8]เงินกันดำเนินงานครุภัณฑ์สิ่  65'!G266</f>
        <v>0</v>
      </c>
      <c r="E80" s="650">
        <f>+'[8]เงินกันดำเนินงานครุภัณฑ์สิ่  65'!H266</f>
        <v>0</v>
      </c>
      <c r="F80" s="650">
        <f>+'[8]เงินกันดำเนินงานครุภัณฑ์สิ่  65'!I266</f>
        <v>0</v>
      </c>
      <c r="G80" s="650">
        <f>+'[8]เงินกันดำเนินงานครุภัณฑ์สิ่  65'!J266</f>
        <v>0</v>
      </c>
      <c r="H80" s="650">
        <f>+'[8]เงินกันดำเนินงานครุภัณฑ์สิ่  65'!K266</f>
        <v>0</v>
      </c>
      <c r="I80" s="650">
        <f>+'[8]เงินกันดำเนินงานครุภัณฑ์สิ่  65'!L266</f>
        <v>0</v>
      </c>
      <c r="J80" s="603">
        <f>+'[8]เงินกันดำเนินงานครุภัณฑ์สิ่  65'!M266</f>
        <v>0</v>
      </c>
    </row>
    <row r="81" spans="1:10" ht="21" hidden="1" customHeight="1" x14ac:dyDescent="0.5">
      <c r="A81" s="596" t="str">
        <f>+'[8]เงินกันดำเนินงานครุภัณฑ์สิ่  65'!A267</f>
        <v>4.1.1.3</v>
      </c>
      <c r="B81" s="648" t="str">
        <f>+'[8]เงินกันดำเนินงานครุภัณฑ์สิ่  65'!E267</f>
        <v>ร.ร.วัดกลางคลองสี่</v>
      </c>
      <c r="C81" s="654">
        <f>+'[8]เงินกันดำเนินงานครุภัณฑ์สิ่  65'!F267</f>
        <v>0</v>
      </c>
      <c r="D81" s="650">
        <f>+'[8]เงินกันดำเนินงานครุภัณฑ์สิ่  65'!G274</f>
        <v>0</v>
      </c>
      <c r="E81" s="650">
        <f>+'[8]เงินกันดำเนินงานครุภัณฑ์สิ่  65'!H274</f>
        <v>0</v>
      </c>
      <c r="F81" s="650">
        <f>+'[8]เงินกันดำเนินงานครุภัณฑ์สิ่  65'!I274</f>
        <v>0</v>
      </c>
      <c r="G81" s="650">
        <f>+'[8]เงินกันดำเนินงานครุภัณฑ์สิ่  65'!J274</f>
        <v>0</v>
      </c>
      <c r="H81" s="650">
        <f>+'[8]เงินกันดำเนินงานครุภัณฑ์สิ่  65'!K274</f>
        <v>0</v>
      </c>
      <c r="I81" s="650">
        <f>+'[8]เงินกันดำเนินงานครุภัณฑ์สิ่  65'!L274</f>
        <v>0</v>
      </c>
      <c r="J81" s="603">
        <f>+'[8]เงินกันดำเนินงานครุภัณฑ์สิ่  65'!M274</f>
        <v>0</v>
      </c>
    </row>
    <row r="82" spans="1:10" ht="33.6" hidden="1" customHeight="1" x14ac:dyDescent="0.5">
      <c r="A82" s="582" t="str">
        <f>+'[8]เงินกันดำเนินงานครุภัณฑ์สิ่  65'!D275</f>
        <v>***</v>
      </c>
      <c r="B82" s="674" t="str">
        <f>+'[8]เงินกันดำเนินงานครุภัณฑ์สิ่  65'!E275</f>
        <v>รวม</v>
      </c>
      <c r="C82" s="675" t="str">
        <f>+'[8]เงินกันดำเนินงานครุภัณฑ์สิ่  65'!F275</f>
        <v>2000436003</v>
      </c>
      <c r="D82" s="600">
        <f>+'[8]เงินกันดำเนินงานครุภัณฑ์สิ่  65'!G275</f>
        <v>0</v>
      </c>
      <c r="E82" s="600">
        <f>+'[8]เงินกันดำเนินงานครุภัณฑ์สิ่  65'!H275</f>
        <v>0</v>
      </c>
      <c r="F82" s="600">
        <f>+'[8]เงินกันดำเนินงานครุภัณฑ์สิ่  65'!I275</f>
        <v>0</v>
      </c>
      <c r="G82" s="600">
        <f>+'[8]เงินกันดำเนินงานครุภัณฑ์สิ่  65'!J275</f>
        <v>0</v>
      </c>
      <c r="H82" s="600">
        <f>+'[8]เงินกันดำเนินงานครุภัณฑ์สิ่  65'!K275</f>
        <v>0</v>
      </c>
      <c r="I82" s="600">
        <f>+'[8]เงินกันดำเนินงานครุภัณฑ์สิ่  65'!L275</f>
        <v>0</v>
      </c>
      <c r="J82" s="600">
        <f>+'[8]เงินกันดำเนินงานครุภัณฑ์สิ่  65'!M275</f>
        <v>0</v>
      </c>
    </row>
    <row r="83" spans="1:10" ht="16.899999999999999" hidden="1" customHeight="1" x14ac:dyDescent="0.2">
      <c r="A83" s="562">
        <f>+'[8]เงินกันดำเนินงานครุภัณฑ์สิ่  65'!A276</f>
        <v>5</v>
      </c>
      <c r="B83" s="676" t="str">
        <f>+'[8]เงินกันดำเนินงานครุภัณฑ์สิ่  65'!E276</f>
        <v xml:space="preserve">ผลผลิตเด็กพิการได้รับการศึกษาขั้นพื้นฐานและการพัฒนาสมรรถภาพ </v>
      </c>
      <c r="C83" s="677" t="str">
        <f>+'[8]เงินกันดำเนินงานครุภัณฑ์สิ่  65'!F276</f>
        <v>2000436004000000</v>
      </c>
      <c r="D83" s="678">
        <f>+'[8]เงินกันดำเนินงานครุภัณฑ์สิ่  65'!G276</f>
        <v>0</v>
      </c>
      <c r="E83" s="678">
        <f>+'[8]เงินกันดำเนินงานครุภัณฑ์สิ่  65'!H276</f>
        <v>0</v>
      </c>
      <c r="F83" s="678">
        <f>+'[8]เงินกันดำเนินงานครุภัณฑ์สิ่  65'!I276</f>
        <v>0</v>
      </c>
      <c r="G83" s="678">
        <f>+'[8]เงินกันดำเนินงานครุภัณฑ์สิ่  65'!J276</f>
        <v>0</v>
      </c>
      <c r="H83" s="678">
        <f>+'[8]เงินกันดำเนินงานครุภัณฑ์สิ่  65'!K276</f>
        <v>0</v>
      </c>
      <c r="I83" s="678">
        <f>+'[8]เงินกันดำเนินงานครุภัณฑ์สิ่  65'!L276</f>
        <v>0</v>
      </c>
      <c r="J83" s="678">
        <f>+'[8]เงินกันดำเนินงานครุภัณฑ์สิ่  65'!M276</f>
        <v>0</v>
      </c>
    </row>
    <row r="84" spans="1:10" ht="21" hidden="1" customHeight="1" x14ac:dyDescent="0.2">
      <c r="A84" s="565">
        <f>+'[8]เงินกันดำเนินงานครุภัณฑ์สิ่  65'!A277</f>
        <v>5.0999999999999996</v>
      </c>
      <c r="B84" s="637" t="str">
        <f>+'[8]เงินกันดำเนินงานครุภัณฑ์สิ่  65'!E277</f>
        <v>กิจกรรมคืนครูให้นักเรียนสำหรับนักเรียนพิการ</v>
      </c>
      <c r="C84" s="638" t="str">
        <f>+'[8]เงินกันดำเนินงานครุภัณฑ์สิ่  65'!F277</f>
        <v>200041300P2803</v>
      </c>
      <c r="D84" s="640">
        <f>+'[8]เงินกันดำเนินงานครุภัณฑ์สิ่  65'!G277</f>
        <v>0</v>
      </c>
      <c r="E84" s="640">
        <f>+'[8]เงินกันดำเนินงานครุภัณฑ์สิ่  65'!H277</f>
        <v>0</v>
      </c>
      <c r="F84" s="640">
        <f>+'[8]เงินกันดำเนินงานครุภัณฑ์สิ่  65'!I277</f>
        <v>0</v>
      </c>
      <c r="G84" s="640">
        <f>+'[8]เงินกันดำเนินงานครุภัณฑ์สิ่  65'!J277</f>
        <v>0</v>
      </c>
      <c r="H84" s="640">
        <f>+'[8]เงินกันดำเนินงานครุภัณฑ์สิ่  65'!K277</f>
        <v>0</v>
      </c>
      <c r="I84" s="640">
        <f>+'[8]เงินกันดำเนินงานครุภัณฑ์สิ่  65'!L277</f>
        <v>0</v>
      </c>
      <c r="J84" s="640">
        <f>+'[8]เงินกันดำเนินงานครุภัณฑ์สิ่  65'!M277</f>
        <v>0</v>
      </c>
    </row>
    <row r="85" spans="1:10" ht="21" hidden="1" customHeight="1" x14ac:dyDescent="0.5">
      <c r="A85" s="629">
        <f>+'[8]เงินกันดำเนินงานครุภัณฑ์สิ่  65'!A278</f>
        <v>0</v>
      </c>
      <c r="B85" s="590" t="str">
        <f>+'[8]เงินกันดำเนินงานครุภัณฑ์สิ่  65'!E278</f>
        <v xml:space="preserve">งบดำเนินงาน  </v>
      </c>
      <c r="C85" s="672" t="str">
        <f>+'[8]เงินกันดำเนินงานครุภัณฑ์สิ่  65'!F278</f>
        <v>6411200</v>
      </c>
      <c r="D85" s="629">
        <f>+'[8]เงินกันดำเนินงานครุภัณฑ์สิ่  65'!G278</f>
        <v>0</v>
      </c>
      <c r="E85" s="629">
        <f>+'[8]เงินกันดำเนินงานครุภัณฑ์สิ่  65'!H278</f>
        <v>0</v>
      </c>
      <c r="F85" s="629">
        <f>+'[8]เงินกันดำเนินงานครุภัณฑ์สิ่  65'!I278</f>
        <v>0</v>
      </c>
      <c r="G85" s="629">
        <f>+'[8]เงินกันดำเนินงานครุภัณฑ์สิ่  65'!J278</f>
        <v>0</v>
      </c>
      <c r="H85" s="629">
        <f>+'[8]เงินกันดำเนินงานครุภัณฑ์สิ่  65'!K278</f>
        <v>0</v>
      </c>
      <c r="I85" s="629">
        <f>+'[8]เงินกันดำเนินงานครุภัณฑ์สิ่  65'!L278</f>
        <v>0</v>
      </c>
      <c r="J85" s="629">
        <f>+'[8]เงินกันดำเนินงานครุภัณฑ์สิ่  65'!M278</f>
        <v>0</v>
      </c>
    </row>
    <row r="86" spans="1:10" ht="21" hidden="1" customHeight="1" x14ac:dyDescent="0.5">
      <c r="A86" s="592" t="str">
        <f>+'[8]เงินกันดำเนินงานครุภัณฑ์สิ่  65'!A279</f>
        <v>5.1.1</v>
      </c>
      <c r="B86" s="657" t="str">
        <f>+'[8]เงินกันดำเนินงานครุภัณฑ์สิ่  65'!E279</f>
        <v>ค่าสื่อ วัสดุ อุปกรณ์ประกอบการเรียนการสอนให้กับนักเรียน</v>
      </c>
      <c r="C86" s="653">
        <f>+'[8]เงินกันดำเนินงานครุภัณฑ์สิ่  65'!F279</f>
        <v>0</v>
      </c>
      <c r="D86" s="617">
        <f>+'[8]เงินกันดำเนินงานครุภัณฑ์สิ่  65'!G279</f>
        <v>0</v>
      </c>
      <c r="E86" s="617">
        <f>+'[8]เงินกันดำเนินงานครุภัณฑ์สิ่  65'!H279</f>
        <v>0</v>
      </c>
      <c r="F86" s="617">
        <f>+'[8]เงินกันดำเนินงานครุภัณฑ์สิ่  65'!I279</f>
        <v>0</v>
      </c>
      <c r="G86" s="617">
        <f>+'[8]เงินกันดำเนินงานครุภัณฑ์สิ่  65'!J279</f>
        <v>0</v>
      </c>
      <c r="H86" s="617">
        <f>+'[8]เงินกันดำเนินงานครุภัณฑ์สิ่  65'!K279</f>
        <v>0</v>
      </c>
      <c r="I86" s="617">
        <f>+'[8]เงินกันดำเนินงานครุภัณฑ์สิ่  65'!L279</f>
        <v>0</v>
      </c>
      <c r="J86" s="617">
        <f>+'[8]เงินกันดำเนินงานครุภัณฑ์สิ่  65'!M279</f>
        <v>0</v>
      </c>
    </row>
    <row r="87" spans="1:10" ht="21" hidden="1" customHeight="1" x14ac:dyDescent="0.5">
      <c r="A87" s="596" t="str">
        <f>+'[8]เงินกันดำเนินงานครุภัณฑ์สิ่  65'!A280</f>
        <v>5.1.1.1</v>
      </c>
      <c r="B87" s="648" t="str">
        <f>+'[8]เงินกันดำเนินงานครุภัณฑ์สิ่  65'!E280</f>
        <v>ร.ร.สหราษฎร์บำรุง</v>
      </c>
      <c r="C87" s="654">
        <f>+'[8]เงินกันดำเนินงานครุภัณฑ์สิ่  65'!F280</f>
        <v>0</v>
      </c>
      <c r="D87" s="679">
        <f>+'[8]เงินกันดำเนินงานครุภัณฑ์สิ่  65'!G283</f>
        <v>0</v>
      </c>
      <c r="E87" s="679">
        <f>+'[8]เงินกันดำเนินงานครุภัณฑ์สิ่  65'!H283</f>
        <v>0</v>
      </c>
      <c r="F87" s="679">
        <f>+'[8]เงินกันดำเนินงานครุภัณฑ์สิ่  65'!I283</f>
        <v>0</v>
      </c>
      <c r="G87" s="679">
        <f>+'[8]เงินกันดำเนินงานครุภัณฑ์สิ่  65'!J283</f>
        <v>0</v>
      </c>
      <c r="H87" s="679">
        <f>+'[8]เงินกันดำเนินงานครุภัณฑ์สิ่  65'!K283</f>
        <v>0</v>
      </c>
      <c r="I87" s="679">
        <f>+'[8]เงินกันดำเนินงานครุภัณฑ์สิ่  65'!L283</f>
        <v>0</v>
      </c>
      <c r="J87" s="679">
        <f>+'[8]เงินกันดำเนินงานครุภัณฑ์สิ่  65'!M283</f>
        <v>0</v>
      </c>
    </row>
    <row r="88" spans="1:10" ht="21" hidden="1" customHeight="1" x14ac:dyDescent="0.5">
      <c r="A88" s="596" t="str">
        <f>+'[8]เงินกันดำเนินงานครุภัณฑ์สิ่  65'!A284</f>
        <v>5.1.1.2</v>
      </c>
      <c r="B88" s="648" t="str">
        <f>+'[8]เงินกันดำเนินงานครุภัณฑ์สิ่  65'!E284</f>
        <v>ร.ร.วัดลาดสนุ่น</v>
      </c>
      <c r="C88" s="654">
        <f>+'[8]เงินกันดำเนินงานครุภัณฑ์สิ่  65'!F284</f>
        <v>0</v>
      </c>
      <c r="D88" s="679">
        <f>+'[8]เงินกันดำเนินงานครุภัณฑ์สิ่  65'!G287</f>
        <v>0</v>
      </c>
      <c r="E88" s="679">
        <f>+'[8]เงินกันดำเนินงานครุภัณฑ์สิ่  65'!H287</f>
        <v>0</v>
      </c>
      <c r="F88" s="679">
        <f>+'[8]เงินกันดำเนินงานครุภัณฑ์สิ่  65'!I287</f>
        <v>0</v>
      </c>
      <c r="G88" s="679">
        <f>+'[8]เงินกันดำเนินงานครุภัณฑ์สิ่  65'!J287</f>
        <v>0</v>
      </c>
      <c r="H88" s="679">
        <f>+'[8]เงินกันดำเนินงานครุภัณฑ์สิ่  65'!K287</f>
        <v>0</v>
      </c>
      <c r="I88" s="679">
        <f>+'[8]เงินกันดำเนินงานครุภัณฑ์สิ่  65'!L287</f>
        <v>0</v>
      </c>
      <c r="J88" s="679">
        <f>+'[8]เงินกันดำเนินงานครุภัณฑ์สิ่  65'!M287</f>
        <v>0</v>
      </c>
    </row>
    <row r="89" spans="1:10" ht="21" hidden="1" customHeight="1" x14ac:dyDescent="0.5">
      <c r="A89" s="596" t="str">
        <f>+'[8]เงินกันดำเนินงานครุภัณฑ์สิ่  65'!A288</f>
        <v>5.1.1.3</v>
      </c>
      <c r="B89" s="648" t="str">
        <f>+'[8]เงินกันดำเนินงานครุภัณฑ์สิ่  65'!E288</f>
        <v>ร.ร.วัดดอนใหญ่</v>
      </c>
      <c r="C89" s="654">
        <f>+'[8]เงินกันดำเนินงานครุภัณฑ์สิ่  65'!F288</f>
        <v>0</v>
      </c>
      <c r="D89" s="603">
        <f>+'[8]เงินกันดำเนินงานครุภัณฑ์สิ่  65'!G293</f>
        <v>0</v>
      </c>
      <c r="E89" s="603">
        <f>+'[8]เงินกันดำเนินงานครุภัณฑ์สิ่  65'!H293</f>
        <v>0</v>
      </c>
      <c r="F89" s="603">
        <f>+'[8]เงินกันดำเนินงานครุภัณฑ์สิ่  65'!I293</f>
        <v>0</v>
      </c>
      <c r="G89" s="603">
        <f>+'[8]เงินกันดำเนินงานครุภัณฑ์สิ่  65'!J293</f>
        <v>0</v>
      </c>
      <c r="H89" s="603">
        <f>+'[8]เงินกันดำเนินงานครุภัณฑ์สิ่  65'!K293</f>
        <v>0</v>
      </c>
      <c r="I89" s="603">
        <f>+'[8]เงินกันดำเนินงานครุภัณฑ์สิ่  65'!L293</f>
        <v>0</v>
      </c>
      <c r="J89" s="603">
        <f>+'[8]เงินกันดำเนินงานครุภัณฑ์สิ่  65'!M293</f>
        <v>0</v>
      </c>
    </row>
    <row r="90" spans="1:10" ht="21.75" x14ac:dyDescent="0.5">
      <c r="A90" s="582" t="str">
        <f>+'[8]เงินกันดำเนินงานครุภัณฑ์สิ่  65'!D294</f>
        <v>***</v>
      </c>
      <c r="B90" s="680" t="str">
        <f>+'[8]เงินกันดำเนินงานครุภัณฑ์สิ่  65'!E294</f>
        <v>รวม</v>
      </c>
      <c r="C90" s="681" t="str">
        <f>+'[8]เงินกันดำเนินงานครุภัณฑ์สิ่  65'!F294</f>
        <v>2000436004</v>
      </c>
      <c r="D90" s="666">
        <f>+'[8]เงินกันดำเนินงานครุภัณฑ์สิ่  65'!G294</f>
        <v>0</v>
      </c>
      <c r="E90" s="666">
        <f>+'[8]เงินกันดำเนินงานครุภัณฑ์สิ่  65'!H294</f>
        <v>0</v>
      </c>
      <c r="F90" s="666">
        <f>+'[8]เงินกันดำเนินงานครุภัณฑ์สิ่  65'!I294</f>
        <v>0</v>
      </c>
      <c r="G90" s="666">
        <f>+'[8]เงินกันดำเนินงานครุภัณฑ์สิ่  65'!J294</f>
        <v>0</v>
      </c>
      <c r="H90" s="666">
        <f>+'[8]เงินกันดำเนินงานครุภัณฑ์สิ่  65'!K294</f>
        <v>0</v>
      </c>
      <c r="I90" s="666">
        <f>+'[8]เงินกันดำเนินงานครุภัณฑ์สิ่  65'!L294</f>
        <v>0</v>
      </c>
      <c r="J90" s="666">
        <f>+'[8]เงินกันดำเนินงานครุภัณฑ์สิ่  65'!M294</f>
        <v>0</v>
      </c>
    </row>
    <row r="91" spans="1:10" s="63" customFormat="1" ht="30.6" customHeight="1" x14ac:dyDescent="0.5">
      <c r="A91" s="682" t="str">
        <f>+'[8]เงินกันดำเนินงานครุภัณฑ์สิ่  65'!A295</f>
        <v>ง</v>
      </c>
      <c r="B91" s="683" t="str">
        <f>+'[8]เงินกันดำเนินงานครุภัณฑ์สิ่  65'!E295</f>
        <v>แผนงานยุทธศาสตร์เพื่อสนับสนุนด้านการพัฒนาและเสริมสร้างศักยภาพทรัพยากรมนุษย์</v>
      </c>
      <c r="C91" s="684"/>
      <c r="D91" s="683"/>
      <c r="E91" s="683"/>
      <c r="F91" s="683"/>
      <c r="G91" s="683"/>
      <c r="H91" s="683"/>
      <c r="I91" s="683"/>
      <c r="J91" s="683"/>
    </row>
    <row r="92" spans="1:10" ht="21.75" x14ac:dyDescent="0.5">
      <c r="A92" s="606">
        <f>+'[8]เงินกันดำเนินงานครุภัณฑ์สิ่  65'!A296</f>
        <v>1</v>
      </c>
      <c r="B92" s="685" t="str">
        <f>+'[8]เงินกันดำเนินงานครุภัณฑ์สิ่  65'!E296</f>
        <v xml:space="preserve">โครงการโรงเรียนคุณภาพประจำตำบล  </v>
      </c>
      <c r="C92" s="686" t="str">
        <f>+'[8]เงินกันดำเนินงานครุภัณฑ์สิ่  65'!F296</f>
        <v>20004 3500B6</v>
      </c>
      <c r="D92" s="609">
        <f>+'[8]เงินกันดำเนินงานครุภัณฑ์สิ่  65'!G296</f>
        <v>8768650</v>
      </c>
      <c r="E92" s="609">
        <f>+'[8]เงินกันดำเนินงานครุภัณฑ์สิ่  65'!H296</f>
        <v>0</v>
      </c>
      <c r="F92" s="609">
        <f>+'[8]เงินกันดำเนินงานครุภัณฑ์สิ่  65'!I296</f>
        <v>4464040</v>
      </c>
      <c r="G92" s="609">
        <f>+'[8]เงินกันดำเนินงานครุภัณฑ์สิ่  65'!J296</f>
        <v>0</v>
      </c>
      <c r="H92" s="609">
        <f>+'[8]เงินกันดำเนินงานครุภัณฑ์สิ่  65'!K296</f>
        <v>0</v>
      </c>
      <c r="I92" s="609">
        <f>+'[8]เงินกันดำเนินงานครุภัณฑ์สิ่  65'!L296</f>
        <v>4304610</v>
      </c>
      <c r="J92" s="609">
        <f>+'[8]เงินกันดำเนินงานครุภัณฑ์สิ่  65'!M296</f>
        <v>0</v>
      </c>
    </row>
    <row r="93" spans="1:10" ht="15.75" hidden="1" customHeight="1" x14ac:dyDescent="0.2">
      <c r="A93" s="565">
        <f>+'[8]เงินกันดำเนินงานครุภัณฑ์สิ่  65'!A297</f>
        <v>1.1000000000000001</v>
      </c>
      <c r="B93" s="687" t="str">
        <f>+'[8]เงินกันดำเนินงานครุภัณฑ์สิ่  65'!E297</f>
        <v>กิจกรรมโรงเรียนคุณภาพประจำตำบล</v>
      </c>
      <c r="C93" s="638" t="str">
        <f>+'[8]เงินกันดำเนินงานครุภัณฑ์สิ่  65'!F297</f>
        <v>20004 65 00077 00000</v>
      </c>
      <c r="D93" s="640">
        <f>+'[8]เงินกันดำเนินงานครุภัณฑ์สิ่  65'!G297</f>
        <v>8768650</v>
      </c>
      <c r="E93" s="640">
        <f>+'[8]เงินกันดำเนินงานครุภัณฑ์สิ่  65'!H297</f>
        <v>0</v>
      </c>
      <c r="F93" s="640">
        <f>+'[8]เงินกันดำเนินงานครุภัณฑ์สิ่  65'!I297</f>
        <v>4464040</v>
      </c>
      <c r="G93" s="640">
        <f>+'[8]เงินกันดำเนินงานครุภัณฑ์สิ่  65'!J297</f>
        <v>0</v>
      </c>
      <c r="H93" s="640">
        <f>+'[8]เงินกันดำเนินงานครุภัณฑ์สิ่  65'!K297</f>
        <v>0</v>
      </c>
      <c r="I93" s="640">
        <f>+'[8]เงินกันดำเนินงานครุภัณฑ์สิ่  65'!L297</f>
        <v>4304610</v>
      </c>
      <c r="J93" s="640">
        <f>+'[8]เงินกันดำเนินงานครุภัณฑ์สิ่  65'!M297</f>
        <v>0</v>
      </c>
    </row>
    <row r="94" spans="1:10" ht="21.75" x14ac:dyDescent="0.5">
      <c r="A94" s="596"/>
      <c r="B94" s="648"/>
      <c r="C94" s="625"/>
      <c r="D94" s="679"/>
      <c r="E94" s="679"/>
      <c r="F94" s="596"/>
      <c r="G94" s="596"/>
      <c r="H94" s="596"/>
      <c r="I94" s="679"/>
      <c r="J94" s="603"/>
    </row>
    <row r="95" spans="1:10" ht="21.75" x14ac:dyDescent="0.5">
      <c r="A95" s="629">
        <f>+'[8]เงินกันดำเนินงานครุภัณฑ์สิ่  65'!A298</f>
        <v>0</v>
      </c>
      <c r="B95" s="590" t="str">
        <f>+'[8]เงินกันดำเนินงานครุภัณฑ์สิ่  65'!E298</f>
        <v xml:space="preserve">งบลงทุน ค่าที่ดินและสิ่งก่อสร้าง  </v>
      </c>
      <c r="C95" s="672" t="str">
        <f>+'[8]เงินกันดำเนินงานครุภัณฑ์สิ่  65'!F298</f>
        <v>6511320</v>
      </c>
      <c r="D95" s="629">
        <f>+'[8]เงินกันดำเนินงานครุภัณฑ์สิ่  65'!G298</f>
        <v>8768650</v>
      </c>
      <c r="E95" s="629">
        <f>+'[8]เงินกันดำเนินงานครุภัณฑ์สิ่  65'!H298</f>
        <v>0</v>
      </c>
      <c r="F95" s="629">
        <f>+'[8]เงินกันดำเนินงานครุภัณฑ์สิ่  65'!I298</f>
        <v>4464040</v>
      </c>
      <c r="G95" s="629">
        <f>+'[8]เงินกันดำเนินงานครุภัณฑ์สิ่  65'!J298</f>
        <v>0</v>
      </c>
      <c r="H95" s="629">
        <f>+'[8]เงินกันดำเนินงานครุภัณฑ์สิ่  65'!K298</f>
        <v>0</v>
      </c>
      <c r="I95" s="629">
        <f>+'[8]เงินกันดำเนินงานครุภัณฑ์สิ่  65'!L298</f>
        <v>4304610</v>
      </c>
      <c r="J95" s="629">
        <f>+'[8]เงินกันดำเนินงานครุภัณฑ์สิ่  65'!M298</f>
        <v>0</v>
      </c>
    </row>
    <row r="96" spans="1:10" ht="21.75" x14ac:dyDescent="0.5">
      <c r="A96" s="592" t="str">
        <f>+'[8]เงินกันดำเนินงานครุภัณฑ์สิ่  65'!A299</f>
        <v>1.1.1</v>
      </c>
      <c r="B96" s="688" t="str">
        <f>+'[8]เงินกันดำเนินงานครุภัณฑ์สิ่  65'!E299</f>
        <v>อาคารเรียน216ล./57-ข เขตแผ่นดินไหว</v>
      </c>
      <c r="C96" s="689">
        <f>+'[8]เงินกันดำเนินงานครุภัณฑ์สิ่  65'!F299</f>
        <v>0</v>
      </c>
      <c r="D96" s="647">
        <f>+'[8]เงินกันดำเนินงานครุภัณฑ์สิ่  65'!G299</f>
        <v>8768650</v>
      </c>
      <c r="E96" s="647">
        <f>+'[8]เงินกันดำเนินงานครุภัณฑ์สิ่  65'!H299</f>
        <v>0</v>
      </c>
      <c r="F96" s="647">
        <f>+'[8]เงินกันดำเนินงานครุภัณฑ์สิ่  65'!I299</f>
        <v>4464040</v>
      </c>
      <c r="G96" s="647">
        <f>+'[8]เงินกันดำเนินงานครุภัณฑ์สิ่  65'!J299</f>
        <v>0</v>
      </c>
      <c r="H96" s="647">
        <f>+'[8]เงินกันดำเนินงานครุภัณฑ์สิ่  65'!K299</f>
        <v>0</v>
      </c>
      <c r="I96" s="647">
        <f>+'[8]เงินกันดำเนินงานครุภัณฑ์สิ่  65'!L299</f>
        <v>4304610</v>
      </c>
      <c r="J96" s="617">
        <f>+'[8]เงินกันดำเนินงานครุภัณฑ์สิ่  65'!M299</f>
        <v>0</v>
      </c>
    </row>
    <row r="97" spans="1:10" ht="15.75" hidden="1" customHeight="1" x14ac:dyDescent="0.5">
      <c r="A97" s="581">
        <f>+'[8]เงินกันดำเนินงานครุภัณฑ์สิ่  65'!A300</f>
        <v>0</v>
      </c>
      <c r="B97" s="690" t="str">
        <f>+'[8]เงินกันดำเนินงานครุภัณฑ์สิ่  65'!E300</f>
        <v>ร.ร.ชุมชนประชานิกรอำนวยเวทย์</v>
      </c>
      <c r="C97" s="690" t="str">
        <f>+'[8]เงินกันดำเนินงานครุภัณฑ์สิ่  65'!F300</f>
        <v>20004 3200B600 3220045</v>
      </c>
      <c r="D97" s="580">
        <f>+'[8]เงินกันดำเนินงานครุภัณฑ์สิ่  65'!G325</f>
        <v>8768650</v>
      </c>
      <c r="E97" s="580">
        <f>+'[8]เงินกันดำเนินงานครุภัณฑ์สิ่  65'!H325</f>
        <v>0</v>
      </c>
      <c r="F97" s="580">
        <f>+'[8]เงินกันดำเนินงานครุภัณฑ์สิ่  65'!I325</f>
        <v>4464040</v>
      </c>
      <c r="G97" s="580">
        <f>+'[8]เงินกันดำเนินงานครุภัณฑ์สิ่  65'!J195</f>
        <v>0</v>
      </c>
      <c r="H97" s="580">
        <f>+'[8]เงินกันดำเนินงานครุภัณฑ์สิ่  65'!K325</f>
        <v>0</v>
      </c>
      <c r="I97" s="580">
        <f>+'[8]เงินกันดำเนินงานครุภัณฑ์สิ่  65'!L325</f>
        <v>4304610</v>
      </c>
      <c r="J97" s="580">
        <f>+D97-E97-F97-G97-H97-I97</f>
        <v>0</v>
      </c>
    </row>
    <row r="98" spans="1:10" ht="15" hidden="1" customHeight="1" x14ac:dyDescent="0.5">
      <c r="A98" s="581"/>
      <c r="B98" s="1111"/>
      <c r="C98" s="1111"/>
      <c r="D98" s="580"/>
      <c r="E98" s="580"/>
      <c r="F98" s="580"/>
      <c r="G98" s="580"/>
      <c r="H98" s="580"/>
      <c r="I98" s="580"/>
      <c r="J98" s="580"/>
    </row>
    <row r="99" spans="1:10" ht="15" hidden="1" customHeight="1" x14ac:dyDescent="0.5">
      <c r="A99" s="581"/>
      <c r="B99" s="1111"/>
      <c r="C99" s="1111"/>
      <c r="D99" s="580"/>
      <c r="E99" s="580"/>
      <c r="F99" s="580"/>
      <c r="G99" s="580"/>
      <c r="H99" s="580"/>
      <c r="I99" s="580"/>
      <c r="J99" s="580"/>
    </row>
    <row r="100" spans="1:10" ht="15" hidden="1" customHeight="1" x14ac:dyDescent="0.5">
      <c r="A100" s="581"/>
      <c r="B100" s="1111"/>
      <c r="C100" s="1111"/>
      <c r="D100" s="580"/>
      <c r="E100" s="580"/>
      <c r="F100" s="580"/>
      <c r="G100" s="580"/>
      <c r="H100" s="580"/>
      <c r="I100" s="580"/>
      <c r="J100" s="580"/>
    </row>
    <row r="101" spans="1:10" ht="15" hidden="1" customHeight="1" x14ac:dyDescent="0.5">
      <c r="A101" s="581"/>
      <c r="B101" s="1111"/>
      <c r="C101" s="1111"/>
      <c r="D101" s="580"/>
      <c r="E101" s="580"/>
      <c r="F101" s="580"/>
      <c r="G101" s="580"/>
      <c r="H101" s="580"/>
      <c r="I101" s="580"/>
      <c r="J101" s="580"/>
    </row>
    <row r="102" spans="1:10" ht="15" hidden="1" customHeight="1" x14ac:dyDescent="0.5">
      <c r="A102" s="581"/>
      <c r="B102" s="1111"/>
      <c r="C102" s="1111"/>
      <c r="D102" s="580"/>
      <c r="E102" s="580"/>
      <c r="F102" s="580"/>
      <c r="G102" s="580"/>
      <c r="H102" s="580"/>
      <c r="I102" s="580"/>
      <c r="J102" s="580"/>
    </row>
    <row r="103" spans="1:10" ht="15" hidden="1" customHeight="1" x14ac:dyDescent="0.5">
      <c r="A103" s="581"/>
      <c r="B103" s="1111"/>
      <c r="C103" s="1111"/>
      <c r="D103" s="580"/>
      <c r="E103" s="580"/>
      <c r="F103" s="580"/>
      <c r="G103" s="580"/>
      <c r="H103" s="580"/>
      <c r="I103" s="580"/>
      <c r="J103" s="580"/>
    </row>
    <row r="104" spans="1:10" ht="15" hidden="1" customHeight="1" x14ac:dyDescent="0.5">
      <c r="A104" s="581"/>
      <c r="B104" s="1111"/>
      <c r="C104" s="1111"/>
      <c r="D104" s="580"/>
      <c r="E104" s="580"/>
      <c r="F104" s="580"/>
      <c r="G104" s="580"/>
      <c r="H104" s="580"/>
      <c r="I104" s="580"/>
      <c r="J104" s="580"/>
    </row>
    <row r="105" spans="1:10" ht="15" hidden="1" customHeight="1" x14ac:dyDescent="0.5">
      <c r="A105" s="581"/>
      <c r="B105" s="1111"/>
      <c r="C105" s="1111"/>
      <c r="D105" s="580"/>
      <c r="E105" s="580"/>
      <c r="F105" s="580"/>
      <c r="G105" s="580"/>
      <c r="H105" s="580"/>
      <c r="I105" s="580"/>
      <c r="J105" s="580"/>
    </row>
    <row r="106" spans="1:10" ht="15.75" hidden="1" customHeight="1" x14ac:dyDescent="0.5">
      <c r="A106" s="581"/>
      <c r="B106" s="1111"/>
      <c r="C106" s="1111"/>
      <c r="D106" s="580"/>
      <c r="E106" s="580"/>
      <c r="F106" s="580"/>
      <c r="G106" s="580"/>
      <c r="H106" s="580"/>
      <c r="I106" s="580"/>
      <c r="J106" s="580"/>
    </row>
    <row r="107" spans="1:10" ht="15.75" hidden="1" customHeight="1" x14ac:dyDescent="0.5">
      <c r="A107" s="581"/>
      <c r="B107" s="1111"/>
      <c r="C107" s="1111"/>
      <c r="D107" s="580"/>
      <c r="E107" s="580"/>
      <c r="F107" s="580"/>
      <c r="G107" s="580"/>
      <c r="H107" s="580"/>
      <c r="I107" s="580"/>
      <c r="J107" s="580"/>
    </row>
    <row r="108" spans="1:10" ht="15.75" customHeight="1" x14ac:dyDescent="0.5">
      <c r="A108" s="581"/>
      <c r="B108" s="1111"/>
      <c r="C108" s="1111"/>
      <c r="D108" s="580"/>
      <c r="E108" s="580"/>
      <c r="F108" s="580"/>
      <c r="G108" s="580"/>
      <c r="H108" s="580"/>
      <c r="I108" s="580"/>
      <c r="J108" s="580"/>
    </row>
    <row r="109" spans="1:10" ht="21" hidden="1" customHeight="1" x14ac:dyDescent="0.5">
      <c r="A109" s="592"/>
      <c r="B109" s="657"/>
      <c r="C109" s="653">
        <f>+'[8]เงินกันดำเนินงานครุภัณฑ์สิ่  65'!F326</f>
        <v>0</v>
      </c>
      <c r="D109" s="617">
        <f>+'[8]เงินกันดำเนินงานครุภัณฑ์สิ่  65'!G326</f>
        <v>0</v>
      </c>
      <c r="E109" s="617">
        <f>+'[8]เงินกันดำเนินงานครุภัณฑ์สิ่  65'!H326</f>
        <v>0</v>
      </c>
      <c r="F109" s="617">
        <f>+'[8]เงินกันดำเนินงานครุภัณฑ์สิ่  65'!I326</f>
        <v>0</v>
      </c>
      <c r="G109" s="617">
        <f>+'[8]เงินกันดำเนินงานครุภัณฑ์สิ่  65'!J326</f>
        <v>0</v>
      </c>
      <c r="H109" s="617">
        <f>+'[8]เงินกันดำเนินงานครุภัณฑ์สิ่  65'!K326</f>
        <v>0</v>
      </c>
      <c r="I109" s="617">
        <f>+'[8]เงินกันดำเนินงานครุภัณฑ์สิ่  65'!L326</f>
        <v>0</v>
      </c>
      <c r="J109" s="617">
        <f>+'[8]เงินกันดำเนินงานครุภัณฑ์สิ่  65'!M326</f>
        <v>0</v>
      </c>
    </row>
    <row r="110" spans="1:10" ht="21" hidden="1" customHeight="1" x14ac:dyDescent="0.5">
      <c r="A110" s="603">
        <f>+'[8]เงินกันดำเนินงานครุภัณฑ์สิ่  65'!A327</f>
        <v>0</v>
      </c>
      <c r="B110" s="648">
        <f>+'[8]เงินกันดำเนินงานครุภัณฑ์สิ่  65'!E327</f>
        <v>0</v>
      </c>
      <c r="C110" s="649">
        <f>+'[8]เงินกันดำเนินงานครุภัณฑ์สิ่  65'!F327</f>
        <v>0</v>
      </c>
      <c r="D110" s="679">
        <f>+'[8]เงินกันดำเนินงานครุภัณฑ์สิ่  65'!G345</f>
        <v>0</v>
      </c>
      <c r="E110" s="679">
        <f>+'[8]เงินกันดำเนินงานครุภัณฑ์สิ่  65'!H345</f>
        <v>0</v>
      </c>
      <c r="F110" s="679">
        <f>+'[8]เงินกันดำเนินงานครุภัณฑ์สิ่  65'!I345</f>
        <v>0</v>
      </c>
      <c r="G110" s="679">
        <f>+'[8]เงินกันดำเนินงานครุภัณฑ์สิ่  65'!J345</f>
        <v>0</v>
      </c>
      <c r="H110" s="679">
        <f>+'[8]เงินกันดำเนินงานครุภัณฑ์สิ่  65'!K345</f>
        <v>0</v>
      </c>
      <c r="I110" s="679">
        <f>+'[8]เงินกันดำเนินงานครุภัณฑ์สิ่  65'!L345</f>
        <v>0</v>
      </c>
      <c r="J110" s="679">
        <f>+'[8]เงินกันดำเนินงานครุภัณฑ์สิ่  65'!M345</f>
        <v>0</v>
      </c>
    </row>
    <row r="111" spans="1:10" ht="21.75" x14ac:dyDescent="0.5">
      <c r="A111" s="582" t="str">
        <f>+'[8]เงินกันดำเนินงานครุภัณฑ์สิ่  65'!D346</f>
        <v>***</v>
      </c>
      <c r="B111" s="680" t="str">
        <f>+'[8]เงินกันดำเนินงานครุภัณฑ์สิ่  65'!E346</f>
        <v>รวม</v>
      </c>
      <c r="C111" s="1112" t="str">
        <f>+'[8]เงินกันดำเนินงานครุภัณฑ์สิ่  65'!F346</f>
        <v>20004350B64</v>
      </c>
      <c r="D111" s="600">
        <f>+'[8]เงินกันดำเนินงานครุภัณฑ์สิ่  65'!G346</f>
        <v>8768650</v>
      </c>
      <c r="E111" s="600">
        <f>+'[8]เงินกันดำเนินงานครุภัณฑ์สิ่  65'!H346</f>
        <v>0</v>
      </c>
      <c r="F111" s="600">
        <f>+'[8]เงินกันดำเนินงานครุภัณฑ์สิ่  65'!I346</f>
        <v>4464040</v>
      </c>
      <c r="G111" s="600">
        <f>+'[8]เงินกันดำเนินงานครุภัณฑ์สิ่  65'!J346</f>
        <v>0</v>
      </c>
      <c r="H111" s="600">
        <f>+'[8]เงินกันดำเนินงานครุภัณฑ์สิ่  65'!K346</f>
        <v>0</v>
      </c>
      <c r="I111" s="600">
        <f>+'[8]เงินกันดำเนินงานครุภัณฑ์สิ่  65'!L346</f>
        <v>4304610</v>
      </c>
      <c r="J111" s="600">
        <f>+'[8]เงินกันดำเนินงานครุภัณฑ์สิ่  65'!M346</f>
        <v>0</v>
      </c>
    </row>
    <row r="112" spans="1:10" ht="21.75" x14ac:dyDescent="0.5">
      <c r="A112" s="691"/>
      <c r="B112" s="692" t="str">
        <f>+'[8]เงินกันดำเนินงานครุภัณฑ์สิ่  65'!E347</f>
        <v>งบดำเนินงาน</v>
      </c>
      <c r="C112" s="693"/>
      <c r="D112" s="694">
        <f>+'[8]เงินกันดำเนินงานครุภัณฑ์สิ่  65'!G347</f>
        <v>0</v>
      </c>
      <c r="E112" s="694">
        <f>+'[8]เงินกันดำเนินงานครุภัณฑ์สิ่  65'!H347</f>
        <v>0</v>
      </c>
      <c r="F112" s="694">
        <f>+'[8]เงินกันดำเนินงานครุภัณฑ์สิ่  65'!I347</f>
        <v>0</v>
      </c>
      <c r="G112" s="694">
        <f>+'[8]เงินกันดำเนินงานครุภัณฑ์สิ่  65'!J347</f>
        <v>0</v>
      </c>
      <c r="H112" s="694">
        <f>+'[8]เงินกันดำเนินงานครุภัณฑ์สิ่  65'!K347</f>
        <v>0</v>
      </c>
      <c r="I112" s="694">
        <f>+'[8]เงินกันดำเนินงานครุภัณฑ์สิ่  65'!L347</f>
        <v>0</v>
      </c>
      <c r="J112" s="694">
        <f>+'[8]เงินกันดำเนินงานครุภัณฑ์สิ่  65'!M347</f>
        <v>0</v>
      </c>
    </row>
    <row r="113" spans="1:10" ht="21.75" x14ac:dyDescent="0.5">
      <c r="A113" s="691"/>
      <c r="B113" s="692" t="str">
        <f>+'[8]เงินกันดำเนินงานครุภัณฑ์สิ่  65'!E348</f>
        <v>งบลงทุน</v>
      </c>
      <c r="C113" s="693"/>
      <c r="D113" s="694">
        <f t="shared" ref="D113:J113" si="12">+D95+D59+D43</f>
        <v>19554250</v>
      </c>
      <c r="E113" s="694">
        <f t="shared" si="12"/>
        <v>0</v>
      </c>
      <c r="F113" s="694">
        <f t="shared" si="12"/>
        <v>10242040</v>
      </c>
      <c r="G113" s="694">
        <f t="shared" si="12"/>
        <v>0</v>
      </c>
      <c r="H113" s="694">
        <f t="shared" si="12"/>
        <v>0</v>
      </c>
      <c r="I113" s="694">
        <f t="shared" si="12"/>
        <v>9312210</v>
      </c>
      <c r="J113" s="694">
        <f t="shared" si="12"/>
        <v>0</v>
      </c>
    </row>
    <row r="114" spans="1:10" ht="21.75" x14ac:dyDescent="0.5">
      <c r="A114" s="691"/>
      <c r="B114" s="692" t="str">
        <f>+'[8]เงินกันดำเนินงานครุภัณฑ์สิ่  65'!E349</f>
        <v>รวมเงินกันทั้งสิ้น</v>
      </c>
      <c r="C114" s="693"/>
      <c r="D114" s="694">
        <f>SUM(D112:D113)</f>
        <v>19554250</v>
      </c>
      <c r="E114" s="694">
        <f t="shared" ref="E114:J114" si="13">SUM(E112:E113)</f>
        <v>0</v>
      </c>
      <c r="F114" s="694">
        <f t="shared" si="13"/>
        <v>10242040</v>
      </c>
      <c r="G114" s="694">
        <f t="shared" si="13"/>
        <v>0</v>
      </c>
      <c r="H114" s="694">
        <f t="shared" si="13"/>
        <v>0</v>
      </c>
      <c r="I114" s="694">
        <f t="shared" si="13"/>
        <v>9312210</v>
      </c>
      <c r="J114" s="694">
        <f t="shared" si="13"/>
        <v>0</v>
      </c>
    </row>
    <row r="115" spans="1:10" ht="21" hidden="1" customHeight="1" x14ac:dyDescent="0.5">
      <c r="A115" s="691"/>
      <c r="B115" s="711" t="s">
        <v>135</v>
      </c>
      <c r="C115" s="693"/>
      <c r="D115" s="694">
        <v>19554250</v>
      </c>
      <c r="E115" s="1167">
        <f>SUM(E114+F114)</f>
        <v>10242040</v>
      </c>
      <c r="F115" s="1168"/>
      <c r="G115" s="694"/>
      <c r="H115" s="1167">
        <f>+H114+I114</f>
        <v>9312210</v>
      </c>
      <c r="I115" s="1168"/>
      <c r="J115" s="694"/>
    </row>
    <row r="116" spans="1:10" ht="21" hidden="1" customHeight="1" x14ac:dyDescent="0.5">
      <c r="A116" s="691"/>
      <c r="B116" s="692" t="str">
        <f>+'[8]เงินกันดำเนินงานครุภัณฑ์สิ่  65'!E351</f>
        <v>คิดเป็นร้อยละ</v>
      </c>
      <c r="C116" s="693"/>
      <c r="D116" s="694">
        <f>SUM(E116:J116)</f>
        <v>100</v>
      </c>
      <c r="E116" s="1251">
        <f>(E114+F114)*100/D114</f>
        <v>52.377564979480162</v>
      </c>
      <c r="F116" s="1252"/>
      <c r="G116" s="1253">
        <f>+'[8]เงินกันดำเนินงานครุภัณฑ์สิ่  65'!J351</f>
        <v>0</v>
      </c>
      <c r="H116" s="1251">
        <f>(H114+I114)*100/D114</f>
        <v>47.622435020519838</v>
      </c>
      <c r="I116" s="1252"/>
      <c r="J116" s="694">
        <f>+'[8]เงินกันดำเนินงานครุภัณฑ์สิ่  65'!M351</f>
        <v>0</v>
      </c>
    </row>
    <row r="117" spans="1:10" ht="21" hidden="1" customHeight="1" x14ac:dyDescent="0.5">
      <c r="A117" s="695"/>
      <c r="B117" s="696"/>
      <c r="C117" s="697"/>
      <c r="D117" s="864"/>
      <c r="E117" s="893"/>
      <c r="F117" s="1169"/>
      <c r="G117" s="1169"/>
      <c r="H117" s="893"/>
      <c r="I117" s="893"/>
      <c r="J117" s="893"/>
    </row>
    <row r="118" spans="1:10" ht="21" hidden="1" customHeight="1" x14ac:dyDescent="0.5">
      <c r="A118" s="20"/>
      <c r="B118" s="20"/>
      <c r="C118" s="697"/>
      <c r="D118" s="698"/>
      <c r="E118" s="698"/>
      <c r="F118" s="698"/>
      <c r="G118" s="698"/>
      <c r="H118" s="698"/>
      <c r="I118" s="698"/>
      <c r="J118" s="698"/>
    </row>
    <row r="119" spans="1:10" ht="21" hidden="1" customHeight="1" x14ac:dyDescent="0.5">
      <c r="A119" s="20"/>
      <c r="B119" s="699"/>
      <c r="C119" s="697"/>
      <c r="D119" s="698"/>
      <c r="E119" s="698"/>
      <c r="F119" s="698"/>
      <c r="G119" s="698"/>
      <c r="H119" s="698"/>
      <c r="I119" s="698"/>
      <c r="J119" s="698"/>
    </row>
    <row r="120" spans="1:10" ht="21" hidden="1" customHeight="1" x14ac:dyDescent="0.5">
      <c r="A120" s="20"/>
      <c r="B120" s="20"/>
      <c r="C120" s="700"/>
      <c r="D120" s="20"/>
      <c r="E120" s="1172" t="s">
        <v>115</v>
      </c>
      <c r="F120" s="1172"/>
      <c r="G120" s="1172"/>
      <c r="H120" s="1172"/>
      <c r="I120" s="1172"/>
      <c r="J120" s="1172"/>
    </row>
    <row r="121" spans="1:10" ht="21" hidden="1" customHeight="1" x14ac:dyDescent="0.5">
      <c r="A121" s="20"/>
      <c r="B121" s="3"/>
      <c r="C121" s="700"/>
      <c r="D121" s="20"/>
      <c r="E121" s="12"/>
      <c r="F121" s="12"/>
      <c r="G121" s="12"/>
      <c r="H121" s="12"/>
      <c r="I121" s="12"/>
      <c r="J121" s="12"/>
    </row>
    <row r="122" spans="1:10" ht="21" hidden="1" customHeight="1" x14ac:dyDescent="0.5">
      <c r="A122" s="20"/>
      <c r="B122" s="3" t="s">
        <v>136</v>
      </c>
      <c r="C122" s="700"/>
      <c r="D122" s="20"/>
      <c r="E122" s="12"/>
      <c r="F122" s="12"/>
      <c r="G122" s="12"/>
      <c r="H122" s="12"/>
      <c r="I122" s="12"/>
      <c r="J122" s="12"/>
    </row>
    <row r="123" spans="1:10" ht="21" hidden="1" customHeight="1" x14ac:dyDescent="0.5">
      <c r="A123" s="20"/>
      <c r="B123" s="701" t="s">
        <v>94</v>
      </c>
      <c r="C123" s="702"/>
      <c r="D123" s="6"/>
      <c r="E123" s="6"/>
      <c r="F123" s="20"/>
      <c r="G123" s="3"/>
      <c r="H123" s="3"/>
      <c r="I123" s="3"/>
      <c r="J123" s="20"/>
    </row>
    <row r="124" spans="1:10" ht="21" hidden="1" customHeight="1" x14ac:dyDescent="0.5">
      <c r="A124" s="20"/>
      <c r="B124" s="12" t="s">
        <v>105</v>
      </c>
      <c r="C124" s="703"/>
      <c r="D124" s="20"/>
      <c r="E124" s="20"/>
      <c r="F124" s="704" t="s">
        <v>21</v>
      </c>
      <c r="G124" s="20"/>
      <c r="H124" s="20"/>
      <c r="I124" s="20"/>
      <c r="J124" s="20"/>
    </row>
    <row r="125" spans="1:10" ht="21.75" hidden="1" x14ac:dyDescent="0.5">
      <c r="A125" s="20"/>
      <c r="B125" s="12"/>
      <c r="C125" s="703"/>
      <c r="D125" s="20"/>
      <c r="E125" s="1173" t="s">
        <v>139</v>
      </c>
      <c r="F125" s="1173"/>
      <c r="G125" s="1173"/>
      <c r="H125" s="1173"/>
      <c r="I125" s="1173"/>
      <c r="J125" s="1173"/>
    </row>
    <row r="126" spans="1:10" ht="21.75" hidden="1" x14ac:dyDescent="0.5">
      <c r="A126" s="20"/>
      <c r="B126" s="12"/>
      <c r="C126" s="703"/>
      <c r="D126" s="20"/>
      <c r="E126" s="1174" t="s">
        <v>49</v>
      </c>
      <c r="F126" s="1174"/>
      <c r="G126" s="1174"/>
      <c r="H126" s="1174"/>
      <c r="I126" s="1174"/>
      <c r="J126" s="1174"/>
    </row>
    <row r="127" spans="1:10" ht="21.75" hidden="1" x14ac:dyDescent="0.5">
      <c r="A127" s="20"/>
      <c r="B127" s="12"/>
      <c r="C127" s="703"/>
      <c r="D127" s="20"/>
      <c r="E127" s="20"/>
      <c r="F127" s="1172"/>
      <c r="G127" s="1172"/>
      <c r="H127" s="1172"/>
      <c r="I127" s="1172"/>
      <c r="J127" s="1172"/>
    </row>
    <row r="128" spans="1:10" ht="21.75" hidden="1" x14ac:dyDescent="0.5">
      <c r="A128" s="20"/>
      <c r="B128" s="12"/>
      <c r="C128" s="703"/>
      <c r="D128" s="20"/>
      <c r="E128" s="20"/>
      <c r="F128" s="704"/>
      <c r="G128" s="20"/>
      <c r="H128" s="20"/>
      <c r="I128" s="20"/>
      <c r="J128" s="20"/>
    </row>
    <row r="129" spans="1:10" ht="21.75" hidden="1" x14ac:dyDescent="0.5">
      <c r="A129" s="3"/>
      <c r="B129" s="705"/>
      <c r="C129" s="706"/>
      <c r="D129" s="705"/>
      <c r="E129" s="705"/>
      <c r="F129" s="3"/>
      <c r="G129" s="3"/>
      <c r="H129" s="3"/>
      <c r="I129" s="705"/>
      <c r="J129" s="705"/>
    </row>
    <row r="130" spans="1:10" ht="21.75" x14ac:dyDescent="0.5">
      <c r="A130" s="13"/>
      <c r="B130" s="15"/>
      <c r="C130" s="707"/>
      <c r="D130" s="13"/>
      <c r="E130" s="16"/>
      <c r="F130" s="7"/>
      <c r="G130" s="555"/>
      <c r="H130" s="555"/>
      <c r="I130" s="555"/>
      <c r="J130" s="3"/>
    </row>
    <row r="131" spans="1:10" ht="21.75" x14ac:dyDescent="0.5">
      <c r="A131" s="383" t="s">
        <v>65</v>
      </c>
      <c r="B131" s="18"/>
      <c r="C131" s="708"/>
      <c r="D131" s="709"/>
      <c r="E131" s="3"/>
      <c r="F131" s="3"/>
      <c r="G131" s="3"/>
      <c r="H131" s="3"/>
      <c r="I131" s="3"/>
      <c r="J131" s="3"/>
    </row>
    <row r="132" spans="1:10" ht="21.75" x14ac:dyDescent="0.5">
      <c r="A132" s="383" t="s">
        <v>23</v>
      </c>
      <c r="B132" s="18"/>
      <c r="C132" s="708"/>
      <c r="D132" s="709"/>
      <c r="E132" s="340" t="s">
        <v>140</v>
      </c>
      <c r="F132" s="3"/>
      <c r="G132" s="3"/>
      <c r="H132" s="1" t="s">
        <v>141</v>
      </c>
      <c r="I132" s="3"/>
      <c r="J132" s="3"/>
    </row>
    <row r="133" spans="1:10" ht="21.75" x14ac:dyDescent="0.5">
      <c r="A133" s="383" t="s">
        <v>137</v>
      </c>
      <c r="B133" s="18"/>
      <c r="C133" s="710"/>
      <c r="D133" s="1113"/>
      <c r="E133" s="1113"/>
      <c r="F133" s="1171" t="s">
        <v>138</v>
      </c>
      <c r="G133" s="1171"/>
      <c r="H133" s="1171"/>
      <c r="I133" s="1171"/>
      <c r="J133" s="1171"/>
    </row>
    <row r="134" spans="1:10" ht="21.75" x14ac:dyDescent="0.5">
      <c r="A134" s="20"/>
      <c r="B134" s="20"/>
      <c r="C134" s="703"/>
      <c r="D134" s="1172" t="s">
        <v>49</v>
      </c>
      <c r="E134" s="1172"/>
      <c r="F134" s="1172"/>
      <c r="G134" s="1172"/>
      <c r="H134" s="1172"/>
      <c r="I134" s="1172"/>
      <c r="J134" s="1172"/>
    </row>
    <row r="135" spans="1:10" ht="21.75" x14ac:dyDescent="0.5">
      <c r="A135" s="20"/>
      <c r="B135" s="20"/>
      <c r="C135" s="703"/>
      <c r="D135" s="12"/>
      <c r="E135" s="12"/>
      <c r="F135" s="12"/>
      <c r="G135" s="12"/>
      <c r="H135" s="12"/>
      <c r="I135" s="12"/>
      <c r="J135" s="12"/>
    </row>
    <row r="136" spans="1:10" ht="21.75" x14ac:dyDescent="0.5">
      <c r="A136" s="20"/>
      <c r="B136" s="20"/>
      <c r="C136" s="703"/>
      <c r="D136" s="12"/>
      <c r="E136" s="12"/>
      <c r="F136" s="12"/>
      <c r="G136" s="12"/>
      <c r="H136" s="12"/>
      <c r="I136" s="12"/>
      <c r="J136" s="12"/>
    </row>
    <row r="137" spans="1:10" ht="21.75" x14ac:dyDescent="0.5">
      <c r="A137" s="20"/>
      <c r="B137" s="20"/>
      <c r="C137" s="703"/>
      <c r="D137" s="12"/>
      <c r="E137" s="12"/>
      <c r="F137" s="12"/>
      <c r="G137" s="12"/>
      <c r="H137" s="12"/>
      <c r="I137" s="12"/>
      <c r="J137" s="12"/>
    </row>
    <row r="138" spans="1:10" ht="21.75" x14ac:dyDescent="0.5">
      <c r="A138" s="20"/>
      <c r="B138" s="20"/>
      <c r="C138" s="703"/>
      <c r="D138" s="20"/>
      <c r="E138" s="20"/>
      <c r="F138" s="20"/>
      <c r="G138" s="20"/>
      <c r="H138" s="20"/>
      <c r="I138" s="20"/>
      <c r="J138" s="20"/>
    </row>
    <row r="139" spans="1:10" ht="21.75" x14ac:dyDescent="0.5">
      <c r="A139" s="20"/>
      <c r="B139" s="20"/>
      <c r="C139" s="703"/>
      <c r="D139" s="1172"/>
      <c r="E139" s="1172"/>
      <c r="F139" s="1172"/>
      <c r="G139" s="1172"/>
      <c r="H139" s="1172"/>
      <c r="I139" s="1172"/>
      <c r="J139" s="1172"/>
    </row>
    <row r="140" spans="1:10" ht="18.75" x14ac:dyDescent="0.45">
      <c r="A140" s="864"/>
      <c r="B140" s="864"/>
      <c r="C140" s="865"/>
      <c r="D140" s="866"/>
      <c r="E140" s="1170" t="s">
        <v>49</v>
      </c>
      <c r="F140" s="1170"/>
      <c r="G140" s="1170"/>
      <c r="H140" s="1170"/>
      <c r="I140" s="1170"/>
      <c r="J140" s="866"/>
    </row>
  </sheetData>
  <sheetProtection insertColumns="0" insertRows="0" deleteColumns="0" deleteRows="0"/>
  <mergeCells count="14">
    <mergeCell ref="A1:J1"/>
    <mergeCell ref="E140:I140"/>
    <mergeCell ref="F133:J133"/>
    <mergeCell ref="D134:J134"/>
    <mergeCell ref="D139:J139"/>
    <mergeCell ref="E120:J120"/>
    <mergeCell ref="E125:J125"/>
    <mergeCell ref="E126:J126"/>
    <mergeCell ref="F127:J127"/>
    <mergeCell ref="E115:F115"/>
    <mergeCell ref="H115:I115"/>
    <mergeCell ref="E116:F116"/>
    <mergeCell ref="H116:I116"/>
    <mergeCell ref="F117:G117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212"/>
  <sheetViews>
    <sheetView topLeftCell="A23" zoomScale="86" zoomScaleNormal="86" workbookViewId="0">
      <selection sqref="A1:K203"/>
    </sheetView>
  </sheetViews>
  <sheetFormatPr defaultRowHeight="21.75" x14ac:dyDescent="0.5"/>
  <cols>
    <col min="1" max="1" width="6.375" style="3" customWidth="1"/>
    <col min="2" max="2" width="39.125" style="3" customWidth="1"/>
    <col min="3" max="3" width="16.875" style="61" customWidth="1"/>
    <col min="4" max="4" width="12.25" style="61" customWidth="1"/>
    <col min="5" max="5" width="13" style="61" customWidth="1"/>
    <col min="6" max="6" width="8.875" style="61" customWidth="1"/>
    <col min="7" max="7" width="12.75" style="4" customWidth="1"/>
    <col min="8" max="8" width="11.25" style="4" hidden="1" customWidth="1"/>
    <col min="9" max="9" width="17.5" style="2" hidden="1" customWidth="1"/>
    <col min="10" max="10" width="12.875" style="3" customWidth="1"/>
    <col min="11" max="11" width="9.75" style="62" customWidth="1"/>
  </cols>
  <sheetData>
    <row r="1" spans="1:11" x14ac:dyDescent="0.5">
      <c r="A1" s="1175" t="s">
        <v>142</v>
      </c>
      <c r="B1" s="1175"/>
      <c r="C1" s="1175"/>
      <c r="D1" s="1175"/>
      <c r="E1" s="1175"/>
      <c r="F1" s="1175"/>
      <c r="G1" s="1175"/>
      <c r="H1" s="1175"/>
      <c r="I1" s="1175"/>
      <c r="J1" s="20"/>
      <c r="K1" s="20"/>
    </row>
    <row r="2" spans="1:11" x14ac:dyDescent="0.5">
      <c r="A2" s="1175" t="s">
        <v>0</v>
      </c>
      <c r="B2" s="1175"/>
      <c r="C2" s="1175"/>
      <c r="D2" s="1175"/>
      <c r="E2" s="1175"/>
      <c r="F2" s="1175"/>
      <c r="G2" s="1175"/>
      <c r="H2" s="1175"/>
      <c r="I2" s="1175"/>
      <c r="J2" s="20"/>
      <c r="K2" s="20"/>
    </row>
    <row r="3" spans="1:11" x14ac:dyDescent="0.5">
      <c r="A3" s="1114"/>
      <c r="B3" s="1181" t="str">
        <f>+[7]งบประจำและงบกลยุทธ์!A4</f>
        <v xml:space="preserve">                ข้อมูลประจำเดือน สิงหาคม 2566</v>
      </c>
      <c r="C3" s="1181"/>
      <c r="D3" s="1181"/>
      <c r="E3" s="1181"/>
      <c r="F3" s="1181"/>
      <c r="G3" s="1115"/>
      <c r="H3" s="1115"/>
      <c r="I3" s="1115"/>
      <c r="J3" s="1114" t="s">
        <v>1</v>
      </c>
      <c r="K3" s="1114"/>
    </row>
    <row r="4" spans="1:11" ht="18.75" customHeight="1" x14ac:dyDescent="0.2">
      <c r="A4" s="1182" t="s">
        <v>26</v>
      </c>
      <c r="B4" s="1182" t="s">
        <v>27</v>
      </c>
      <c r="C4" s="1184" t="s">
        <v>41</v>
      </c>
      <c r="D4" s="1186" t="s">
        <v>25</v>
      </c>
      <c r="E4" s="1186" t="s">
        <v>4</v>
      </c>
      <c r="F4" s="1186" t="s">
        <v>42</v>
      </c>
      <c r="G4" s="1186" t="s">
        <v>28</v>
      </c>
      <c r="H4" s="553" t="s">
        <v>6</v>
      </c>
      <c r="I4" s="1182" t="s">
        <v>55</v>
      </c>
      <c r="J4" s="1176" t="s">
        <v>6</v>
      </c>
      <c r="K4" s="1178" t="s">
        <v>56</v>
      </c>
    </row>
    <row r="5" spans="1:11" x14ac:dyDescent="0.2">
      <c r="A5" s="1183"/>
      <c r="B5" s="1183"/>
      <c r="C5" s="1185"/>
      <c r="D5" s="1187"/>
      <c r="E5" s="1187"/>
      <c r="F5" s="1187"/>
      <c r="G5" s="1187"/>
      <c r="H5" s="554"/>
      <c r="I5" s="1183"/>
      <c r="J5" s="1177"/>
      <c r="K5" s="1178"/>
    </row>
    <row r="6" spans="1:11" x14ac:dyDescent="0.2">
      <c r="A6" s="244" t="str">
        <f>[7]ระบบการควบคุมฯ!A35</f>
        <v>ข</v>
      </c>
      <c r="B6" s="22" t="str">
        <f>[7]ระบบการควบคุมฯ!B35</f>
        <v xml:space="preserve">แผนงานยุทธศาสตร์พัฒนาคุณภาพการศึกษาและการเรียนรู้ </v>
      </c>
      <c r="C6" s="245"/>
      <c r="D6" s="245">
        <f>+D9+D15</f>
        <v>8023200</v>
      </c>
      <c r="E6" s="245">
        <f t="shared" ref="E6:J6" si="0">+E9+E15</f>
        <v>886200</v>
      </c>
      <c r="F6" s="245">
        <f t="shared" si="0"/>
        <v>0</v>
      </c>
      <c r="G6" s="245">
        <f t="shared" si="0"/>
        <v>6640695</v>
      </c>
      <c r="H6" s="245">
        <f t="shared" si="0"/>
        <v>0</v>
      </c>
      <c r="I6" s="245">
        <f t="shared" si="0"/>
        <v>0</v>
      </c>
      <c r="J6" s="245">
        <f t="shared" si="0"/>
        <v>496305</v>
      </c>
      <c r="K6" s="23"/>
    </row>
    <row r="7" spans="1:11" x14ac:dyDescent="0.5">
      <c r="A7" s="27"/>
      <c r="B7" s="712" t="s">
        <v>143</v>
      </c>
      <c r="C7" s="433"/>
      <c r="D7" s="259">
        <f>+D17+D72</f>
        <v>678700</v>
      </c>
      <c r="E7" s="259">
        <f t="shared" ref="E7:J7" si="1">+E17+E72</f>
        <v>0</v>
      </c>
      <c r="F7" s="259">
        <f t="shared" si="1"/>
        <v>0</v>
      </c>
      <c r="G7" s="259">
        <f t="shared" si="1"/>
        <v>678450</v>
      </c>
      <c r="H7" s="259">
        <f t="shared" si="1"/>
        <v>0</v>
      </c>
      <c r="I7" s="259">
        <f t="shared" si="1"/>
        <v>0</v>
      </c>
      <c r="J7" s="259">
        <f t="shared" si="1"/>
        <v>250</v>
      </c>
      <c r="K7" s="259">
        <f t="shared" ref="K7" si="2">+K17</f>
        <v>0</v>
      </c>
    </row>
    <row r="8" spans="1:11" x14ac:dyDescent="0.5">
      <c r="A8" s="27"/>
      <c r="B8" s="713" t="s">
        <v>144</v>
      </c>
      <c r="C8" s="433"/>
      <c r="D8" s="259">
        <f>+D39+D67</f>
        <v>7344500</v>
      </c>
      <c r="E8" s="259">
        <f t="shared" ref="E8:J8" si="3">+E39+E67</f>
        <v>886200</v>
      </c>
      <c r="F8" s="259">
        <f t="shared" si="3"/>
        <v>0</v>
      </c>
      <c r="G8" s="259">
        <f t="shared" si="3"/>
        <v>5962245</v>
      </c>
      <c r="H8" s="259">
        <f t="shared" si="3"/>
        <v>0</v>
      </c>
      <c r="I8" s="259">
        <f t="shared" si="3"/>
        <v>0</v>
      </c>
      <c r="J8" s="259">
        <f t="shared" si="3"/>
        <v>496055</v>
      </c>
      <c r="K8" s="35"/>
    </row>
    <row r="9" spans="1:11" ht="21" hidden="1" customHeight="1" x14ac:dyDescent="0.5">
      <c r="A9" s="246">
        <f>[7]ระบบการควบคุมฯ!A96</f>
        <v>3</v>
      </c>
      <c r="B9" s="247" t="str">
        <f>[7]ระบบการควบคุมฯ!B96</f>
        <v>โครงการขับเคลื่อนการพัฒนาการศึกษาที่ยั่งยืน</v>
      </c>
      <c r="C9" s="424" t="str">
        <f>[7]ระบบการควบคุมฯ!C96</f>
        <v xml:space="preserve">20004 31006100 </v>
      </c>
      <c r="D9" s="248">
        <f>D10</f>
        <v>0</v>
      </c>
      <c r="E9" s="248">
        <f t="shared" ref="E9:J11" si="4">E10</f>
        <v>0</v>
      </c>
      <c r="F9" s="248">
        <f t="shared" si="4"/>
        <v>0</v>
      </c>
      <c r="G9" s="248">
        <f t="shared" si="4"/>
        <v>0</v>
      </c>
      <c r="H9" s="248">
        <f t="shared" si="4"/>
        <v>0</v>
      </c>
      <c r="I9" s="248">
        <f t="shared" si="4"/>
        <v>0</v>
      </c>
      <c r="J9" s="248">
        <f t="shared" si="4"/>
        <v>0</v>
      </c>
      <c r="K9" s="249"/>
    </row>
    <row r="10" spans="1:11" ht="42" hidden="1" customHeight="1" x14ac:dyDescent="0.5">
      <c r="A10" s="474">
        <f>[7]ระบบการควบคุมฯ!A104</f>
        <v>3.2</v>
      </c>
      <c r="B10" s="475" t="str">
        <f>[7]ระบบการควบคุมฯ!B104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10" s="476" t="str">
        <f>[7]ระบบการควบคุมฯ!C104</f>
        <v>20004 66 00085 00000</v>
      </c>
      <c r="D10" s="477">
        <f>D11</f>
        <v>0</v>
      </c>
      <c r="E10" s="477">
        <f t="shared" si="4"/>
        <v>0</v>
      </c>
      <c r="F10" s="477">
        <f t="shared" si="4"/>
        <v>0</v>
      </c>
      <c r="G10" s="477">
        <f t="shared" si="4"/>
        <v>0</v>
      </c>
      <c r="H10" s="477">
        <f t="shared" si="4"/>
        <v>0</v>
      </c>
      <c r="I10" s="477">
        <f t="shared" si="4"/>
        <v>0</v>
      </c>
      <c r="J10" s="477">
        <f t="shared" si="4"/>
        <v>0</v>
      </c>
      <c r="K10" s="478"/>
    </row>
    <row r="11" spans="1:11" ht="21" hidden="1" customHeight="1" x14ac:dyDescent="0.5">
      <c r="A11" s="25"/>
      <c r="B11" s="26" t="str">
        <f>[7]ระบบการควบคุมฯ!B107</f>
        <v>งบลงทุน   6611320</v>
      </c>
      <c r="C11" s="425"/>
      <c r="D11" s="250">
        <f>D12</f>
        <v>0</v>
      </c>
      <c r="E11" s="250">
        <f t="shared" si="4"/>
        <v>0</v>
      </c>
      <c r="F11" s="250">
        <f t="shared" si="4"/>
        <v>0</v>
      </c>
      <c r="G11" s="250">
        <f t="shared" si="4"/>
        <v>0</v>
      </c>
      <c r="H11" s="250">
        <f t="shared" si="4"/>
        <v>0</v>
      </c>
      <c r="I11" s="250">
        <f t="shared" si="4"/>
        <v>0</v>
      </c>
      <c r="J11" s="250">
        <f t="shared" si="4"/>
        <v>0</v>
      </c>
      <c r="K11" s="27"/>
    </row>
    <row r="12" spans="1:11" ht="21" hidden="1" customHeight="1" x14ac:dyDescent="0.2">
      <c r="A12" s="28" t="str">
        <f>[7]ระบบการควบคุมฯ!A108</f>
        <v>3.1.2.1</v>
      </c>
      <c r="B12" s="29" t="str">
        <f>[7]ระบบการควบคุมฯ!B108</f>
        <v>ปรับปรุงซ่อมแซมอาคารเรียนอาคารประกอบและสิ่งก่อสร้างอื่น</v>
      </c>
      <c r="C12" s="426">
        <f>[7]ระบบการควบคุมฯ!C108</f>
        <v>0</v>
      </c>
      <c r="D12" s="251">
        <f>SUM(D13:D14)</f>
        <v>0</v>
      </c>
      <c r="E12" s="251">
        <f t="shared" ref="E12:J12" si="5">SUM(E13:E14)</f>
        <v>0</v>
      </c>
      <c r="F12" s="251">
        <f t="shared" si="5"/>
        <v>0</v>
      </c>
      <c r="G12" s="251">
        <f t="shared" si="5"/>
        <v>0</v>
      </c>
      <c r="H12" s="251">
        <f t="shared" si="5"/>
        <v>0</v>
      </c>
      <c r="I12" s="251">
        <f t="shared" si="5"/>
        <v>0</v>
      </c>
      <c r="J12" s="251">
        <f t="shared" si="5"/>
        <v>0</v>
      </c>
      <c r="K12" s="30"/>
    </row>
    <row r="13" spans="1:11" ht="21" hidden="1" customHeight="1" x14ac:dyDescent="0.5">
      <c r="A13" s="202" t="str">
        <f>[7]ระบบการควบคุมฯ!A109</f>
        <v>3.1.2.1.1</v>
      </c>
      <c r="B13" s="202" t="str">
        <f>[7]ระบบการควบคุมฯ!B109</f>
        <v>กลางคลองสิบ</v>
      </c>
      <c r="C13" s="202" t="str">
        <f>[7]ระบบการควบคุมฯ!C109</f>
        <v>20004 310061 410170</v>
      </c>
      <c r="D13" s="252">
        <f>[7]ระบบการควบคุมฯ!F109</f>
        <v>0</v>
      </c>
      <c r="E13" s="252">
        <f>[7]ระบบการควบคุมฯ!H109</f>
        <v>0</v>
      </c>
      <c r="F13" s="252">
        <f>[7]ระบบการควบคุมฯ!J109</f>
        <v>0</v>
      </c>
      <c r="G13" s="253">
        <f>[7]ระบบการควบคุมฯ!L109</f>
        <v>0</v>
      </c>
      <c r="H13" s="254"/>
      <c r="I13" s="203" t="s">
        <v>57</v>
      </c>
      <c r="J13" s="204">
        <f>D13-E13-F13-G13</f>
        <v>0</v>
      </c>
      <c r="K13" s="203"/>
    </row>
    <row r="14" spans="1:11" ht="21" hidden="1" customHeight="1" x14ac:dyDescent="0.5">
      <c r="A14" s="214" t="str">
        <f>[7]ระบบการควบคุมฯ!A110</f>
        <v>3.1.2.1.2</v>
      </c>
      <c r="B14" s="214" t="str">
        <f>[7]ระบบการควบคุมฯ!B110</f>
        <v>วัดศรีสโมสร</v>
      </c>
      <c r="C14" s="214" t="str">
        <f>[7]ระบบการควบคุมฯ!C110</f>
        <v>20005 310061 410170</v>
      </c>
      <c r="D14" s="255">
        <f>[7]ระบบการควบคุมฯ!F110</f>
        <v>0</v>
      </c>
      <c r="E14" s="255">
        <f>[7]ระบบการควบคุมฯ!H110</f>
        <v>0</v>
      </c>
      <c r="F14" s="255">
        <f>[7]ระบบการควบคุมฯ!J110</f>
        <v>0</v>
      </c>
      <c r="G14" s="256">
        <f>[7]ระบบการควบคุมฯ!L110</f>
        <v>0</v>
      </c>
      <c r="H14" s="257"/>
      <c r="I14" s="215" t="s">
        <v>58</v>
      </c>
      <c r="J14" s="216">
        <f>D14-E14-F14-G14</f>
        <v>0</v>
      </c>
      <c r="K14" s="215"/>
    </row>
    <row r="15" spans="1:11" x14ac:dyDescent="0.5">
      <c r="A15" s="427">
        <v>1</v>
      </c>
      <c r="B15" s="428" t="str">
        <f>[7]ระบบการควบคุมฯ!B228</f>
        <v>โครงการโรงเรียนคุณภาพประจำตำบล</v>
      </c>
      <c r="C15" s="429" t="str">
        <f>+[7]ระบบการควบคุมฯ!C228</f>
        <v>20004 31011600</v>
      </c>
      <c r="D15" s="430">
        <f t="shared" ref="D15:J15" si="6">+D16+D38+D66+D71</f>
        <v>8023200</v>
      </c>
      <c r="E15" s="430">
        <f t="shared" si="6"/>
        <v>886200</v>
      </c>
      <c r="F15" s="430">
        <f t="shared" si="6"/>
        <v>0</v>
      </c>
      <c r="G15" s="430">
        <f t="shared" si="6"/>
        <v>6640695</v>
      </c>
      <c r="H15" s="430">
        <f t="shared" si="6"/>
        <v>0</v>
      </c>
      <c r="I15" s="430">
        <f t="shared" si="6"/>
        <v>0</v>
      </c>
      <c r="J15" s="430">
        <f t="shared" si="6"/>
        <v>496305</v>
      </c>
      <c r="K15" s="431"/>
    </row>
    <row r="16" spans="1:11" ht="42" customHeight="1" x14ac:dyDescent="0.2">
      <c r="A16" s="32">
        <v>1.1000000000000001</v>
      </c>
      <c r="B16" s="205" t="str">
        <f>[7]ระบบการควบคุมฯ!B233</f>
        <v>กิจกรรมโรงเรียนคุณภาพประจำตำบล(1 ตำบล 1 โรงเรียนคุณภาพ)</v>
      </c>
      <c r="C16" s="432" t="str">
        <f>+[7]ระบบการควบคุมฯ!C233</f>
        <v>20004 66 00036 00000</v>
      </c>
      <c r="D16" s="258">
        <f>+D17</f>
        <v>582800</v>
      </c>
      <c r="E16" s="258">
        <f t="shared" ref="E16:J16" si="7">+E17</f>
        <v>0</v>
      </c>
      <c r="F16" s="258">
        <f t="shared" si="7"/>
        <v>0</v>
      </c>
      <c r="G16" s="258">
        <f t="shared" si="7"/>
        <v>582570</v>
      </c>
      <c r="H16" s="258">
        <f t="shared" si="7"/>
        <v>0</v>
      </c>
      <c r="I16" s="258">
        <f t="shared" si="7"/>
        <v>0</v>
      </c>
      <c r="J16" s="258">
        <f t="shared" si="7"/>
        <v>230</v>
      </c>
      <c r="K16" s="33"/>
    </row>
    <row r="17" spans="1:11" x14ac:dyDescent="0.5">
      <c r="A17" s="27"/>
      <c r="B17" s="34" t="str">
        <f>[7]ระบบการควบคุมฯ!B238</f>
        <v>งบลงทุน ค่าครุภัณฑ์   6611310</v>
      </c>
      <c r="C17" s="433"/>
      <c r="D17" s="259">
        <f>+D18+D23</f>
        <v>582800</v>
      </c>
      <c r="E17" s="259">
        <f t="shared" ref="E17:J17" si="8">+E18+E23</f>
        <v>0</v>
      </c>
      <c r="F17" s="259">
        <f t="shared" si="8"/>
        <v>0</v>
      </c>
      <c r="G17" s="259">
        <f t="shared" si="8"/>
        <v>582570</v>
      </c>
      <c r="H17" s="259">
        <f t="shared" si="8"/>
        <v>0</v>
      </c>
      <c r="I17" s="259">
        <f t="shared" si="8"/>
        <v>0</v>
      </c>
      <c r="J17" s="259">
        <f t="shared" si="8"/>
        <v>230</v>
      </c>
      <c r="K17" s="35"/>
    </row>
    <row r="18" spans="1:11" ht="21" hidden="1" customHeight="1" x14ac:dyDescent="0.5">
      <c r="A18" s="36"/>
      <c r="B18" s="37" t="str">
        <f>[7]ระบบการควบคุมฯ!B239</f>
        <v>ครุภัณฑ์โฆษณาและเผยแพร่ 120604</v>
      </c>
      <c r="C18" s="434"/>
      <c r="D18" s="260">
        <f>+D19+D21</f>
        <v>0</v>
      </c>
      <c r="E18" s="260">
        <f t="shared" ref="E18:J18" si="9">+E19+E21</f>
        <v>0</v>
      </c>
      <c r="F18" s="260">
        <f t="shared" si="9"/>
        <v>0</v>
      </c>
      <c r="G18" s="260">
        <f t="shared" si="9"/>
        <v>0</v>
      </c>
      <c r="H18" s="260">
        <f t="shared" si="9"/>
        <v>0</v>
      </c>
      <c r="I18" s="260">
        <f t="shared" si="9"/>
        <v>0</v>
      </c>
      <c r="J18" s="260">
        <f t="shared" si="9"/>
        <v>0</v>
      </c>
      <c r="K18" s="261">
        <f>+[7]ระบบการควบคุมฯ!Q593</f>
        <v>0</v>
      </c>
    </row>
    <row r="19" spans="1:11" ht="63" hidden="1" customHeight="1" x14ac:dyDescent="0.2">
      <c r="A19" s="217" t="s">
        <v>34</v>
      </c>
      <c r="B19" s="218" t="str">
        <f>[7]ระบบการควบคุมฯ!B240</f>
        <v xml:space="preserve">เครื่องฉายภาพ3มิติ </v>
      </c>
      <c r="C19" s="435" t="str">
        <f>[7]ระบบการควบคุมฯ!C240</f>
        <v>ศธ 04002/ว5206 ลว.9/12/2021 โอนครั้งที่ 89</v>
      </c>
      <c r="D19" s="262">
        <f>SUM(D20)</f>
        <v>0</v>
      </c>
      <c r="E19" s="262">
        <f t="shared" ref="E19:J19" si="10">SUM(E20)</f>
        <v>0</v>
      </c>
      <c r="F19" s="262">
        <f t="shared" si="10"/>
        <v>0</v>
      </c>
      <c r="G19" s="262">
        <f t="shared" si="10"/>
        <v>0</v>
      </c>
      <c r="H19" s="262">
        <f t="shared" si="10"/>
        <v>0</v>
      </c>
      <c r="I19" s="262">
        <f t="shared" si="10"/>
        <v>0</v>
      </c>
      <c r="J19" s="262">
        <f t="shared" si="10"/>
        <v>0</v>
      </c>
      <c r="K19" s="219"/>
    </row>
    <row r="20" spans="1:11" ht="42" hidden="1" customHeight="1" x14ac:dyDescent="0.5">
      <c r="A20" s="263" t="s">
        <v>52</v>
      </c>
      <c r="B20" s="264" t="str">
        <f>[7]ระบบการควบคุมฯ!B241</f>
        <v>โรงเรียนธัญญสิทธิศิลป์ 30 เครื่อง</v>
      </c>
      <c r="C20" s="436" t="str">
        <f>[7]ระบบการควบคุมฯ!C241</f>
        <v>20004 3100610 3110xxx</v>
      </c>
      <c r="D20" s="265">
        <f>[7]ระบบการควบคุมฯ!F241</f>
        <v>0</v>
      </c>
      <c r="E20" s="265">
        <f>[7]ระบบการควบคุมฯ!H241</f>
        <v>0</v>
      </c>
      <c r="F20" s="265">
        <f>[7]ระบบการควบคุมฯ!J241</f>
        <v>0</v>
      </c>
      <c r="G20" s="266">
        <f>[7]ระบบการควบคุมฯ!L241</f>
        <v>0</v>
      </c>
      <c r="H20" s="267"/>
      <c r="I20" s="268" t="s">
        <v>59</v>
      </c>
      <c r="J20" s="269">
        <f>D20-E20-F20-G20</f>
        <v>0</v>
      </c>
      <c r="K20" s="270"/>
    </row>
    <row r="21" spans="1:11" ht="42" hidden="1" customHeight="1" x14ac:dyDescent="0.2">
      <c r="A21" s="28" t="s">
        <v>35</v>
      </c>
      <c r="B21" s="271" t="str">
        <f>+[7]ระบบการควบคุมฯ!B242</f>
        <v>เครื่องมัลติมิเดียโปรเจคเตอร์ระดับXGAขนาด5000ANSILumens</v>
      </c>
      <c r="C21" s="251" t="str">
        <f>+[7]ระบบการควบคุมฯ!C242</f>
        <v>ศธ 04002/ว5206 ลว.9/12/2021 โอนครั้งที่ 89</v>
      </c>
      <c r="D21" s="251">
        <f>SUM(D22)</f>
        <v>0</v>
      </c>
      <c r="E21" s="251">
        <f t="shared" ref="E21:J21" si="11">SUM(E22)</f>
        <v>0</v>
      </c>
      <c r="F21" s="251">
        <f t="shared" si="11"/>
        <v>0</v>
      </c>
      <c r="G21" s="251">
        <f t="shared" si="11"/>
        <v>0</v>
      </c>
      <c r="H21" s="251">
        <f t="shared" si="11"/>
        <v>0</v>
      </c>
      <c r="I21" s="251">
        <f t="shared" si="11"/>
        <v>0</v>
      </c>
      <c r="J21" s="251">
        <f t="shared" si="11"/>
        <v>0</v>
      </c>
      <c r="K21" s="38"/>
    </row>
    <row r="22" spans="1:11" ht="21" hidden="1" customHeight="1" x14ac:dyDescent="0.5">
      <c r="A22" s="47" t="s">
        <v>60</v>
      </c>
      <c r="B22" s="437" t="str">
        <f>+[7]ระบบการควบคุมฯ!B243</f>
        <v xml:space="preserve"> โรงเรียนชุมชนบึงบา</v>
      </c>
      <c r="C22" s="438" t="str">
        <f>+[7]ระบบการควบคุมฯ!C243</f>
        <v>20004 3100610 3110xxx</v>
      </c>
      <c r="D22" s="293">
        <f>+[7]ระบบการควบคุมฯ!F243</f>
        <v>0</v>
      </c>
      <c r="E22" s="293">
        <f>+[7]ระบบการควบคุมฯ!G243+[7]ระบบการควบคุมฯ!H243</f>
        <v>0</v>
      </c>
      <c r="F22" s="293">
        <f>+[7]ระบบการควบคุมฯ!J243</f>
        <v>0</v>
      </c>
      <c r="G22" s="294">
        <f>+[7]ระบบการควบคุมฯ!L243</f>
        <v>0</v>
      </c>
      <c r="H22" s="438"/>
      <c r="I22" s="439"/>
      <c r="J22" s="204">
        <f>D22-E22-F22-G22</f>
        <v>0</v>
      </c>
      <c r="K22" s="440"/>
    </row>
    <row r="23" spans="1:11" x14ac:dyDescent="0.5">
      <c r="A23" s="39" t="s">
        <v>43</v>
      </c>
      <c r="B23" s="40" t="str">
        <f>+[7]ระบบการควบคุมฯ!B244</f>
        <v>ครุภัณฑ์การศึกษา 120611</v>
      </c>
      <c r="C23" s="275"/>
      <c r="D23" s="275">
        <f>+D24+D27+D30+D33+D36</f>
        <v>582800</v>
      </c>
      <c r="E23" s="275">
        <f t="shared" ref="E23:J23" si="12">+E24+E27+E30+E33+E36</f>
        <v>0</v>
      </c>
      <c r="F23" s="275">
        <f t="shared" si="12"/>
        <v>0</v>
      </c>
      <c r="G23" s="275">
        <f t="shared" si="12"/>
        <v>582570</v>
      </c>
      <c r="H23" s="275">
        <f t="shared" si="12"/>
        <v>0</v>
      </c>
      <c r="I23" s="275">
        <f t="shared" si="12"/>
        <v>0</v>
      </c>
      <c r="J23" s="275">
        <f t="shared" si="12"/>
        <v>230</v>
      </c>
      <c r="K23" s="547"/>
    </row>
    <row r="24" spans="1:11" ht="63" customHeight="1" x14ac:dyDescent="0.2">
      <c r="A24" s="217" t="s">
        <v>51</v>
      </c>
      <c r="B24" s="220" t="str">
        <f>+[7]ระบบการควบคุมฯ!B246</f>
        <v xml:space="preserve">ครุภัณฑ์กลุ่มสาระการเรียนรู้ ระดับประถมศึกษา แบบ 2 </v>
      </c>
      <c r="C24" s="435" t="str">
        <f>+[7]ระบบการควบคุมฯ!C246</f>
        <v>ศธ 04002/ว5169 ลว.11/11/2022 โอนครั้งที่60</v>
      </c>
      <c r="D24" s="262">
        <f>SUM(D25)</f>
        <v>156000</v>
      </c>
      <c r="E24" s="262">
        <f t="shared" ref="E24:J24" si="13">SUM(E25)</f>
        <v>0</v>
      </c>
      <c r="F24" s="262">
        <f t="shared" si="13"/>
        <v>0</v>
      </c>
      <c r="G24" s="262">
        <f t="shared" si="13"/>
        <v>156000</v>
      </c>
      <c r="H24" s="262">
        <f t="shared" si="13"/>
        <v>0</v>
      </c>
      <c r="I24" s="262">
        <f t="shared" si="13"/>
        <v>0</v>
      </c>
      <c r="J24" s="262">
        <f t="shared" si="13"/>
        <v>0</v>
      </c>
      <c r="K24" s="219"/>
    </row>
    <row r="25" spans="1:11" x14ac:dyDescent="0.2">
      <c r="A25" s="714" t="str">
        <f>+[7]ระบบการควบคุมฯ!A248</f>
        <v>1)</v>
      </c>
      <c r="B25" s="715" t="str">
        <f>+[7]ระบบการควบคุมฯ!B248</f>
        <v>โรงเรียนวัดจุฬาจินดาราม</v>
      </c>
      <c r="C25" s="715" t="str">
        <f>+[7]ระบบการควบคุมฯ!C248</f>
        <v>20004310116003110793</v>
      </c>
      <c r="D25" s="716">
        <f>+[7]ระบบการควบคุมฯ!F248</f>
        <v>156000</v>
      </c>
      <c r="E25" s="716">
        <f>+[7]ระบบการควบคุมฯ!H248</f>
        <v>0</v>
      </c>
      <c r="F25" s="716">
        <f>+[7]ระบบการควบคุมฯ!J248</f>
        <v>0</v>
      </c>
      <c r="G25" s="266">
        <f>+[7]ระบบการควบคุมฯ!L248</f>
        <v>156000</v>
      </c>
      <c r="H25" s="716"/>
      <c r="I25" s="717"/>
      <c r="J25" s="718">
        <f>D25-E25-F25-G25</f>
        <v>0</v>
      </c>
      <c r="K25" s="719"/>
    </row>
    <row r="26" spans="1:11" ht="63" customHeight="1" x14ac:dyDescent="0.2">
      <c r="A26" s="894"/>
      <c r="B26" s="895" t="str">
        <f>+[7]ยุธศาสตร์เรียนดีปร3100116003211!E52</f>
        <v>ทำสัญญา 20 กพ 66 ครบ 22 มีค 66</v>
      </c>
      <c r="C26" s="895"/>
      <c r="D26" s="896"/>
      <c r="E26" s="896"/>
      <c r="F26" s="896"/>
      <c r="G26" s="897"/>
      <c r="H26" s="896"/>
      <c r="I26" s="898"/>
      <c r="J26" s="899"/>
      <c r="K26" s="900"/>
    </row>
    <row r="27" spans="1:11" ht="65.25" x14ac:dyDescent="0.2">
      <c r="A27" s="217" t="s">
        <v>122</v>
      </c>
      <c r="B27" s="42" t="str">
        <f>+[7]ระบบการควบคุมฯ!B249</f>
        <v>โต๊ะเก้าอี้นักเรียนระดับประถมศึกษา</v>
      </c>
      <c r="C27" s="441" t="str">
        <f>+[7]ระบบการควบคุมฯ!C249</f>
        <v>ศธ 04002/ว5169 ลว.11/11/2022 โอนครั้งที่60</v>
      </c>
      <c r="D27" s="276">
        <f>SUM(D28:D29)</f>
        <v>123100</v>
      </c>
      <c r="E27" s="276">
        <f t="shared" ref="E27:J27" si="14">SUM(E28:E29)</f>
        <v>0</v>
      </c>
      <c r="F27" s="276">
        <f t="shared" si="14"/>
        <v>0</v>
      </c>
      <c r="G27" s="276">
        <f t="shared" si="14"/>
        <v>123046</v>
      </c>
      <c r="H27" s="276">
        <f t="shared" si="14"/>
        <v>0</v>
      </c>
      <c r="I27" s="276">
        <f t="shared" si="14"/>
        <v>0</v>
      </c>
      <c r="J27" s="276">
        <f t="shared" si="14"/>
        <v>54</v>
      </c>
      <c r="K27" s="38"/>
    </row>
    <row r="28" spans="1:11" x14ac:dyDescent="0.2">
      <c r="A28" s="762" t="str">
        <f>+[7]ระบบการควบคุมฯ!A250</f>
        <v>1)</v>
      </c>
      <c r="B28" s="56" t="str">
        <f>+[7]ระบบการควบคุมฯ!B250</f>
        <v>โรงเรียนวัดมูลจินดาราม 154 ชุด</v>
      </c>
      <c r="C28" s="277" t="str">
        <f>+[7]ระบบการควบคุมฯ!C250</f>
        <v>20004310116003110794</v>
      </c>
      <c r="D28" s="277">
        <f>+[7]ระบบการควบคุมฯ!F250</f>
        <v>123100</v>
      </c>
      <c r="E28" s="277">
        <f>+[7]ระบบการควบคุมฯ!H250</f>
        <v>0</v>
      </c>
      <c r="F28" s="277">
        <f>+[7]ระบบการควบคุมฯ!J250</f>
        <v>0</v>
      </c>
      <c r="G28" s="278">
        <f>+[7]ระบบการควบคุมฯ!L250</f>
        <v>123046</v>
      </c>
      <c r="H28" s="767"/>
      <c r="I28" s="56"/>
      <c r="J28" s="279">
        <f>D28-E28-F28-G28</f>
        <v>54</v>
      </c>
      <c r="K28" s="901"/>
    </row>
    <row r="29" spans="1:11" ht="56.25" customHeight="1" x14ac:dyDescent="0.5">
      <c r="A29" s="9"/>
      <c r="B29" s="9" t="str">
        <f>+[7]ระบบการควบคุมฯ!B251</f>
        <v>โอนกลับส่วนกลาง107900</v>
      </c>
      <c r="C29" s="282" t="str">
        <f>+[7]ระบบการควบคุมฯ!C251</f>
        <v>ศธ 04002/ว2579/29มิย 66</v>
      </c>
      <c r="D29" s="282">
        <f>+[7]ระบบการควบคุมฯ!F251</f>
        <v>0</v>
      </c>
      <c r="E29" s="282">
        <f>+[7]ระบบการควบคุมฯ!H251</f>
        <v>0</v>
      </c>
      <c r="F29" s="282">
        <f>+[7]ระบบการควบคุมฯ!J251</f>
        <v>0</v>
      </c>
      <c r="G29" s="281">
        <f>+[7]ระบบการควบคุมฯ!L251</f>
        <v>0</v>
      </c>
      <c r="H29" s="283"/>
      <c r="I29" s="9"/>
      <c r="J29" s="31">
        <f>D29-E29-F29-G29</f>
        <v>0</v>
      </c>
      <c r="K29" s="41"/>
    </row>
    <row r="30" spans="1:11" ht="42" customHeight="1" x14ac:dyDescent="0.2">
      <c r="A30" s="217" t="s">
        <v>123</v>
      </c>
      <c r="B30" s="217" t="str">
        <f>+[7]ระบบการควบคุมฯ!B252</f>
        <v>โต๊ะเก้าอี้นักเรียนระดับก่อนประถมศึกษา</v>
      </c>
      <c r="C30" s="720" t="str">
        <f>+[7]ระบบการควบคุมฯ!C252</f>
        <v>ศธ 04002/ว5169 ลว.11/11/2022 โอนครั้งที่60</v>
      </c>
      <c r="D30" s="721">
        <f>SUM(D31:D32)</f>
        <v>91700</v>
      </c>
      <c r="E30" s="722">
        <f t="shared" ref="E30:J30" si="15">SUM(E31:E32)</f>
        <v>0</v>
      </c>
      <c r="F30" s="722">
        <f t="shared" si="15"/>
        <v>0</v>
      </c>
      <c r="G30" s="722">
        <f t="shared" si="15"/>
        <v>91524</v>
      </c>
      <c r="H30" s="721">
        <f t="shared" si="15"/>
        <v>0</v>
      </c>
      <c r="I30" s="721">
        <f t="shared" si="15"/>
        <v>0</v>
      </c>
      <c r="J30" s="721">
        <f t="shared" si="15"/>
        <v>176</v>
      </c>
      <c r="K30" s="251">
        <f>SUM(G31)</f>
        <v>63120</v>
      </c>
    </row>
    <row r="31" spans="1:11" ht="42" customHeight="1" x14ac:dyDescent="0.5">
      <c r="A31" s="723" t="str">
        <f>+[7]ระบบการควบคุมฯ!A253</f>
        <v>1)</v>
      </c>
      <c r="B31" s="263" t="str">
        <f>+[7]ระบบการควบคุมฯ!B253</f>
        <v>วัดเกตุประภา</v>
      </c>
      <c r="C31" s="442" t="str">
        <f>+[7]ระบบการควบคุมฯ!C253</f>
        <v>20004310116003110795</v>
      </c>
      <c r="D31" s="273">
        <f>+[7]ระบบการควบคุมฯ!F253</f>
        <v>63200</v>
      </c>
      <c r="E31" s="273">
        <f>+[7]ระบบการควบคุมฯ!H253</f>
        <v>0</v>
      </c>
      <c r="F31" s="273">
        <f>+[7]ระบบการควบคุมฯ!J253</f>
        <v>0</v>
      </c>
      <c r="G31" s="274">
        <f>+[7]ระบบการควบคุมฯ!L253</f>
        <v>63120</v>
      </c>
      <c r="H31" s="285"/>
      <c r="I31" s="56"/>
      <c r="J31" s="279">
        <f>D31-E31-F31-G31</f>
        <v>80</v>
      </c>
      <c r="K31" s="902"/>
    </row>
    <row r="32" spans="1:11" ht="63" customHeight="1" x14ac:dyDescent="0.5">
      <c r="A32" s="723" t="str">
        <f>+[7]ระบบการควบคุมฯ!A255</f>
        <v>2)</v>
      </c>
      <c r="B32" s="263" t="str">
        <f>+[7]ระบบการควบคุมฯ!B255</f>
        <v>นิกรราษฎร์บํารุงวิทย์</v>
      </c>
      <c r="C32" s="442" t="str">
        <f>+[7]ระบบการควบคุมฯ!C255</f>
        <v>20004310116003110796</v>
      </c>
      <c r="D32" s="273">
        <f>+[7]ระบบการควบคุมฯ!F255</f>
        <v>28500</v>
      </c>
      <c r="E32" s="273">
        <f>+[7]ระบบการควบคุมฯ!H255</f>
        <v>0</v>
      </c>
      <c r="F32" s="273">
        <f>+[7]ระบบการควบคุมฯ!J255</f>
        <v>0</v>
      </c>
      <c r="G32" s="274">
        <f>+[7]ระบบการควบคุมฯ!L255</f>
        <v>28404</v>
      </c>
      <c r="H32" s="285"/>
      <c r="I32" s="56"/>
      <c r="J32" s="279">
        <f>D32-E32-F32-G32</f>
        <v>96</v>
      </c>
      <c r="K32" s="902"/>
    </row>
    <row r="33" spans="1:11" ht="42" customHeight="1" x14ac:dyDescent="0.2">
      <c r="A33" s="28" t="s">
        <v>124</v>
      </c>
      <c r="B33" s="28" t="str">
        <f>+[7]ระบบการควบคุมฯ!B257</f>
        <v xml:space="preserve">ครุภัณฑ์งานอาชีพ ระดับประถมศึกษา แบบ 3 </v>
      </c>
      <c r="C33" s="724" t="str">
        <f>+[7]ระบบการควบคุมฯ!C257</f>
        <v>ศธ 04002/ว5169 ลว.11/11/2022 โอนครั้งที่60</v>
      </c>
      <c r="D33" s="721">
        <f>SUM(D34)</f>
        <v>123000</v>
      </c>
      <c r="E33" s="722">
        <f t="shared" ref="E33:J33" si="16">SUM(E34)</f>
        <v>0</v>
      </c>
      <c r="F33" s="722">
        <f t="shared" si="16"/>
        <v>0</v>
      </c>
      <c r="G33" s="722">
        <f t="shared" si="16"/>
        <v>123000</v>
      </c>
      <c r="H33" s="721">
        <f t="shared" si="16"/>
        <v>0</v>
      </c>
      <c r="I33" s="721">
        <f t="shared" si="16"/>
        <v>0</v>
      </c>
      <c r="J33" s="721">
        <f t="shared" si="16"/>
        <v>0</v>
      </c>
      <c r="K33" s="251"/>
    </row>
    <row r="34" spans="1:11" ht="43.5" x14ac:dyDescent="0.2">
      <c r="A34" s="725" t="str">
        <f>+[7]ระบบการควบคุมฯ!A259</f>
        <v>1)</v>
      </c>
      <c r="B34" s="272" t="str">
        <f>+[7]ระบบการควบคุมฯ!B259</f>
        <v xml:space="preserve">โรงเรียนชุมชนวัดพิชิตปิตยาราม </v>
      </c>
      <c r="C34" s="726" t="str">
        <f>+[7]ระบบการควบคุมฯ!C259</f>
        <v>20004310116003110797</v>
      </c>
      <c r="D34" s="273">
        <f>+[7]ระบบการควบคุมฯ!F259</f>
        <v>123000</v>
      </c>
      <c r="E34" s="273">
        <f>+[7]ระบบการควบคุมฯ!H259</f>
        <v>0</v>
      </c>
      <c r="F34" s="273">
        <f>+[7]ระบบการควบคุมฯ!J259</f>
        <v>0</v>
      </c>
      <c r="G34" s="274">
        <f>+[7]ระบบการควบคุมฯ!L259</f>
        <v>123000</v>
      </c>
      <c r="H34" s="313"/>
      <c r="I34" s="272"/>
      <c r="J34" s="727">
        <f>D34-E34-F34-G34</f>
        <v>0</v>
      </c>
      <c r="K34" s="280"/>
    </row>
    <row r="35" spans="1:11" ht="42" customHeight="1" x14ac:dyDescent="0.2">
      <c r="A35" s="725"/>
      <c r="B35" s="272" t="s">
        <v>177</v>
      </c>
      <c r="C35" s="726"/>
      <c r="D35" s="273"/>
      <c r="E35" s="273"/>
      <c r="F35" s="273"/>
      <c r="G35" s="274"/>
      <c r="H35" s="313"/>
      <c r="I35" s="272"/>
      <c r="J35" s="727"/>
      <c r="K35" s="280"/>
    </row>
    <row r="36" spans="1:11" ht="42" customHeight="1" x14ac:dyDescent="0.2">
      <c r="A36" s="28" t="s">
        <v>145</v>
      </c>
      <c r="B36" s="728" t="str">
        <f>+[7]ระบบการควบคุมฯ!B261</f>
        <v xml:space="preserve">ครุภัณฑ์พัฒนาทักษะ ระดับก่อนประถมศึกษา แบบ 3 </v>
      </c>
      <c r="C36" s="729" t="str">
        <f>+[7]ระบบการควบคุมฯ!C261</f>
        <v>20004310116003110796</v>
      </c>
      <c r="D36" s="730">
        <f>+[7]ระบบการควบคุมฯ!F261</f>
        <v>89000</v>
      </c>
      <c r="E36" s="730">
        <f>+[7]ระบบการควบคุมฯ!H261</f>
        <v>0</v>
      </c>
      <c r="F36" s="730">
        <f>+[7]ระบบการควบคุมฯ!J261</f>
        <v>0</v>
      </c>
      <c r="G36" s="731">
        <f>+[7]ระบบการควบคุมฯ!L261</f>
        <v>89000</v>
      </c>
      <c r="H36" s="722"/>
      <c r="I36" s="28"/>
      <c r="J36" s="732">
        <f>D36-E36-F36-G36</f>
        <v>0</v>
      </c>
      <c r="K36" s="38"/>
    </row>
    <row r="37" spans="1:11" ht="43.5" x14ac:dyDescent="0.2">
      <c r="A37" s="733" t="str">
        <f>+[7]ระบบการควบคุมฯ!A262</f>
        <v>1)</v>
      </c>
      <c r="B37" s="286" t="str">
        <f>+[7]ระบบการควบคุมฯ!B262</f>
        <v xml:space="preserve">โรงเรียนวัดคลองชัน </v>
      </c>
      <c r="C37" s="443" t="str">
        <f>+[7]ระบบการควบคุมฯ!C262</f>
        <v>20004310116003110798</v>
      </c>
      <c r="D37" s="734">
        <f>+[7]ระบบการควบคุมฯ!F262</f>
        <v>89000</v>
      </c>
      <c r="E37" s="734">
        <f>+[7]ระบบการควบคุมฯ!H262</f>
        <v>0</v>
      </c>
      <c r="F37" s="734">
        <f>+[7]ระบบการควบคุมฯ!J262</f>
        <v>0</v>
      </c>
      <c r="G37" s="735">
        <f>+[7]ระบบการควบคุมฯ!L262</f>
        <v>89000</v>
      </c>
      <c r="H37" s="736"/>
      <c r="I37" s="290"/>
      <c r="J37" s="737">
        <f>D37-E37-F37-G37</f>
        <v>0</v>
      </c>
      <c r="K37" s="280"/>
    </row>
    <row r="38" spans="1:11" ht="55.9" customHeight="1" x14ac:dyDescent="0.5">
      <c r="A38" s="478">
        <v>1.2</v>
      </c>
      <c r="B38" s="738" t="str">
        <f>+[7]ระบบการควบคุมฯ!B264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38" s="1250" t="str">
        <f>+[7]ระบบการควบคุมฯ!C264</f>
        <v>20004 66000 7700000</v>
      </c>
      <c r="D38" s="477">
        <f>+D39</f>
        <v>5364500</v>
      </c>
      <c r="E38" s="477">
        <f t="shared" ref="E38:J38" si="17">+E39</f>
        <v>886200</v>
      </c>
      <c r="F38" s="477">
        <f t="shared" si="17"/>
        <v>0</v>
      </c>
      <c r="G38" s="477">
        <f t="shared" si="17"/>
        <v>3982245</v>
      </c>
      <c r="H38" s="477">
        <f t="shared" si="17"/>
        <v>0</v>
      </c>
      <c r="I38" s="477">
        <f t="shared" si="17"/>
        <v>0</v>
      </c>
      <c r="J38" s="477">
        <f t="shared" si="17"/>
        <v>496055</v>
      </c>
      <c r="K38" s="739"/>
    </row>
    <row r="39" spans="1:11" x14ac:dyDescent="0.5">
      <c r="A39" s="740"/>
      <c r="B39" s="713" t="str">
        <f>+[7]ระบบการควบคุมฯ!B265</f>
        <v>งบลงทุน  ค่าที่ดินและสิ่งก่อสร้าง 6611320</v>
      </c>
      <c r="C39" s="741"/>
      <c r="D39" s="741">
        <f>+D40+D57+D60+D63</f>
        <v>5364500</v>
      </c>
      <c r="E39" s="741">
        <f t="shared" ref="E39:J39" si="18">+E40+E57+E60+E63</f>
        <v>886200</v>
      </c>
      <c r="F39" s="741">
        <f t="shared" si="18"/>
        <v>0</v>
      </c>
      <c r="G39" s="741">
        <f t="shared" si="18"/>
        <v>3982245</v>
      </c>
      <c r="H39" s="741">
        <f t="shared" si="18"/>
        <v>0</v>
      </c>
      <c r="I39" s="741">
        <f t="shared" si="18"/>
        <v>0</v>
      </c>
      <c r="J39" s="741">
        <f t="shared" si="18"/>
        <v>496055</v>
      </c>
      <c r="K39" s="742"/>
    </row>
    <row r="40" spans="1:11" ht="63" customHeight="1" x14ac:dyDescent="0.2">
      <c r="A40" s="743" t="s">
        <v>146</v>
      </c>
      <c r="B40" s="45" t="str">
        <f>+[7]ระบบการควบคุมฯ!B266</f>
        <v>ปรับปรุงซ่อมแซมอาคารเรียนอาคารประกอบและสิ่งก่อสร้างอื่น</v>
      </c>
      <c r="C40" s="45" t="str">
        <f>+[7]ระบบการควบคุมฯ!C266</f>
        <v>ศธ 04002/ว5190 ลว.14/11/2022 โอนครั้งที่ 64</v>
      </c>
      <c r="D40" s="284">
        <f>SUM(D41:D55)</f>
        <v>3890300</v>
      </c>
      <c r="E40" s="284">
        <f t="shared" ref="E40:J40" si="19">SUM(E41:E55)</f>
        <v>455000</v>
      </c>
      <c r="F40" s="284">
        <f t="shared" si="19"/>
        <v>0</v>
      </c>
      <c r="G40" s="284">
        <f t="shared" si="19"/>
        <v>3435245</v>
      </c>
      <c r="H40" s="284">
        <f t="shared" si="19"/>
        <v>0</v>
      </c>
      <c r="I40" s="284">
        <f t="shared" si="19"/>
        <v>0</v>
      </c>
      <c r="J40" s="284">
        <f t="shared" si="19"/>
        <v>55</v>
      </c>
      <c r="K40" s="221"/>
    </row>
    <row r="41" spans="1:11" ht="43.5" x14ac:dyDescent="0.2">
      <c r="A41" s="744" t="str">
        <f>+[7]ระบบการควบคุมฯ!A269</f>
        <v>1)</v>
      </c>
      <c r="B41" s="745" t="str">
        <f>+[7]ระบบการควบคุมฯ!B269</f>
        <v>ชุมชนวัดพิชิตปิตยาราม</v>
      </c>
      <c r="C41" s="746" t="str">
        <f>+[7]ระบบการควบคุมฯ!C269</f>
        <v>20004310116003211915</v>
      </c>
      <c r="D41" s="734">
        <f>+[7]ระบบการควบคุมฯ!F269</f>
        <v>795000</v>
      </c>
      <c r="E41" s="273">
        <f>+[7]ระบบการควบคุมฯ!H269</f>
        <v>0</v>
      </c>
      <c r="F41" s="273">
        <f>+[7]ระบบการควบคุมฯ!J269</f>
        <v>0</v>
      </c>
      <c r="G41" s="274">
        <f>+[7]ระบบการควบคุมฯ!L269</f>
        <v>795000</v>
      </c>
      <c r="H41" s="313"/>
      <c r="I41" s="272"/>
      <c r="J41" s="727">
        <f>D41-E41-F41-G41</f>
        <v>0</v>
      </c>
      <c r="K41" s="288"/>
    </row>
    <row r="42" spans="1:11" ht="42" customHeight="1" x14ac:dyDescent="0.2">
      <c r="A42" s="744"/>
      <c r="B42" s="745" t="str">
        <f>+[7]ยุธศาสตร์เรียนดีปร3100116003211!E106</f>
        <v>ทำสัญญา 11 มค 66 ครบ 12 มีค 66</v>
      </c>
      <c r="C42" s="746"/>
      <c r="D42" s="734"/>
      <c r="E42" s="273"/>
      <c r="F42" s="273"/>
      <c r="G42" s="274"/>
      <c r="H42" s="313"/>
      <c r="I42" s="272"/>
      <c r="J42" s="727"/>
      <c r="K42" s="903"/>
    </row>
    <row r="43" spans="1:11" ht="43.5" x14ac:dyDescent="0.2">
      <c r="A43" s="747" t="str">
        <f>+[7]ระบบการควบคุมฯ!A270</f>
        <v>2)</v>
      </c>
      <c r="B43" s="286" t="str">
        <f>+[7]ระบบการควบคุมฯ!B270</f>
        <v>วัดขุมแก้ว</v>
      </c>
      <c r="C43" s="443" t="str">
        <f>+[7]ระบบการควบคุมฯ!C270</f>
        <v>20004310116003211916</v>
      </c>
      <c r="D43" s="287">
        <f>+[7]ระบบการควบคุมฯ!F270</f>
        <v>432000</v>
      </c>
      <c r="E43" s="273">
        <f>+[7]ระบบการควบคุมฯ!H270</f>
        <v>0</v>
      </c>
      <c r="F43" s="273">
        <f>+[7]ระบบการควบคุมฯ!J270</f>
        <v>0</v>
      </c>
      <c r="G43" s="274">
        <f>+[7]ระบบการควบคุมฯ!L270</f>
        <v>432000</v>
      </c>
      <c r="H43" s="285"/>
      <c r="I43" s="56"/>
      <c r="J43" s="279">
        <f>D43-E43-F43-G43</f>
        <v>0</v>
      </c>
      <c r="K43" s="289"/>
    </row>
    <row r="44" spans="1:11" s="63" customFormat="1" ht="48" customHeight="1" x14ac:dyDescent="0.2">
      <c r="A44" s="747"/>
      <c r="B44" s="286" t="str">
        <f>+[7]ยุธศาสตร์เรียนดีปร3100116003211!E117</f>
        <v>ทำสัญญา 20 มค 66 ครบ 20 เมย 66</v>
      </c>
      <c r="C44" s="443"/>
      <c r="D44" s="287"/>
      <c r="E44" s="273"/>
      <c r="F44" s="273"/>
      <c r="G44" s="274"/>
      <c r="H44" s="285"/>
      <c r="I44" s="56"/>
      <c r="J44" s="279"/>
      <c r="K44" s="289"/>
    </row>
    <row r="45" spans="1:11" ht="22.15" customHeight="1" x14ac:dyDescent="0.2">
      <c r="A45" s="747" t="str">
        <f>+[7]ระบบการควบคุมฯ!A271</f>
        <v>3)</v>
      </c>
      <c r="B45" s="286" t="str">
        <f>+[7]ระบบการควบคุมฯ!B271</f>
        <v>วัดมูลจินดาราม</v>
      </c>
      <c r="C45" s="443" t="str">
        <f>+[7]ระบบการควบคุมฯ!C271</f>
        <v>20004310116003211917</v>
      </c>
      <c r="D45" s="287">
        <f>+[7]ระบบการควบคุมฯ!F271</f>
        <v>455000</v>
      </c>
      <c r="E45" s="273">
        <f>+[7]ระบบการควบคุมฯ!H271</f>
        <v>455000</v>
      </c>
      <c r="F45" s="273">
        <f>+[7]ระบบการควบคุมฯ!J271</f>
        <v>0</v>
      </c>
      <c r="G45" s="274">
        <f>+[7]ระบบการควบคุมฯ!L271</f>
        <v>0</v>
      </c>
      <c r="H45" s="285"/>
      <c r="I45" s="56"/>
      <c r="J45" s="279">
        <f t="shared" ref="J45:J77" si="20">D45-E45-F45-G45</f>
        <v>0</v>
      </c>
      <c r="K45" s="289" t="s">
        <v>186</v>
      </c>
    </row>
    <row r="46" spans="1:11" ht="26.45" customHeight="1" x14ac:dyDescent="0.2">
      <c r="A46" s="747"/>
      <c r="B46" s="286" t="str">
        <f>+[7]ยุธศาสตร์เรียนดีปร3100116003211!E127</f>
        <v>ทำสัญญา 8 มีค 66 ครบ 7 พค 66</v>
      </c>
      <c r="C46" s="443"/>
      <c r="D46" s="287"/>
      <c r="E46" s="273"/>
      <c r="F46" s="273"/>
      <c r="G46" s="274"/>
      <c r="H46" s="285"/>
      <c r="I46" s="56"/>
      <c r="J46" s="279"/>
      <c r="K46" s="289"/>
    </row>
    <row r="47" spans="1:11" ht="63" customHeight="1" x14ac:dyDescent="0.2">
      <c r="A47" s="747" t="str">
        <f>+[7]ระบบการควบคุมฯ!A272</f>
        <v>4)</v>
      </c>
      <c r="B47" s="286" t="str">
        <f>+[7]ระบบการควบคุมฯ!B272</f>
        <v>วัดอัยยิการาม</v>
      </c>
      <c r="C47" s="443" t="str">
        <f>+[7]ระบบการควบคุมฯ!C272</f>
        <v>20004310116003211918</v>
      </c>
      <c r="D47" s="287">
        <f>+[7]ระบบการควบคุมฯ!F272</f>
        <v>499000</v>
      </c>
      <c r="E47" s="273">
        <f>+[7]ระบบการควบคุมฯ!H272</f>
        <v>0</v>
      </c>
      <c r="F47" s="273">
        <f>+[7]ระบบการควบคุมฯ!J272</f>
        <v>0</v>
      </c>
      <c r="G47" s="274">
        <f>+[7]ระบบการควบคุมฯ!L272</f>
        <v>499000</v>
      </c>
      <c r="H47" s="285"/>
      <c r="I47" s="56"/>
      <c r="J47" s="279">
        <f t="shared" si="20"/>
        <v>0</v>
      </c>
      <c r="K47" s="289"/>
    </row>
    <row r="48" spans="1:11" x14ac:dyDescent="0.2">
      <c r="A48" s="747"/>
      <c r="B48" s="904" t="str">
        <f>+[7]ยุธศาสตร์เรียนดีปร3100116003211!D134</f>
        <v>ทำสัญญา 14 ธค 65 ครบ 28 มค 66</v>
      </c>
      <c r="C48" s="746"/>
      <c r="D48" s="734"/>
      <c r="E48" s="273"/>
      <c r="F48" s="273"/>
      <c r="G48" s="274"/>
      <c r="H48" s="285"/>
      <c r="I48" s="56"/>
      <c r="J48" s="279"/>
      <c r="K48" s="289"/>
    </row>
    <row r="49" spans="1:11" s="63" customFormat="1" ht="57.6" customHeight="1" x14ac:dyDescent="0.2">
      <c r="A49" s="747" t="str">
        <f>+[7]ระบบการควบคุมฯ!A273</f>
        <v>5)</v>
      </c>
      <c r="B49" s="290" t="str">
        <f>+[7]ระบบการควบคุมฯ!B273</f>
        <v>วัดเกตุประภา</v>
      </c>
      <c r="C49" s="444" t="str">
        <f>+[7]ระบบการควบคุมฯ!C273</f>
        <v>20004310116003211919</v>
      </c>
      <c r="D49" s="291">
        <f>+[7]ระบบการควบคุมฯ!F273</f>
        <v>288000</v>
      </c>
      <c r="E49" s="277">
        <f>+[7]ระบบการควบคุมฯ!H273</f>
        <v>0</v>
      </c>
      <c r="F49" s="277">
        <f>+[7]ระบบการควบคุมฯ!J273</f>
        <v>0</v>
      </c>
      <c r="G49" s="278">
        <f>+[7]ระบบการควบคุมฯ!L273</f>
        <v>288000</v>
      </c>
      <c r="H49" s="285"/>
      <c r="I49" s="56"/>
      <c r="J49" s="279">
        <f t="shared" si="20"/>
        <v>0</v>
      </c>
      <c r="K49" s="289"/>
    </row>
    <row r="50" spans="1:11" x14ac:dyDescent="0.2">
      <c r="A50" s="747"/>
      <c r="B50" s="905" t="str">
        <f>+[7]ยุธศาสตร์เรียนดีปร3100116003211!D141</f>
        <v>ทำสัญญา 6 ธค 65 ครบ 05 มค 66</v>
      </c>
      <c r="C50" s="444"/>
      <c r="D50" s="291"/>
      <c r="E50" s="277"/>
      <c r="F50" s="277"/>
      <c r="G50" s="278"/>
      <c r="H50" s="285"/>
      <c r="I50" s="56"/>
      <c r="J50" s="279"/>
      <c r="K50" s="289"/>
    </row>
    <row r="51" spans="1:11" ht="43.5" x14ac:dyDescent="0.2">
      <c r="A51" s="747" t="str">
        <f>+[7]ระบบการควบคุมฯ!A274</f>
        <v>6)</v>
      </c>
      <c r="B51" s="290" t="str">
        <f>+[7]ระบบการควบคุมฯ!B274</f>
        <v>วัดพืชอุดม</v>
      </c>
      <c r="C51" s="444" t="str">
        <f>+[7]ระบบการควบคุมฯ!C274</f>
        <v>20004310116003211920</v>
      </c>
      <c r="D51" s="291">
        <f>+[7]ระบบการควบคุมฯ!F274</f>
        <v>856000</v>
      </c>
      <c r="E51" s="277">
        <f>+[7]ระบบการควบคุมฯ!H274</f>
        <v>0</v>
      </c>
      <c r="F51" s="277">
        <f>+[7]ระบบการควบคุมฯ!J274</f>
        <v>0</v>
      </c>
      <c r="G51" s="278">
        <f>+[7]ระบบการควบคุมฯ!L274</f>
        <v>856000</v>
      </c>
      <c r="H51" s="285"/>
      <c r="I51" s="56"/>
      <c r="J51" s="279">
        <f t="shared" si="20"/>
        <v>0</v>
      </c>
      <c r="K51" s="289"/>
    </row>
    <row r="52" spans="1:11" s="63" customFormat="1" x14ac:dyDescent="0.2">
      <c r="A52" s="747"/>
      <c r="B52" s="905" t="str">
        <f>+[7]ยุธศาสตร์เรียนดีปร3100116003211!D148</f>
        <v>ทำสัญญา 6 ธค 65 ครบ 05 มค 66</v>
      </c>
      <c r="C52" s="444"/>
      <c r="D52" s="291"/>
      <c r="E52" s="277"/>
      <c r="F52" s="277"/>
      <c r="G52" s="278"/>
      <c r="H52" s="285"/>
      <c r="I52" s="56"/>
      <c r="J52" s="279"/>
      <c r="K52" s="289"/>
    </row>
    <row r="53" spans="1:11" ht="43.5" x14ac:dyDescent="0.2">
      <c r="A53" s="747" t="str">
        <f>+[7]ระบบการควบคุมฯ!A275</f>
        <v>7)</v>
      </c>
      <c r="B53" s="290" t="str">
        <f>+[7]ระบบการควบคุมฯ!B275</f>
        <v>วัดจุฬาจินดาราม</v>
      </c>
      <c r="C53" s="444" t="str">
        <f>+[7]ระบบการควบคุมฯ!C275</f>
        <v>20004310116003211921</v>
      </c>
      <c r="D53" s="291">
        <f>+[7]ระบบการควบคุมฯ!F275</f>
        <v>52600</v>
      </c>
      <c r="E53" s="277">
        <f>+[7]ระบบการควบคุมฯ!H275</f>
        <v>0</v>
      </c>
      <c r="F53" s="277">
        <f>+[7]ระบบการควบคุมฯ!J275</f>
        <v>0</v>
      </c>
      <c r="G53" s="278">
        <f>+[7]ระบบการควบคุมฯ!L275</f>
        <v>52600</v>
      </c>
      <c r="H53" s="285"/>
      <c r="I53" s="56"/>
      <c r="J53" s="279">
        <f t="shared" ref="J53:J55" si="21">D53-E53-F53-G53</f>
        <v>0</v>
      </c>
      <c r="K53" s="289"/>
    </row>
    <row r="54" spans="1:11" ht="63" customHeight="1" x14ac:dyDescent="0.2">
      <c r="A54" s="747"/>
      <c r="B54" s="290" t="str">
        <f>+[7]ยุธศาสตร์เรียนดีปร3100116003211!D156</f>
        <v>ทำสัญญา 29 ธค 65 ครบ 28 มค 66</v>
      </c>
      <c r="C54" s="444"/>
      <c r="D54" s="291"/>
      <c r="E54" s="277"/>
      <c r="F54" s="277"/>
      <c r="G54" s="278"/>
      <c r="H54" s="285"/>
      <c r="I54" s="56"/>
      <c r="J54" s="279"/>
      <c r="K54" s="289"/>
    </row>
    <row r="55" spans="1:11" ht="50.45" customHeight="1" x14ac:dyDescent="0.2">
      <c r="A55" s="747" t="str">
        <f>+[7]ระบบการควบคุมฯ!A276</f>
        <v>8)</v>
      </c>
      <c r="B55" s="290" t="str">
        <f>+[7]ระบบการควบคุมฯ!B276</f>
        <v>วัดศรีคัคณางค์</v>
      </c>
      <c r="C55" s="444" t="str">
        <f>+[7]ระบบการควบคุมฯ!C276</f>
        <v>20004310116003211922</v>
      </c>
      <c r="D55" s="291">
        <f>+[7]ระบบการควบคุมฯ!F276</f>
        <v>512700</v>
      </c>
      <c r="E55" s="277">
        <f>+[7]ระบบการควบคุมฯ!H276</f>
        <v>0</v>
      </c>
      <c r="F55" s="277">
        <f>+[7]ระบบการควบคุมฯ!J276</f>
        <v>0</v>
      </c>
      <c r="G55" s="278">
        <f>+[7]ระบบการควบคุมฯ!L276</f>
        <v>512645</v>
      </c>
      <c r="H55" s="285"/>
      <c r="I55" s="56"/>
      <c r="J55" s="279">
        <f t="shared" si="21"/>
        <v>55</v>
      </c>
      <c r="K55" s="289"/>
    </row>
    <row r="56" spans="1:11" x14ac:dyDescent="0.2">
      <c r="A56" s="744"/>
      <c r="B56" s="290" t="str">
        <f>+[7]ยุธศาสตร์เรียนดีปร3100116003211!D163</f>
        <v>ทำสัญญา 12 มค 66 ครบ 26 กพ66</v>
      </c>
      <c r="C56" s="444"/>
      <c r="D56" s="291"/>
      <c r="E56" s="277"/>
      <c r="F56" s="277"/>
      <c r="G56" s="278"/>
      <c r="H56" s="285"/>
      <c r="I56" s="56"/>
      <c r="J56" s="279"/>
      <c r="K56" s="289"/>
    </row>
    <row r="57" spans="1:11" ht="45" customHeight="1" x14ac:dyDescent="0.2">
      <c r="A57" s="44" t="s">
        <v>147</v>
      </c>
      <c r="B57" s="45" t="str">
        <f>+[7]ระบบการควบคุมฯ!B277</f>
        <v>ห้องน้ำห้องส้วมนักเรียนชาย 6 ที่/49</v>
      </c>
      <c r="C57" s="445" t="str">
        <f>+[7]ระบบการควบคุมฯ!C277</f>
        <v>ศธ 04002/ว5190 ลว.14/11/2022 โอนครั้งที่ 64</v>
      </c>
      <c r="D57" s="284">
        <f>SUM(D58)</f>
        <v>547000</v>
      </c>
      <c r="E57" s="284">
        <f t="shared" ref="E57:J57" si="22">SUM(E58)</f>
        <v>0</v>
      </c>
      <c r="F57" s="284">
        <f t="shared" si="22"/>
        <v>0</v>
      </c>
      <c r="G57" s="284">
        <f t="shared" si="22"/>
        <v>547000</v>
      </c>
      <c r="H57" s="284">
        <f t="shared" si="22"/>
        <v>0</v>
      </c>
      <c r="I57" s="284">
        <f t="shared" si="22"/>
        <v>0</v>
      </c>
      <c r="J57" s="284">
        <f t="shared" si="22"/>
        <v>0</v>
      </c>
      <c r="K57" s="46"/>
    </row>
    <row r="58" spans="1:11" ht="63" customHeight="1" x14ac:dyDescent="0.5">
      <c r="A58" s="748" t="str">
        <f>+[7]ระบบการควบคุมฯ!A278</f>
        <v>1)</v>
      </c>
      <c r="B58" s="49" t="str">
        <f>+[7]ระบบการควบคุมฯ!B278</f>
        <v>วัดขุมแก้ว</v>
      </c>
      <c r="C58" s="49" t="str">
        <f>+[7]ระบบการควบคุมฯ!C278</f>
        <v>20004310116003211923</v>
      </c>
      <c r="D58" s="292">
        <f>+[7]ระบบการควบคุมฯ!F278</f>
        <v>547000</v>
      </c>
      <c r="E58" s="293">
        <f>+[7]ระบบการควบคุมฯ!H278</f>
        <v>0</v>
      </c>
      <c r="F58" s="293">
        <f>+[7]ระบบการควบคุมฯ!J278</f>
        <v>0</v>
      </c>
      <c r="G58" s="294">
        <f>+[7]ระบบการควบคุมฯ!L278</f>
        <v>547000</v>
      </c>
      <c r="H58" s="283"/>
      <c r="I58" s="9"/>
      <c r="J58" s="31">
        <f t="shared" si="20"/>
        <v>0</v>
      </c>
      <c r="K58" s="50"/>
    </row>
    <row r="59" spans="1:11" ht="46.15" customHeight="1" x14ac:dyDescent="0.5">
      <c r="A59" s="906"/>
      <c r="B59" s="907" t="str">
        <f>+[7]ยุธศาสตร์เรียนดีปร3100116003211!D170</f>
        <v>ทำสัญญา 20 มค 66 ครบ 20 เมย 66</v>
      </c>
      <c r="C59" s="907"/>
      <c r="D59" s="303"/>
      <c r="E59" s="293"/>
      <c r="F59" s="293"/>
      <c r="G59" s="294"/>
      <c r="H59" s="283"/>
      <c r="I59" s="9"/>
      <c r="J59" s="31"/>
      <c r="K59" s="50"/>
    </row>
    <row r="60" spans="1:11" ht="21" hidden="1" customHeight="1" x14ac:dyDescent="0.2">
      <c r="A60" s="44" t="s">
        <v>148</v>
      </c>
      <c r="B60" s="45" t="str">
        <f>+[7]ระบบการควบคุมฯ!B281</f>
        <v xml:space="preserve">อาคาร สพฐ. 4 (ห้องส้วม 4 ห้อง) </v>
      </c>
      <c r="C60" s="45" t="str">
        <f>+[7]ระบบการควบคุมฯ!C281</f>
        <v>ศธ 04002/ว5190 ลว.14/11/2022 โอนครั้งที่ 64</v>
      </c>
      <c r="D60" s="284">
        <f>SUM(D61)</f>
        <v>431200</v>
      </c>
      <c r="E60" s="284">
        <f t="shared" ref="E60:J60" si="23">SUM(E61)</f>
        <v>431200</v>
      </c>
      <c r="F60" s="284">
        <f t="shared" si="23"/>
        <v>0</v>
      </c>
      <c r="G60" s="284">
        <f t="shared" si="23"/>
        <v>0</v>
      </c>
      <c r="H60" s="284">
        <f t="shared" si="23"/>
        <v>0</v>
      </c>
      <c r="I60" s="284">
        <f t="shared" si="23"/>
        <v>0</v>
      </c>
      <c r="J60" s="284">
        <f t="shared" si="23"/>
        <v>0</v>
      </c>
      <c r="K60" s="46"/>
    </row>
    <row r="61" spans="1:11" ht="21" hidden="1" customHeight="1" x14ac:dyDescent="0.5">
      <c r="A61" s="748" t="str">
        <f>+[7]ระบบการควบคุมฯ!A282</f>
        <v>1)</v>
      </c>
      <c r="B61" s="49" t="str">
        <f>+[7]ระบบการควบคุมฯ!B282</f>
        <v>นิกรราษฎร์บํารุงวิทย์</v>
      </c>
      <c r="C61" s="446" t="str">
        <f>+[7]ระบบการควบคุมฯ!C282</f>
        <v>20004310116003211924</v>
      </c>
      <c r="D61" s="292">
        <f>+[7]ระบบการควบคุมฯ!F282</f>
        <v>431200</v>
      </c>
      <c r="E61" s="293">
        <f>+[7]ระบบการควบคุมฯ!H282</f>
        <v>431200</v>
      </c>
      <c r="F61" s="293">
        <f>+[7]ระบบการควบคุมฯ!J282</f>
        <v>0</v>
      </c>
      <c r="G61" s="294">
        <f>+[7]ระบบการควบคุมฯ!L282</f>
        <v>0</v>
      </c>
      <c r="H61" s="283"/>
      <c r="I61" s="9"/>
      <c r="J61" s="31">
        <f t="shared" ref="J61" si="24">D61-E61-F61-G61</f>
        <v>0</v>
      </c>
      <c r="K61" s="50" t="s">
        <v>186</v>
      </c>
    </row>
    <row r="62" spans="1:11" ht="21" hidden="1" customHeight="1" x14ac:dyDescent="0.5">
      <c r="A62" s="49"/>
      <c r="B62" s="49" t="str">
        <f>+[7]ยุธศาสตร์เรียนดีปร3100116003211!D210</f>
        <v>ทำสัญญา 19 ธค 65 ครบ 16 มีค 66</v>
      </c>
      <c r="C62" s="49"/>
      <c r="D62" s="292"/>
      <c r="E62" s="293"/>
      <c r="F62" s="293"/>
      <c r="G62" s="294"/>
      <c r="H62" s="283"/>
      <c r="I62" s="9"/>
      <c r="J62" s="31">
        <f t="shared" si="20"/>
        <v>0</v>
      </c>
      <c r="K62" s="50"/>
    </row>
    <row r="63" spans="1:11" ht="42" customHeight="1" x14ac:dyDescent="0.2">
      <c r="A63" s="44" t="str">
        <f>+[7]ระบบการควบคุมฯ!A283</f>
        <v>5.2.4</v>
      </c>
      <c r="B63" s="45" t="str">
        <f>+[7]ระบบการควบคุมฯ!B283</f>
        <v>ปรับปรุงซ่อมแซมอาคารเรียนและสิ่งก่ออสร้างอื่นที่ชำรุด</v>
      </c>
      <c r="C63" s="445" t="str">
        <f>+[7]ระบบการควบคุมฯ!C283</f>
        <v>ศธ 04002/ว2729 ลว.7/7/2022 โอนครั้งที่ 648</v>
      </c>
      <c r="D63" s="284">
        <f>SUM(D64)</f>
        <v>496000</v>
      </c>
      <c r="E63" s="284">
        <f t="shared" ref="E63:J63" si="25">SUM(E64)</f>
        <v>0</v>
      </c>
      <c r="F63" s="284">
        <f t="shared" si="25"/>
        <v>0</v>
      </c>
      <c r="G63" s="284">
        <f t="shared" si="25"/>
        <v>0</v>
      </c>
      <c r="H63" s="284">
        <f t="shared" si="25"/>
        <v>0</v>
      </c>
      <c r="I63" s="284">
        <f t="shared" si="25"/>
        <v>0</v>
      </c>
      <c r="J63" s="284">
        <f t="shared" si="25"/>
        <v>496000</v>
      </c>
      <c r="K63" s="46"/>
    </row>
    <row r="64" spans="1:11" ht="21" customHeight="1" x14ac:dyDescent="0.5">
      <c r="A64" s="1116" t="str">
        <f>+[7]ระบบการควบคุมฯ!A284</f>
        <v>1)</v>
      </c>
      <c r="B64" s="1117" t="str">
        <f>+[7]ระบบการควบคุมฯ!B284</f>
        <v>วัดลาดสนุ่น</v>
      </c>
      <c r="C64" s="1118" t="str">
        <f>+[7]ระบบการควบคุมฯ!C284</f>
        <v>2000431011600321ZZZZ</v>
      </c>
      <c r="D64" s="1119">
        <f>+[7]ระบบการควบคุมฯ!F284</f>
        <v>496000</v>
      </c>
      <c r="E64" s="282">
        <f>+[7]ระบบการควบคุมฯ!H285</f>
        <v>0</v>
      </c>
      <c r="F64" s="282">
        <f>+[7]ระบบการควบคุมฯ!J285</f>
        <v>0</v>
      </c>
      <c r="G64" s="281">
        <f>+[7]ระบบการควบคุมฯ!L285</f>
        <v>0</v>
      </c>
      <c r="H64" s="283"/>
      <c r="I64" s="9"/>
      <c r="J64" s="31">
        <f t="shared" ref="J64:J65" si="26">D64-E64-F64-G64</f>
        <v>496000</v>
      </c>
      <c r="K64" s="50"/>
    </row>
    <row r="65" spans="1:11" x14ac:dyDescent="0.5">
      <c r="A65" s="1117"/>
      <c r="B65" s="1117"/>
      <c r="C65" s="1120"/>
      <c r="D65" s="1119"/>
      <c r="E65" s="282"/>
      <c r="F65" s="282"/>
      <c r="G65" s="281"/>
      <c r="H65" s="283"/>
      <c r="I65" s="9"/>
      <c r="J65" s="31">
        <f t="shared" si="26"/>
        <v>0</v>
      </c>
      <c r="K65" s="50"/>
    </row>
    <row r="66" spans="1:11" ht="43.5" x14ac:dyDescent="0.5">
      <c r="A66" s="478">
        <v>1.3</v>
      </c>
      <c r="B66" s="738" t="str">
        <f>+[7]ระบบการควบคุมฯ!B286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66" s="738" t="str">
        <f>+[7]ระบบการควบคุมฯ!C286</f>
        <v>20004 66 00079 00000</v>
      </c>
      <c r="D66" s="477">
        <f>+D67</f>
        <v>1980000</v>
      </c>
      <c r="E66" s="477">
        <f t="shared" ref="E66:J73" si="27">+E67</f>
        <v>0</v>
      </c>
      <c r="F66" s="477">
        <f t="shared" si="27"/>
        <v>0</v>
      </c>
      <c r="G66" s="477">
        <f t="shared" si="27"/>
        <v>1980000</v>
      </c>
      <c r="H66" s="477">
        <f t="shared" si="27"/>
        <v>0</v>
      </c>
      <c r="I66" s="477">
        <f t="shared" si="27"/>
        <v>0</v>
      </c>
      <c r="J66" s="477">
        <f t="shared" si="27"/>
        <v>0</v>
      </c>
      <c r="K66" s="739"/>
    </row>
    <row r="67" spans="1:11" x14ac:dyDescent="0.5">
      <c r="A67" s="740"/>
      <c r="B67" s="713" t="str">
        <f>+[7]ระบบการควบคุมฯ!B287</f>
        <v>งบลงทุน  ค่าที่ดินสิ่งก่อสร้าง 6611320</v>
      </c>
      <c r="C67" s="741" t="str">
        <f>+[7]ระบบการควบคุมฯ!C287</f>
        <v>20004 31011600 321xxxx</v>
      </c>
      <c r="D67" s="741">
        <f>+D68</f>
        <v>1980000</v>
      </c>
      <c r="E67" s="741">
        <f t="shared" si="27"/>
        <v>0</v>
      </c>
      <c r="F67" s="741">
        <f t="shared" si="27"/>
        <v>0</v>
      </c>
      <c r="G67" s="741">
        <f t="shared" si="27"/>
        <v>1980000</v>
      </c>
      <c r="H67" s="741">
        <f t="shared" si="27"/>
        <v>0</v>
      </c>
      <c r="I67" s="741">
        <f t="shared" si="27"/>
        <v>0</v>
      </c>
      <c r="J67" s="741">
        <f t="shared" si="27"/>
        <v>0</v>
      </c>
      <c r="K67" s="742"/>
    </row>
    <row r="68" spans="1:11" ht="63" customHeight="1" x14ac:dyDescent="0.2">
      <c r="A68" s="749" t="s">
        <v>149</v>
      </c>
      <c r="B68" s="450" t="str">
        <f>+[7]ระบบการควบคุมฯ!B288</f>
        <v xml:space="preserve">ปรับปรุงซ่อมแซมอาคารเรียน อาคารประกอบและสิ่งก่อสร้างอื่น </v>
      </c>
      <c r="C68" s="450" t="str">
        <f>+[7]ระบบการควบคุมฯ!C288</f>
        <v>ศธ 04002/ว5190 ลว.14 พ.ย. 2565 โอนครั้งที่ 64</v>
      </c>
      <c r="D68" s="750">
        <f>+D69</f>
        <v>1980000</v>
      </c>
      <c r="E68" s="750">
        <f t="shared" si="27"/>
        <v>0</v>
      </c>
      <c r="F68" s="750">
        <f t="shared" si="27"/>
        <v>0</v>
      </c>
      <c r="G68" s="750">
        <f t="shared" si="27"/>
        <v>1980000</v>
      </c>
      <c r="H68" s="750">
        <f t="shared" si="27"/>
        <v>0</v>
      </c>
      <c r="I68" s="750">
        <f t="shared" si="27"/>
        <v>0</v>
      </c>
      <c r="J68" s="750">
        <f t="shared" si="27"/>
        <v>0</v>
      </c>
      <c r="K68" s="221"/>
    </row>
    <row r="69" spans="1:11" x14ac:dyDescent="0.2">
      <c r="A69" s="744" t="str">
        <f>+[7]ระบบการควบคุมฯ!A289</f>
        <v>1)</v>
      </c>
      <c r="B69" s="751" t="str">
        <f>+[7]ระบบการควบคุมฯ!B289</f>
        <v xml:space="preserve">โรงเรียนชุมชนบึงบา </v>
      </c>
      <c r="C69" s="744" t="str">
        <f>+[7]ระบบการควบคุมฯ!C289</f>
        <v>20004310116003215607</v>
      </c>
      <c r="D69" s="734">
        <f>+[7]ระบบการควบคุมฯ!D289</f>
        <v>1980000</v>
      </c>
      <c r="E69" s="273">
        <f>+[7]ระบบการควบคุมฯ!G289+[7]ระบบการควบคุมฯ!H289</f>
        <v>0</v>
      </c>
      <c r="F69" s="273">
        <f>+[7]ระบบการควบคุมฯ!I289+[7]ระบบการควบคุมฯ!J289</f>
        <v>0</v>
      </c>
      <c r="G69" s="274">
        <f>+[7]ระบบการควบคุมฯ!K289+[7]ระบบการควบคุมฯ!L289</f>
        <v>1980000</v>
      </c>
      <c r="H69" s="313"/>
      <c r="I69" s="272"/>
      <c r="J69" s="727">
        <f>D69-E69-F69-G69</f>
        <v>0</v>
      </c>
      <c r="K69" s="288"/>
    </row>
    <row r="70" spans="1:11" x14ac:dyDescent="0.2">
      <c r="A70" s="744"/>
      <c r="B70" s="908" t="str">
        <f>+[7]ยุธศาสตร์เรียนดีปร3100116003211!E259</f>
        <v>ทำสัญญญา  9 มค 66 ครบ 25 มีค 66</v>
      </c>
      <c r="C70" s="744"/>
      <c r="D70" s="734"/>
      <c r="E70" s="273"/>
      <c r="F70" s="273"/>
      <c r="G70" s="274"/>
      <c r="H70" s="313"/>
      <c r="I70" s="272"/>
      <c r="J70" s="727"/>
      <c r="K70" s="903"/>
    </row>
    <row r="71" spans="1:11" ht="43.5" x14ac:dyDescent="0.5">
      <c r="A71" s="478">
        <v>1.4</v>
      </c>
      <c r="B71" s="738" t="str">
        <f>+[7]ระบบการควบคุมฯ!B292</f>
        <v xml:space="preserve"> กิจกรรมการยกระดับคุณภาพการศึกษา  (โรงเรียนคุณภาพ)</v>
      </c>
      <c r="C71" s="738" t="str">
        <f>+[7]ระบบการควบคุมฯ!C292</f>
        <v>20004 66 00096 00000</v>
      </c>
      <c r="D71" s="477">
        <f>+D72</f>
        <v>95900</v>
      </c>
      <c r="E71" s="477">
        <f t="shared" si="27"/>
        <v>0</v>
      </c>
      <c r="F71" s="477">
        <f t="shared" si="27"/>
        <v>0</v>
      </c>
      <c r="G71" s="477">
        <f t="shared" si="27"/>
        <v>95880</v>
      </c>
      <c r="H71" s="477">
        <f t="shared" si="27"/>
        <v>0</v>
      </c>
      <c r="I71" s="477">
        <f t="shared" si="27"/>
        <v>0</v>
      </c>
      <c r="J71" s="477">
        <f t="shared" si="27"/>
        <v>20</v>
      </c>
      <c r="K71" s="739"/>
    </row>
    <row r="72" spans="1:11" x14ac:dyDescent="0.5">
      <c r="A72" s="740"/>
      <c r="B72" s="713" t="str">
        <f>+[7]ระบบการควบคุมฯ!B293</f>
        <v>งบลงทุน ค่าครุภัณฑ์   6611310</v>
      </c>
      <c r="C72" s="741" t="str">
        <f>+[7]ระบบการควบคุมฯ!C293</f>
        <v>20004 31011600 321xxxx</v>
      </c>
      <c r="D72" s="741">
        <f>+D73</f>
        <v>95900</v>
      </c>
      <c r="E72" s="741">
        <f t="shared" si="27"/>
        <v>0</v>
      </c>
      <c r="F72" s="741">
        <f t="shared" si="27"/>
        <v>0</v>
      </c>
      <c r="G72" s="741">
        <f t="shared" si="27"/>
        <v>95880</v>
      </c>
      <c r="H72" s="741">
        <f t="shared" si="27"/>
        <v>0</v>
      </c>
      <c r="I72" s="741">
        <f t="shared" si="27"/>
        <v>0</v>
      </c>
      <c r="J72" s="741">
        <f t="shared" si="27"/>
        <v>20</v>
      </c>
      <c r="K72" s="742"/>
    </row>
    <row r="73" spans="1:11" ht="43.5" x14ac:dyDescent="0.2">
      <c r="A73" s="749" t="s">
        <v>150</v>
      </c>
      <c r="B73" s="450" t="str">
        <f>+[7]ระบบการควบคุมฯ!B294</f>
        <v>โต๊ะเก้าอี้นักเรียน ระดับประถมศึกษา</v>
      </c>
      <c r="C73" s="450" t="str">
        <f>+[7]ระบบการควบคุมฯ!C294</f>
        <v>ศธ 04002/ว5169ลว.11 พ.ย. 2565 โอนครั้งที่ 60</v>
      </c>
      <c r="D73" s="750">
        <f>+D74</f>
        <v>95900</v>
      </c>
      <c r="E73" s="750">
        <f t="shared" si="27"/>
        <v>0</v>
      </c>
      <c r="F73" s="750">
        <f t="shared" si="27"/>
        <v>0</v>
      </c>
      <c r="G73" s="750">
        <f t="shared" si="27"/>
        <v>95880</v>
      </c>
      <c r="H73" s="750">
        <f t="shared" si="27"/>
        <v>0</v>
      </c>
      <c r="I73" s="750">
        <f t="shared" si="27"/>
        <v>0</v>
      </c>
      <c r="J73" s="750">
        <f t="shared" si="27"/>
        <v>20</v>
      </c>
      <c r="K73" s="221"/>
    </row>
    <row r="74" spans="1:11" x14ac:dyDescent="0.5">
      <c r="A74" s="744" t="str">
        <f>+[7]ระบบการควบคุมฯ!A295</f>
        <v>1)</v>
      </c>
      <c r="B74" s="751" t="str">
        <f>+[7]ระบบการควบคุมฯ!B295</f>
        <v xml:space="preserve"> โรงเรียนชุมชนบึงบา </v>
      </c>
      <c r="C74" s="744" t="str">
        <f>+[7]ระบบการควบคุมฯ!C295</f>
        <v>20004310116003112340</v>
      </c>
      <c r="D74" s="734">
        <f>+[7]ระบบการควบคุมฯ!D295</f>
        <v>95900</v>
      </c>
      <c r="E74" s="273">
        <f>+[7]ระบบการควบคุมฯ!G293+[7]ระบบการควบคุมฯ!H293</f>
        <v>0</v>
      </c>
      <c r="F74" s="273">
        <f>+[7]ระบบการควบคุมฯ!I293+[7]ระบบการควบคุมฯ!J293</f>
        <v>0</v>
      </c>
      <c r="G74" s="274">
        <f>+[7]ระบบการควบคุมฯ!K293+[7]ระบบการควบคุมฯ!L293</f>
        <v>95880</v>
      </c>
      <c r="H74" s="313"/>
      <c r="I74" s="272"/>
      <c r="J74" s="727">
        <f>D74-E74-F74-G74</f>
        <v>20</v>
      </c>
      <c r="K74" s="902"/>
    </row>
    <row r="75" spans="1:11" x14ac:dyDescent="0.5">
      <c r="A75" s="49"/>
      <c r="B75" s="49"/>
      <c r="C75" s="49"/>
      <c r="D75" s="292"/>
      <c r="E75" s="293"/>
      <c r="F75" s="293"/>
      <c r="G75" s="294"/>
      <c r="H75" s="283"/>
      <c r="I75" s="9"/>
      <c r="J75" s="31"/>
      <c r="K75" s="43"/>
    </row>
    <row r="76" spans="1:11" ht="21" hidden="1" customHeight="1" x14ac:dyDescent="0.5">
      <c r="A76" s="49"/>
      <c r="B76" s="49"/>
      <c r="C76" s="49"/>
      <c r="D76" s="292"/>
      <c r="E76" s="293"/>
      <c r="F76" s="293"/>
      <c r="G76" s="294"/>
      <c r="H76" s="283"/>
      <c r="I76" s="9"/>
      <c r="J76" s="31"/>
      <c r="K76" s="50"/>
    </row>
    <row r="77" spans="1:11" ht="63" hidden="1" customHeight="1" x14ac:dyDescent="0.5">
      <c r="A77" s="49"/>
      <c r="B77" s="49"/>
      <c r="C77" s="49"/>
      <c r="D77" s="292"/>
      <c r="E77" s="293"/>
      <c r="F77" s="293"/>
      <c r="G77" s="294"/>
      <c r="H77" s="283"/>
      <c r="I77" s="9"/>
      <c r="J77" s="31">
        <f t="shared" si="20"/>
        <v>0</v>
      </c>
      <c r="K77" s="50"/>
    </row>
    <row r="78" spans="1:11" ht="21" hidden="1" customHeight="1" x14ac:dyDescent="0.5">
      <c r="A78" s="1121" t="str">
        <f>+[7]ระบบการควบคุมฯ!A401</f>
        <v>ง</v>
      </c>
      <c r="B78" s="51" t="str">
        <f>+[7]ระบบการควบคุมฯ!B401</f>
        <v>แผนงานพื้นฐานด้านการพัฒนาและเสริมสร้างศักยภาพทรัพยากรมนุษย์</v>
      </c>
      <c r="C78" s="447"/>
      <c r="D78" s="295">
        <f>+D79+D86</f>
        <v>21521900</v>
      </c>
      <c r="E78" s="295">
        <f t="shared" ref="E78:J78" si="28">+E79+E86</f>
        <v>4219200</v>
      </c>
      <c r="F78" s="295">
        <f t="shared" si="28"/>
        <v>0</v>
      </c>
      <c r="G78" s="295">
        <f t="shared" si="28"/>
        <v>17299746</v>
      </c>
      <c r="H78" s="295">
        <f t="shared" si="28"/>
        <v>0</v>
      </c>
      <c r="I78" s="295">
        <f t="shared" si="28"/>
        <v>63920</v>
      </c>
      <c r="J78" s="295">
        <f t="shared" si="28"/>
        <v>2954</v>
      </c>
      <c r="K78" s="295">
        <f t="shared" ref="E78:K82" si="29">+K79</f>
        <v>0</v>
      </c>
    </row>
    <row r="79" spans="1:11" ht="21" hidden="1" customHeight="1" x14ac:dyDescent="0.2">
      <c r="A79" s="296">
        <f>+[7]ระบบการควบคุมฯ!A402</f>
        <v>1</v>
      </c>
      <c r="B79" s="297" t="str">
        <f>+[7]ระบบการควบคุมฯ!B402</f>
        <v xml:space="preserve">ผลผลิตผู้จบการศึกษาก่อนประถมศึกษา </v>
      </c>
      <c r="C79" s="752" t="str">
        <f>+[7]ระบบการควบคุมฯ!C402</f>
        <v xml:space="preserve">20004 35000100 </v>
      </c>
      <c r="D79" s="298">
        <f>+D80</f>
        <v>47400</v>
      </c>
      <c r="E79" s="298">
        <f t="shared" si="29"/>
        <v>0</v>
      </c>
      <c r="F79" s="298">
        <f t="shared" si="29"/>
        <v>0</v>
      </c>
      <c r="G79" s="298">
        <f t="shared" si="29"/>
        <v>47340</v>
      </c>
      <c r="H79" s="298">
        <f t="shared" si="29"/>
        <v>0</v>
      </c>
      <c r="I79" s="298">
        <f t="shared" si="29"/>
        <v>0</v>
      </c>
      <c r="J79" s="298">
        <f t="shared" si="29"/>
        <v>60</v>
      </c>
      <c r="K79" s="298">
        <f t="shared" si="29"/>
        <v>0</v>
      </c>
    </row>
    <row r="80" spans="1:11" ht="21" hidden="1" customHeight="1" x14ac:dyDescent="0.2">
      <c r="A80" s="299">
        <v>1.1000000000000001</v>
      </c>
      <c r="B80" s="300" t="str">
        <f>+[7]ระบบการควบคุมฯ!B407</f>
        <v xml:space="preserve">กิจกรรมการจัดการศึกษาก่อนประถมศึกษา  </v>
      </c>
      <c r="C80" s="753" t="str">
        <f>+[7]ระบบการควบคุมฯ!C407</f>
        <v>20004 66 05162 00000</v>
      </c>
      <c r="D80" s="301">
        <f>+D81</f>
        <v>47400</v>
      </c>
      <c r="E80" s="301">
        <f t="shared" si="29"/>
        <v>0</v>
      </c>
      <c r="F80" s="301">
        <f t="shared" si="29"/>
        <v>0</v>
      </c>
      <c r="G80" s="301">
        <f t="shared" si="29"/>
        <v>47340</v>
      </c>
      <c r="H80" s="301">
        <f t="shared" si="29"/>
        <v>0</v>
      </c>
      <c r="I80" s="301">
        <f t="shared" si="29"/>
        <v>0</v>
      </c>
      <c r="J80" s="301">
        <f t="shared" si="29"/>
        <v>60</v>
      </c>
      <c r="K80" s="301">
        <f t="shared" si="29"/>
        <v>0</v>
      </c>
    </row>
    <row r="81" spans="1:11" x14ac:dyDescent="0.5">
      <c r="A81" s="52"/>
      <c r="B81" s="53" t="str">
        <f>+[7]ระบบการควบคุมฯ!B405</f>
        <v xml:space="preserve">รวมงบลงทุน </v>
      </c>
      <c r="C81" s="448"/>
      <c r="D81" s="250">
        <f>+D82</f>
        <v>47400</v>
      </c>
      <c r="E81" s="250">
        <f t="shared" si="29"/>
        <v>0</v>
      </c>
      <c r="F81" s="250">
        <f t="shared" si="29"/>
        <v>0</v>
      </c>
      <c r="G81" s="250">
        <f t="shared" si="29"/>
        <v>47340</v>
      </c>
      <c r="H81" s="250">
        <f t="shared" si="29"/>
        <v>0</v>
      </c>
      <c r="I81" s="250">
        <f t="shared" si="29"/>
        <v>0</v>
      </c>
      <c r="J81" s="250">
        <f t="shared" si="29"/>
        <v>60</v>
      </c>
      <c r="K81" s="52"/>
    </row>
    <row r="82" spans="1:11" ht="42" customHeight="1" x14ac:dyDescent="0.5">
      <c r="A82" s="52"/>
      <c r="B82" s="53" t="str">
        <f>+[7]ระบบการควบคุมฯ!B463</f>
        <v>ครุภัณฑ์การศึกษา 120611</v>
      </c>
      <c r="C82" s="448"/>
      <c r="D82" s="250">
        <f>+D83</f>
        <v>47400</v>
      </c>
      <c r="E82" s="250">
        <f t="shared" si="29"/>
        <v>0</v>
      </c>
      <c r="F82" s="250">
        <f t="shared" si="29"/>
        <v>0</v>
      </c>
      <c r="G82" s="250">
        <f t="shared" si="29"/>
        <v>47340</v>
      </c>
      <c r="H82" s="250">
        <f t="shared" si="29"/>
        <v>0</v>
      </c>
      <c r="I82" s="250">
        <f t="shared" si="29"/>
        <v>0</v>
      </c>
      <c r="J82" s="250">
        <f t="shared" si="29"/>
        <v>60</v>
      </c>
      <c r="K82" s="52"/>
    </row>
    <row r="83" spans="1:11" ht="43.5" x14ac:dyDescent="0.2">
      <c r="A83" s="206" t="s">
        <v>43</v>
      </c>
      <c r="B83" s="206" t="str">
        <f>+[7]ระบบการควบคุมฯ!B464</f>
        <v>โต๊ะ-เก้าอี้นักเรียนระดับก่อนประถมศึกษา</v>
      </c>
      <c r="C83" s="449" t="str">
        <f>+[7]ระบบการควบคุมฯ!C464</f>
        <v>ศธ04002/ว5169 ลว.11 พ.ย.65 โอนครั้งที่ 60</v>
      </c>
      <c r="D83" s="302">
        <f>SUM(D84:D85)</f>
        <v>47400</v>
      </c>
      <c r="E83" s="302">
        <f t="shared" ref="E83:J83" si="30">SUM(E84:E85)</f>
        <v>0</v>
      </c>
      <c r="F83" s="302">
        <f t="shared" si="30"/>
        <v>0</v>
      </c>
      <c r="G83" s="302">
        <f t="shared" si="30"/>
        <v>47340</v>
      </c>
      <c r="H83" s="302">
        <f t="shared" si="30"/>
        <v>0</v>
      </c>
      <c r="I83" s="302">
        <f t="shared" si="30"/>
        <v>0</v>
      </c>
      <c r="J83" s="302">
        <f t="shared" si="30"/>
        <v>60</v>
      </c>
      <c r="K83" s="207"/>
    </row>
    <row r="84" spans="1:11" ht="42" customHeight="1" x14ac:dyDescent="0.5">
      <c r="A84" s="754" t="str">
        <f>+[7]ระบบการควบคุมฯ!A465</f>
        <v>1)</v>
      </c>
      <c r="B84" s="54" t="str">
        <f>+[7]ระบบการควบคุมฯ!B465</f>
        <v>วัดราษฎรบํารุง</v>
      </c>
      <c r="C84" s="54" t="str">
        <f>+[7]ระบบการควบคุมฯ!C465</f>
        <v>20004350001003110531</v>
      </c>
      <c r="D84" s="303">
        <f>+[7]ระบบการควบคุมฯ!F465</f>
        <v>23700</v>
      </c>
      <c r="E84" s="293">
        <f>+[7]ระบบการควบคุมฯ!H465</f>
        <v>0</v>
      </c>
      <c r="F84" s="293">
        <f>+[7]ระบบการควบคุมฯ!J465</f>
        <v>0</v>
      </c>
      <c r="G84" s="294">
        <f>+[7]ระบบการควบคุมฯ!L465</f>
        <v>23670</v>
      </c>
      <c r="H84" s="304"/>
      <c r="I84" s="47"/>
      <c r="J84" s="48">
        <f t="shared" ref="J84:J85" si="31">D84-E84-F84-G84</f>
        <v>30</v>
      </c>
      <c r="K84" s="43"/>
    </row>
    <row r="85" spans="1:11" x14ac:dyDescent="0.5">
      <c r="A85" s="754" t="str">
        <f>+[7]ระบบการควบคุมฯ!A466</f>
        <v>2)</v>
      </c>
      <c r="B85" s="54" t="str">
        <f>+[7]ระบบการควบคุมฯ!B466</f>
        <v>วัดสอนดีศรีเจริญ</v>
      </c>
      <c r="C85" s="54" t="str">
        <f>+[7]ระบบการควบคุมฯ!C466</f>
        <v>20004350001003110532</v>
      </c>
      <c r="D85" s="303">
        <f>+[7]ระบบการควบคุมฯ!F466</f>
        <v>23700</v>
      </c>
      <c r="E85" s="293">
        <f>+[7]ระบบการควบคุมฯ!H466</f>
        <v>0</v>
      </c>
      <c r="F85" s="293">
        <f>+[7]ระบบการควบคุมฯ!J466</f>
        <v>0</v>
      </c>
      <c r="G85" s="294">
        <f>+[7]ระบบการควบคุมฯ!L466</f>
        <v>23670</v>
      </c>
      <c r="H85" s="304"/>
      <c r="I85" s="47"/>
      <c r="J85" s="48">
        <f t="shared" si="31"/>
        <v>30</v>
      </c>
      <c r="K85" s="43"/>
    </row>
    <row r="86" spans="1:11" x14ac:dyDescent="0.2">
      <c r="A86" s="305">
        <f>+[7]ระบบการควบคุมฯ!A490</f>
        <v>2</v>
      </c>
      <c r="B86" s="306" t="str">
        <f>+[7]ระบบการควบคุมฯ!B490</f>
        <v xml:space="preserve">ผลผลิตผู้จบการศึกษาภาคบังคับ  </v>
      </c>
      <c r="C86" s="450" t="str">
        <f>+[7]ระบบการควบคุมฯ!C490</f>
        <v>20004 35000200</v>
      </c>
      <c r="D86" s="298">
        <f>SUM(D87:D88)</f>
        <v>21474500</v>
      </c>
      <c r="E86" s="298">
        <f t="shared" ref="E86:J86" si="32">SUM(E87:E88)</f>
        <v>4219200</v>
      </c>
      <c r="F86" s="298">
        <f t="shared" si="32"/>
        <v>0</v>
      </c>
      <c r="G86" s="298">
        <f t="shared" si="32"/>
        <v>17252406</v>
      </c>
      <c r="H86" s="298">
        <f t="shared" si="32"/>
        <v>0</v>
      </c>
      <c r="I86" s="298">
        <f t="shared" si="32"/>
        <v>63920</v>
      </c>
      <c r="J86" s="298">
        <f t="shared" si="32"/>
        <v>2894</v>
      </c>
      <c r="K86" s="298"/>
    </row>
    <row r="87" spans="1:11" x14ac:dyDescent="0.5">
      <c r="A87" s="308"/>
      <c r="B87" s="309" t="s">
        <v>151</v>
      </c>
      <c r="C87" s="755"/>
      <c r="D87" s="310">
        <f>+D90+D104+D114</f>
        <v>1461000</v>
      </c>
      <c r="E87" s="310">
        <f t="shared" ref="E87:J87" si="33">+E90+E104+E114</f>
        <v>0</v>
      </c>
      <c r="F87" s="310">
        <f t="shared" si="33"/>
        <v>0</v>
      </c>
      <c r="G87" s="310">
        <f t="shared" si="33"/>
        <v>1458106</v>
      </c>
      <c r="H87" s="310">
        <f t="shared" si="33"/>
        <v>0</v>
      </c>
      <c r="I87" s="310">
        <f t="shared" si="33"/>
        <v>63920</v>
      </c>
      <c r="J87" s="310">
        <f t="shared" si="33"/>
        <v>2894</v>
      </c>
      <c r="K87" s="311"/>
    </row>
    <row r="88" spans="1:11" x14ac:dyDescent="0.2">
      <c r="A88" s="756"/>
      <c r="B88" s="757" t="s">
        <v>152</v>
      </c>
      <c r="C88" s="758"/>
      <c r="D88" s="759">
        <f>+D124+D173</f>
        <v>20013500</v>
      </c>
      <c r="E88" s="759">
        <f t="shared" ref="E88:J88" si="34">+E124+E173</f>
        <v>4219200</v>
      </c>
      <c r="F88" s="759">
        <f t="shared" si="34"/>
        <v>0</v>
      </c>
      <c r="G88" s="759">
        <f t="shared" si="34"/>
        <v>15794300</v>
      </c>
      <c r="H88" s="759">
        <f t="shared" si="34"/>
        <v>0</v>
      </c>
      <c r="I88" s="759">
        <f t="shared" si="34"/>
        <v>0</v>
      </c>
      <c r="J88" s="759">
        <f t="shared" si="34"/>
        <v>0</v>
      </c>
      <c r="K88" s="759"/>
    </row>
    <row r="89" spans="1:11" x14ac:dyDescent="0.5">
      <c r="A89" s="222">
        <v>2.1</v>
      </c>
      <c r="B89" s="760" t="str">
        <f>+[7]ระบบการควบคุมฯ!B495</f>
        <v>กิจกรรมการจัดการศึกษาประถมศึกษาสำหรับโรงเรียนปกติ</v>
      </c>
      <c r="C89" s="208" t="str">
        <f>+[7]ระบบการควบคุมฯ!C495</f>
        <v>20004 66 05164 00000</v>
      </c>
      <c r="D89" s="307">
        <f>+D90</f>
        <v>301300</v>
      </c>
      <c r="E89" s="307">
        <f t="shared" ref="E89:J89" si="35">+E90</f>
        <v>0</v>
      </c>
      <c r="F89" s="307">
        <f t="shared" si="35"/>
        <v>0</v>
      </c>
      <c r="G89" s="307">
        <f t="shared" si="35"/>
        <v>300441</v>
      </c>
      <c r="H89" s="307">
        <f t="shared" si="35"/>
        <v>0</v>
      </c>
      <c r="I89" s="307">
        <f t="shared" si="35"/>
        <v>63920</v>
      </c>
      <c r="J89" s="307">
        <f t="shared" si="35"/>
        <v>859</v>
      </c>
      <c r="K89" s="307"/>
    </row>
    <row r="90" spans="1:11" x14ac:dyDescent="0.5">
      <c r="A90" s="308"/>
      <c r="B90" s="309" t="str">
        <f>+[7]ระบบการควบคุมฯ!B592</f>
        <v>งบลงทุน  ค่าครุภัณฑ์  6611310</v>
      </c>
      <c r="C90" s="451"/>
      <c r="D90" s="310">
        <f>+D91+D96</f>
        <v>301300</v>
      </c>
      <c r="E90" s="311">
        <f t="shared" ref="E90:J90" si="36">+E91+E96</f>
        <v>0</v>
      </c>
      <c r="F90" s="311">
        <f t="shared" si="36"/>
        <v>0</v>
      </c>
      <c r="G90" s="311">
        <f t="shared" si="36"/>
        <v>300441</v>
      </c>
      <c r="H90" s="310">
        <f t="shared" si="36"/>
        <v>0</v>
      </c>
      <c r="I90" s="310">
        <f t="shared" si="36"/>
        <v>63920</v>
      </c>
      <c r="J90" s="310">
        <f t="shared" si="36"/>
        <v>859</v>
      </c>
      <c r="K90" s="311"/>
    </row>
    <row r="91" spans="1:11" ht="21" customHeight="1" x14ac:dyDescent="0.5">
      <c r="A91" s="24"/>
      <c r="B91" s="55" t="str">
        <f>+[7]ระบบการควบคุมฯ!B675</f>
        <v>ครุภัณฑ์โฆษณาและเผยแพร่ 120604</v>
      </c>
      <c r="C91" s="312"/>
      <c r="D91" s="312">
        <f>+D92</f>
        <v>0</v>
      </c>
      <c r="E91" s="312">
        <f t="shared" ref="E91:K91" si="37">+E92</f>
        <v>0</v>
      </c>
      <c r="F91" s="312">
        <f t="shared" si="37"/>
        <v>0</v>
      </c>
      <c r="G91" s="312">
        <f t="shared" si="37"/>
        <v>0</v>
      </c>
      <c r="H91" s="312">
        <f t="shared" si="37"/>
        <v>0</v>
      </c>
      <c r="I91" s="312">
        <f t="shared" si="37"/>
        <v>63920</v>
      </c>
      <c r="J91" s="312">
        <f t="shared" si="37"/>
        <v>0</v>
      </c>
      <c r="K91" s="312">
        <f t="shared" si="37"/>
        <v>0</v>
      </c>
    </row>
    <row r="92" spans="1:11" ht="43.5" x14ac:dyDescent="0.2">
      <c r="A92" s="56" t="s">
        <v>34</v>
      </c>
      <c r="B92" s="57" t="str">
        <f>+[7]ระบบการควบคุมฯ!B676</f>
        <v>เครื่องมัลติมิเดียโปรเจคเตอร์ระดับXGAขนาด 4000ANSILunens</v>
      </c>
      <c r="C92" s="57" t="str">
        <f>+[7]ระบบการควบคุมฯ!C676</f>
        <v>ศธ04002/ว5169 ลว.11 พ.ย.65 โอนครั้งที่ 60</v>
      </c>
      <c r="D92" s="277">
        <f>+[7]ระบบการควบคุมฯ!F676</f>
        <v>0</v>
      </c>
      <c r="E92" s="277">
        <f>+[7]ระบบการควบคุมฯ!G676+[7]ระบบการควบคุมฯ!H676</f>
        <v>0</v>
      </c>
      <c r="F92" s="277">
        <f>+[7]ระบบการควบคุมฯ!I676+[7]ระบบการควบคุมฯ!J676</f>
        <v>0</v>
      </c>
      <c r="G92" s="277"/>
      <c r="H92" s="277">
        <f>+[7]ระบบการควบคุมฯ!J676</f>
        <v>0</v>
      </c>
      <c r="I92" s="277">
        <f>+[7]ระบบการควบคุมฯ!K676</f>
        <v>63920</v>
      </c>
      <c r="J92" s="277">
        <f>+D92-E92-G92</f>
        <v>0</v>
      </c>
      <c r="K92" s="56"/>
    </row>
    <row r="93" spans="1:11" x14ac:dyDescent="0.2">
      <c r="A93" s="56" t="str">
        <f>+[7]ระบบการควบคุมฯ!A677</f>
        <v>2.1.8.1</v>
      </c>
      <c r="B93" s="56" t="str">
        <f>+[7]ระบบการควบคุมฯ!B677</f>
        <v>วัดสระบัว</v>
      </c>
      <c r="C93" s="277" t="str">
        <f>+[7]ระบบการควบคุมฯ!C677</f>
        <v>20004 35002 110C70</v>
      </c>
      <c r="D93" s="277">
        <f>+[7]ระบบการควบคุมฯ!D677</f>
        <v>0</v>
      </c>
      <c r="E93" s="273">
        <f>+[7]ระบบการควบคุมฯ!G677+[7]ระบบการควบคุมฯ!H677</f>
        <v>0</v>
      </c>
      <c r="F93" s="273">
        <f>+[7]ระบบการควบคุมฯ!I677+[7]ระบบการควบคุมฯ!J677</f>
        <v>0</v>
      </c>
      <c r="G93" s="274">
        <f>+[7]ระบบการควบคุมฯ!K677+[7]ระบบการควบคุมฯ!L677</f>
        <v>0</v>
      </c>
      <c r="H93" s="285"/>
      <c r="I93" s="56"/>
      <c r="J93" s="277">
        <f>+D93-E93-G93</f>
        <v>0</v>
      </c>
      <c r="K93" s="56"/>
    </row>
    <row r="94" spans="1:11" x14ac:dyDescent="0.2">
      <c r="A94" s="272"/>
      <c r="B94" s="272"/>
      <c r="C94" s="452"/>
      <c r="D94" s="273"/>
      <c r="E94" s="273"/>
      <c r="F94" s="273"/>
      <c r="G94" s="274"/>
      <c r="H94" s="313"/>
      <c r="I94" s="272"/>
      <c r="J94" s="273"/>
      <c r="K94" s="56"/>
    </row>
    <row r="95" spans="1:11" x14ac:dyDescent="0.2">
      <c r="A95" s="272"/>
      <c r="B95" s="272"/>
      <c r="C95" s="452"/>
      <c r="D95" s="273"/>
      <c r="E95" s="273"/>
      <c r="F95" s="273"/>
      <c r="G95" s="274"/>
      <c r="H95" s="313"/>
      <c r="I95" s="272"/>
      <c r="J95" s="273"/>
      <c r="K95" s="56"/>
    </row>
    <row r="96" spans="1:11" ht="42" customHeight="1" x14ac:dyDescent="0.5">
      <c r="A96" s="24" t="s">
        <v>34</v>
      </c>
      <c r="B96" s="55" t="str">
        <f>+[7]ระบบการควบคุมฯ!B692</f>
        <v xml:space="preserve">ครุภัณฑ์การศึกษา 120611 </v>
      </c>
      <c r="C96" s="312"/>
      <c r="D96" s="312">
        <f>+D97+D99</f>
        <v>301300</v>
      </c>
      <c r="E96" s="312">
        <f t="shared" ref="E96:J96" si="38">+E97+E99</f>
        <v>0</v>
      </c>
      <c r="F96" s="312">
        <f t="shared" si="38"/>
        <v>0</v>
      </c>
      <c r="G96" s="312">
        <f>+G97+G99</f>
        <v>300441</v>
      </c>
      <c r="H96" s="312">
        <f t="shared" si="38"/>
        <v>0</v>
      </c>
      <c r="I96" s="312">
        <f t="shared" si="38"/>
        <v>0</v>
      </c>
      <c r="J96" s="312">
        <f t="shared" si="38"/>
        <v>859</v>
      </c>
      <c r="K96" s="312">
        <f t="shared" ref="E96:K97" si="39">+K97</f>
        <v>0</v>
      </c>
    </row>
    <row r="97" spans="1:11" ht="43.5" x14ac:dyDescent="0.2">
      <c r="A97" s="28" t="s">
        <v>52</v>
      </c>
      <c r="B97" s="761" t="str">
        <f>+[7]ระบบการควบคุมฯ!B693</f>
        <v>ครุภัณฑ์การเรียนการสอน Coding ระดับประถมศึกษา แบบ 2</v>
      </c>
      <c r="C97" s="761" t="str">
        <f>+[7]ระบบการควบคุมฯ!C693</f>
        <v>ที่ ศธ04002/ว5169/11 พ.ย. 65 ครั้งที่ 60</v>
      </c>
      <c r="D97" s="251">
        <f>+D98</f>
        <v>94200</v>
      </c>
      <c r="E97" s="251">
        <f t="shared" si="39"/>
        <v>0</v>
      </c>
      <c r="F97" s="251">
        <f t="shared" si="39"/>
        <v>0</v>
      </c>
      <c r="G97" s="251">
        <f t="shared" si="39"/>
        <v>93500</v>
      </c>
      <c r="H97" s="251">
        <f t="shared" si="39"/>
        <v>0</v>
      </c>
      <c r="I97" s="251">
        <f t="shared" si="39"/>
        <v>0</v>
      </c>
      <c r="J97" s="251">
        <f t="shared" si="39"/>
        <v>700</v>
      </c>
      <c r="K97" s="28"/>
    </row>
    <row r="98" spans="1:11" ht="43.5" x14ac:dyDescent="0.2">
      <c r="A98" s="762" t="str">
        <f>+[7]ระบบการควบคุมฯ!A694</f>
        <v>1)</v>
      </c>
      <c r="B98" s="763" t="str">
        <f>+[7]ระบบการควบคุมฯ!B694</f>
        <v>วัดสุขบุญฑริการาม</v>
      </c>
      <c r="C98" s="763" t="str">
        <f>+[7]ระบบการควบคุมฯ!C694</f>
        <v>20004350002003111570</v>
      </c>
      <c r="D98" s="277">
        <f>+[7]ระบบการควบคุมฯ!F694</f>
        <v>94200</v>
      </c>
      <c r="E98" s="273">
        <f>+[7]ระบบการควบคุมฯ!G694+[7]ระบบการควบคุมฯ!H694</f>
        <v>0</v>
      </c>
      <c r="F98" s="273">
        <f>+[7]ระบบการควบคุมฯ!I694+[7]ระบบการควบคุมฯ!J694</f>
        <v>0</v>
      </c>
      <c r="G98" s="274">
        <f>+[7]ระบบการควบคุมฯ!K694+[7]ระบบการควบคุมฯ!L694</f>
        <v>93500</v>
      </c>
      <c r="H98" s="285"/>
      <c r="I98" s="56"/>
      <c r="J98" s="277">
        <f>+D98-E98-G98</f>
        <v>700</v>
      </c>
      <c r="K98" s="56"/>
    </row>
    <row r="99" spans="1:11" ht="43.5" x14ac:dyDescent="0.2">
      <c r="A99" s="764" t="s">
        <v>153</v>
      </c>
      <c r="B99" s="271" t="str">
        <f>+[7]ระบบการควบคุมฯ!B703</f>
        <v>โต๊ะเก้าอี้นักเรียน ระดับประถมศึกษา ชุดละ 1500 บาท</v>
      </c>
      <c r="C99" s="271" t="str">
        <f>+[7]ระบบการควบคุมฯ!C703</f>
        <v>ที่ ศธ04002/ว5169/11 พ.ย. 65 ครั้งที่ 60</v>
      </c>
      <c r="D99" s="251">
        <f>SUM(D100:D102)</f>
        <v>207100</v>
      </c>
      <c r="E99" s="251">
        <f t="shared" ref="E99:J99" si="40">SUM(E100:E102)</f>
        <v>0</v>
      </c>
      <c r="F99" s="251">
        <f t="shared" si="40"/>
        <v>0</v>
      </c>
      <c r="G99" s="251">
        <f t="shared" si="40"/>
        <v>206941</v>
      </c>
      <c r="H99" s="251">
        <f t="shared" si="40"/>
        <v>0</v>
      </c>
      <c r="I99" s="251">
        <f t="shared" si="40"/>
        <v>0</v>
      </c>
      <c r="J99" s="251">
        <f t="shared" si="40"/>
        <v>159</v>
      </c>
      <c r="K99" s="28"/>
    </row>
    <row r="100" spans="1:11" x14ac:dyDescent="0.5">
      <c r="A100" s="765" t="str">
        <f>+[7]ระบบการควบคุมฯ!A704</f>
        <v>1)</v>
      </c>
      <c r="B100" s="766" t="str">
        <f>+[7]ระบบการควบคุมฯ!B704</f>
        <v>วัดกลางคลองสี่</v>
      </c>
      <c r="C100" s="765" t="str">
        <f>+[7]ระบบการควบคุมฯ!C704</f>
        <v>20004350002003111571</v>
      </c>
      <c r="D100" s="277">
        <f>+[7]ระบบการควบคุมฯ!D704</f>
        <v>64000</v>
      </c>
      <c r="E100" s="273">
        <f>+[7]ระบบการควบคุมฯ!G704+[7]ระบบการควบคุมฯ!H704</f>
        <v>0</v>
      </c>
      <c r="F100" s="273">
        <f>+[7]ระบบการควบคุมฯ!I704+[7]ระบบการควบคุมฯ!J704</f>
        <v>0</v>
      </c>
      <c r="G100" s="274">
        <f>+[7]ระบบการควบคุมฯ!K704+[7]ระบบการควบคุมฯ!L704</f>
        <v>63920</v>
      </c>
      <c r="H100" s="285"/>
      <c r="I100" s="767"/>
      <c r="J100" s="277">
        <f>+D100-E100-G100</f>
        <v>80</v>
      </c>
      <c r="K100" s="43"/>
    </row>
    <row r="101" spans="1:11" ht="42" customHeight="1" x14ac:dyDescent="0.5">
      <c r="A101" s="765" t="str">
        <f>+[7]ระบบการควบคุมฯ!A705</f>
        <v>2)</v>
      </c>
      <c r="B101" s="766" t="str">
        <f>+[7]ระบบการควบคุมฯ!B705</f>
        <v>วัดประชุมราษฏร์</v>
      </c>
      <c r="C101" s="765" t="str">
        <f>+[7]ระบบการควบคุมฯ!C705</f>
        <v>20004350002003111572</v>
      </c>
      <c r="D101" s="277">
        <f>+[7]ระบบการควบคุมฯ!D705</f>
        <v>24000</v>
      </c>
      <c r="E101" s="273">
        <f>+[7]ระบบการควบคุมฯ!G705+[7]ระบบการควบคุมฯ!H705</f>
        <v>0</v>
      </c>
      <c r="F101" s="273">
        <f>+[7]ระบบการควบคุมฯ!I705+[7]ระบบการควบคุมฯ!J705</f>
        <v>0</v>
      </c>
      <c r="G101" s="274">
        <f>+[7]ระบบการควบคุมฯ!K705+[7]ระบบการควบคุมฯ!L705</f>
        <v>23970</v>
      </c>
      <c r="H101" s="285"/>
      <c r="I101" s="767"/>
      <c r="J101" s="277">
        <f t="shared" ref="J101:J102" si="41">+D101-E101-G101</f>
        <v>30</v>
      </c>
      <c r="K101" s="43"/>
    </row>
    <row r="102" spans="1:11" ht="42" customHeight="1" x14ac:dyDescent="0.2">
      <c r="A102" s="765" t="str">
        <f>+[7]ระบบการควบคุมฯ!A706</f>
        <v>3)</v>
      </c>
      <c r="B102" s="766" t="str">
        <f>+[7]ระบบการควบคุมฯ!B706</f>
        <v>วัดโปรยฝน</v>
      </c>
      <c r="C102" s="765" t="str">
        <f>+[7]ระบบการควบคุมฯ!C706</f>
        <v>20004350002003111573</v>
      </c>
      <c r="D102" s="277">
        <f>+[7]ระบบการควบคุมฯ!D706</f>
        <v>119100</v>
      </c>
      <c r="E102" s="273">
        <f>+[7]ระบบการควบคุมฯ!G706+[7]ระบบการควบคุมฯ!H706</f>
        <v>0</v>
      </c>
      <c r="F102" s="273">
        <f>+[7]ระบบการควบคุมฯ!I706+[7]ระบบการควบคุมฯ!J706</f>
        <v>0</v>
      </c>
      <c r="G102" s="274">
        <f>+[7]ระบบการควบคุมฯ!K706+[7]ระบบการควบคุมฯ!L706</f>
        <v>119051</v>
      </c>
      <c r="H102" s="285"/>
      <c r="I102" s="767"/>
      <c r="J102" s="277">
        <f t="shared" si="41"/>
        <v>49</v>
      </c>
      <c r="K102" s="56"/>
    </row>
    <row r="103" spans="1:11" ht="42" customHeight="1" x14ac:dyDescent="0.5">
      <c r="A103" s="222">
        <v>2.1</v>
      </c>
      <c r="B103" s="760" t="str">
        <f>+[7]ระบบการควบคุมฯ!B713</f>
        <v xml:space="preserve">กิจกรรมรองเทคโนโลยีดิจิทัลเพื่อการศึกษาขั้นพื้นฐาน </v>
      </c>
      <c r="C103" s="208" t="str">
        <f>+[7]ระบบการควบคุมฯ!C713</f>
        <v>20004 66 05164 00063</v>
      </c>
      <c r="D103" s="307">
        <f>+D104</f>
        <v>535200</v>
      </c>
      <c r="E103" s="307">
        <f t="shared" ref="E103:J103" si="42">+E104</f>
        <v>0</v>
      </c>
      <c r="F103" s="307">
        <f t="shared" si="42"/>
        <v>0</v>
      </c>
      <c r="G103" s="307">
        <f t="shared" si="42"/>
        <v>534700</v>
      </c>
      <c r="H103" s="307">
        <f t="shared" si="42"/>
        <v>0</v>
      </c>
      <c r="I103" s="307">
        <f t="shared" si="42"/>
        <v>0</v>
      </c>
      <c r="J103" s="307">
        <f t="shared" si="42"/>
        <v>500</v>
      </c>
      <c r="K103" s="307"/>
    </row>
    <row r="104" spans="1:11" x14ac:dyDescent="0.5">
      <c r="A104" s="308"/>
      <c r="B104" s="854" t="str">
        <f>+[7]ระบบการควบคุมฯ!B719</f>
        <v xml:space="preserve"> งบลงทุน ค่าครุภัณฑ์ 6611310</v>
      </c>
      <c r="C104" s="755" t="str">
        <f>+[7]ระบบการควบคุมฯ!C719</f>
        <v>20004 35000200 2000000</v>
      </c>
      <c r="D104" s="310">
        <f>+D105+D110</f>
        <v>535200</v>
      </c>
      <c r="E104" s="311">
        <f t="shared" ref="E104:J104" si="43">+E105+E110</f>
        <v>0</v>
      </c>
      <c r="F104" s="311">
        <f t="shared" si="43"/>
        <v>0</v>
      </c>
      <c r="G104" s="311">
        <f t="shared" si="43"/>
        <v>534700</v>
      </c>
      <c r="H104" s="310">
        <f t="shared" si="43"/>
        <v>0</v>
      </c>
      <c r="I104" s="310">
        <f t="shared" si="43"/>
        <v>0</v>
      </c>
      <c r="J104" s="310">
        <f t="shared" si="43"/>
        <v>500</v>
      </c>
      <c r="K104" s="311"/>
    </row>
    <row r="105" spans="1:11" x14ac:dyDescent="0.5">
      <c r="A105" s="24"/>
      <c r="B105" s="55">
        <f>+[7]ระบบการควบคุมฯ!B689</f>
        <v>0</v>
      </c>
      <c r="C105" s="855"/>
      <c r="D105" s="312">
        <f>+D106</f>
        <v>0</v>
      </c>
      <c r="E105" s="312">
        <f t="shared" ref="E105:K105" si="44">+E106</f>
        <v>0</v>
      </c>
      <c r="F105" s="312">
        <f t="shared" si="44"/>
        <v>0</v>
      </c>
      <c r="G105" s="312">
        <f t="shared" si="44"/>
        <v>0</v>
      </c>
      <c r="H105" s="312">
        <f t="shared" si="44"/>
        <v>0</v>
      </c>
      <c r="I105" s="312">
        <f t="shared" si="44"/>
        <v>0</v>
      </c>
      <c r="J105" s="312">
        <f t="shared" si="44"/>
        <v>0</v>
      </c>
      <c r="K105" s="312">
        <f t="shared" si="44"/>
        <v>0</v>
      </c>
    </row>
    <row r="106" spans="1:11" ht="42" customHeight="1" x14ac:dyDescent="0.2">
      <c r="A106" s="56" t="s">
        <v>34</v>
      </c>
      <c r="B106" s="455">
        <f>+[7]ระบบการควบคุมฯ!B690</f>
        <v>0</v>
      </c>
      <c r="C106" s="455">
        <f>+[7]ระบบการควบคุมฯ!C690</f>
        <v>0</v>
      </c>
      <c r="D106" s="277">
        <f>+[7]ระบบการควบคุมฯ!F690</f>
        <v>0</v>
      </c>
      <c r="E106" s="277">
        <f>+[7]ระบบการควบคุมฯ!G690+[7]ระบบการควบคุมฯ!H690</f>
        <v>0</v>
      </c>
      <c r="F106" s="277">
        <f>+[7]ระบบการควบคุมฯ!I690+[7]ระบบการควบคุมฯ!J690</f>
        <v>0</v>
      </c>
      <c r="G106" s="277">
        <f>+[7]ระบบการควบคุมฯ!K690+[7]ระบบการควบคุมฯ!L690</f>
        <v>0</v>
      </c>
      <c r="H106" s="277">
        <f>+[7]ระบบการควบคุมฯ!J690</f>
        <v>0</v>
      </c>
      <c r="I106" s="277">
        <f>+[7]ระบบการควบคุมฯ!K690</f>
        <v>0</v>
      </c>
      <c r="J106" s="277">
        <f>+D106-E106-G106</f>
        <v>0</v>
      </c>
      <c r="K106" s="56"/>
    </row>
    <row r="107" spans="1:11" x14ac:dyDescent="0.2">
      <c r="A107" s="56">
        <f>+[7]ระบบการควบคุมฯ!A691</f>
        <v>0</v>
      </c>
      <c r="B107" s="856">
        <f>+[7]ระบบการควบคุมฯ!B691</f>
        <v>0</v>
      </c>
      <c r="C107" s="773">
        <f>+[7]ระบบการควบคุมฯ!C691</f>
        <v>0</v>
      </c>
      <c r="D107" s="277">
        <f>+[7]ระบบการควบคุมฯ!D691</f>
        <v>0</v>
      </c>
      <c r="E107" s="273">
        <f>+[7]ระบบการควบคุมฯ!G691+[7]ระบบการควบคุมฯ!H691</f>
        <v>0</v>
      </c>
      <c r="F107" s="273">
        <f>+[7]ระบบการควบคุมฯ!I691+[7]ระบบการควบคุมฯ!J691</f>
        <v>0</v>
      </c>
      <c r="G107" s="274">
        <f>+[7]ระบบการควบคุมฯ!K691+[7]ระบบการควบคุมฯ!L691</f>
        <v>0</v>
      </c>
      <c r="H107" s="285"/>
      <c r="I107" s="56"/>
      <c r="J107" s="277">
        <f>+D107-E107-G107</f>
        <v>0</v>
      </c>
      <c r="K107" s="56"/>
    </row>
    <row r="108" spans="1:11" x14ac:dyDescent="0.2">
      <c r="A108" s="272"/>
      <c r="B108" s="774"/>
      <c r="C108" s="775"/>
      <c r="D108" s="273"/>
      <c r="E108" s="273"/>
      <c r="F108" s="273"/>
      <c r="G108" s="274"/>
      <c r="H108" s="313"/>
      <c r="I108" s="272"/>
      <c r="J108" s="273"/>
      <c r="K108" s="56"/>
    </row>
    <row r="109" spans="1:11" x14ac:dyDescent="0.2">
      <c r="A109" s="272"/>
      <c r="B109" s="774"/>
      <c r="C109" s="775"/>
      <c r="D109" s="273"/>
      <c r="E109" s="273"/>
      <c r="F109" s="273"/>
      <c r="G109" s="274"/>
      <c r="H109" s="313"/>
      <c r="I109" s="272"/>
      <c r="J109" s="273"/>
      <c r="K109" s="56"/>
    </row>
    <row r="110" spans="1:11" x14ac:dyDescent="0.5">
      <c r="A110" s="24" t="s">
        <v>34</v>
      </c>
      <c r="B110" s="55" t="str">
        <f>+[7]ระบบการควบคุมฯ!B720</f>
        <v>ครุภัณฑ์คอมพิวเตอร์  120610</v>
      </c>
      <c r="C110" s="855"/>
      <c r="D110" s="312">
        <f>+D111</f>
        <v>535200</v>
      </c>
      <c r="E110" s="312">
        <f t="shared" ref="E110:K111" si="45">+E111</f>
        <v>0</v>
      </c>
      <c r="F110" s="312">
        <f t="shared" si="45"/>
        <v>0</v>
      </c>
      <c r="G110" s="312">
        <f t="shared" si="45"/>
        <v>534700</v>
      </c>
      <c r="H110" s="312">
        <f t="shared" si="45"/>
        <v>0</v>
      </c>
      <c r="I110" s="312">
        <f t="shared" si="45"/>
        <v>0</v>
      </c>
      <c r="J110" s="312">
        <f t="shared" si="45"/>
        <v>500</v>
      </c>
      <c r="K110" s="312">
        <f t="shared" si="45"/>
        <v>0</v>
      </c>
    </row>
    <row r="111" spans="1:11" ht="63" customHeight="1" x14ac:dyDescent="0.2">
      <c r="A111" s="28" t="s">
        <v>52</v>
      </c>
      <c r="B111" s="271" t="str">
        <f>+[7]ระบบการควบคุมฯ!B721</f>
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</c>
      <c r="C111" s="271" t="str">
        <f>+[7]ระบบการควบคุมฯ!C721</f>
        <v xml:space="preserve">ศธ 04002/ว171 ลว 17 มค 66 โอนครั้งที่ 202 </v>
      </c>
      <c r="D111" s="251">
        <f>+D112</f>
        <v>535200</v>
      </c>
      <c r="E111" s="251">
        <f t="shared" si="45"/>
        <v>0</v>
      </c>
      <c r="F111" s="251">
        <f t="shared" si="45"/>
        <v>0</v>
      </c>
      <c r="G111" s="251">
        <f t="shared" si="45"/>
        <v>534700</v>
      </c>
      <c r="H111" s="251">
        <f t="shared" si="45"/>
        <v>0</v>
      </c>
      <c r="I111" s="251">
        <f t="shared" si="45"/>
        <v>0</v>
      </c>
      <c r="J111" s="251">
        <f t="shared" si="45"/>
        <v>500</v>
      </c>
      <c r="K111" s="28"/>
    </row>
    <row r="112" spans="1:11" ht="42" customHeight="1" x14ac:dyDescent="0.2">
      <c r="A112" s="762" t="str">
        <f>+[7]ระบบการควบคุมฯ!A722</f>
        <v>2.1.2.2.1</v>
      </c>
      <c r="B112" s="455" t="str">
        <f>+[7]ระบบการควบคุมฯ!B722</f>
        <v>ร.ร.ชุมชนวัดทำเลทอง</v>
      </c>
      <c r="C112" s="455" t="str">
        <f>+[7]ระบบการควบคุมฯ!C722</f>
        <v>20004350002003110243</v>
      </c>
      <c r="D112" s="277">
        <f>+[7]ระบบการควบคุมฯ!D721</f>
        <v>535200</v>
      </c>
      <c r="E112" s="273">
        <f>+[7]ระบบการควบคุมฯ!G721+[7]ระบบการควบคุมฯ!H721</f>
        <v>0</v>
      </c>
      <c r="F112" s="273">
        <f>+[7]ระบบการควบคุมฯ!I721+[7]ระบบการควบคุมฯ!J721</f>
        <v>0</v>
      </c>
      <c r="G112" s="274">
        <f>+[7]ระบบการควบคุมฯ!K721+[7]ระบบการควบคุมฯ!L721</f>
        <v>534700</v>
      </c>
      <c r="H112" s="285"/>
      <c r="I112" s="56"/>
      <c r="J112" s="277">
        <f>+D112-E112-G112</f>
        <v>500</v>
      </c>
      <c r="K112" s="57"/>
    </row>
    <row r="113" spans="1:11" ht="42" customHeight="1" x14ac:dyDescent="0.2">
      <c r="A113" s="768">
        <v>2.2000000000000002</v>
      </c>
      <c r="B113" s="738" t="str">
        <f>+[7]ระบบการควบคุมฯ!B763</f>
        <v xml:space="preserve">กิจกรรมการจัดการศึกษามัธยมศึกษาตอนต้นสำหรับโรงเรียนปกติ  </v>
      </c>
      <c r="C113" s="769" t="str">
        <f>+[7]ระบบการควบคุมฯ!C763</f>
        <v>20004 66 0516500000</v>
      </c>
      <c r="D113" s="301">
        <f>+D114</f>
        <v>624500</v>
      </c>
      <c r="E113" s="301">
        <f t="shared" ref="E113:J114" si="46">+E114</f>
        <v>0</v>
      </c>
      <c r="F113" s="301">
        <f t="shared" si="46"/>
        <v>0</v>
      </c>
      <c r="G113" s="301">
        <f t="shared" si="46"/>
        <v>622965</v>
      </c>
      <c r="H113" s="301">
        <f t="shared" si="46"/>
        <v>0</v>
      </c>
      <c r="I113" s="301">
        <f t="shared" si="46"/>
        <v>0</v>
      </c>
      <c r="J113" s="301">
        <f t="shared" si="46"/>
        <v>1535</v>
      </c>
      <c r="K113" s="301"/>
    </row>
    <row r="114" spans="1:11" ht="42" customHeight="1" x14ac:dyDescent="0.5">
      <c r="A114" s="770"/>
      <c r="B114" s="52" t="str">
        <f>+[7]ระบบการควบคุมฯ!B765</f>
        <v>งบลงทุน 6611310</v>
      </c>
      <c r="C114" s="52"/>
      <c r="D114" s="311">
        <f>+D115</f>
        <v>624500</v>
      </c>
      <c r="E114" s="311">
        <f t="shared" si="46"/>
        <v>0</v>
      </c>
      <c r="F114" s="311">
        <f t="shared" si="46"/>
        <v>0</v>
      </c>
      <c r="G114" s="311">
        <f t="shared" si="46"/>
        <v>622965</v>
      </c>
      <c r="H114" s="311">
        <f t="shared" si="46"/>
        <v>0</v>
      </c>
      <c r="I114" s="311">
        <f t="shared" si="46"/>
        <v>0</v>
      </c>
      <c r="J114" s="311">
        <f t="shared" si="46"/>
        <v>1535</v>
      </c>
      <c r="K114" s="311">
        <f>+K115</f>
        <v>0</v>
      </c>
    </row>
    <row r="115" spans="1:11" ht="42" customHeight="1" x14ac:dyDescent="0.5">
      <c r="A115" s="24" t="s">
        <v>61</v>
      </c>
      <c r="B115" s="55" t="str">
        <f>+[7]ระบบการควบคุมฯ!B826</f>
        <v>ครุภัณฑ์การศึกษา 120611</v>
      </c>
      <c r="C115" s="312"/>
      <c r="D115" s="312">
        <f>+D116+D118+D121</f>
        <v>624500</v>
      </c>
      <c r="E115" s="312">
        <f t="shared" ref="E115:J115" si="47">+E116+E118+E121</f>
        <v>0</v>
      </c>
      <c r="F115" s="312">
        <f t="shared" si="47"/>
        <v>0</v>
      </c>
      <c r="G115" s="312">
        <f t="shared" si="47"/>
        <v>622965</v>
      </c>
      <c r="H115" s="312">
        <f t="shared" si="47"/>
        <v>0</v>
      </c>
      <c r="I115" s="312">
        <f t="shared" si="47"/>
        <v>0</v>
      </c>
      <c r="J115" s="312">
        <f t="shared" si="47"/>
        <v>1535</v>
      </c>
      <c r="K115" s="312">
        <f t="shared" ref="K115" si="48">+K116</f>
        <v>0</v>
      </c>
    </row>
    <row r="116" spans="1:11" ht="42" customHeight="1" x14ac:dyDescent="0.2">
      <c r="A116" s="764" t="s">
        <v>62</v>
      </c>
      <c r="B116" s="271" t="str">
        <f>+[7]ระบบการควบคุมฯ!B827</f>
        <v xml:space="preserve">ครุภัณฑ์สะเต็มศึกษา ระดับประถมศึกษา แบบ 2 </v>
      </c>
      <c r="C116" s="271" t="str">
        <f>+[7]ระบบการควบคุมฯ!C826</f>
        <v>ศธ04002/ว5169/11 พ.ย.65</v>
      </c>
      <c r="D116" s="251">
        <f>+D117</f>
        <v>119900</v>
      </c>
      <c r="E116" s="251">
        <f t="shared" ref="E116:J116" si="49">+E117</f>
        <v>0</v>
      </c>
      <c r="F116" s="251">
        <f t="shared" si="49"/>
        <v>0</v>
      </c>
      <c r="G116" s="251">
        <f t="shared" si="49"/>
        <v>119000</v>
      </c>
      <c r="H116" s="251">
        <f t="shared" si="49"/>
        <v>0</v>
      </c>
      <c r="I116" s="251">
        <f t="shared" si="49"/>
        <v>0</v>
      </c>
      <c r="J116" s="251">
        <f t="shared" si="49"/>
        <v>900</v>
      </c>
      <c r="K116" s="28"/>
    </row>
    <row r="117" spans="1:11" ht="42" customHeight="1" x14ac:dyDescent="0.2">
      <c r="A117" s="765" t="str">
        <f>+[7]ระบบการควบคุมฯ!A828</f>
        <v>1)</v>
      </c>
      <c r="B117" s="455" t="str">
        <f>+[7]ระบบการควบคุมฯ!B828</f>
        <v>ชุมชนเลิศพินิจพิทยาคม</v>
      </c>
      <c r="C117" s="455" t="str">
        <f>+[7]ระบบการควบคุมฯ!C828</f>
        <v>20004350002003112994</v>
      </c>
      <c r="D117" s="277">
        <f>+[7]ระบบการควบคุมฯ!F828</f>
        <v>119900</v>
      </c>
      <c r="E117" s="277">
        <f>+[7]ระบบการควบคุมฯ!G828+[7]ระบบการควบคุมฯ!H828</f>
        <v>0</v>
      </c>
      <c r="F117" s="277">
        <f>+[7]ระบบการควบคุมฯ!I828+[7]ระบบการควบคุมฯ!J828</f>
        <v>0</v>
      </c>
      <c r="G117" s="278">
        <f>+[7]ระบบการควบคุมฯ!K828+[7]ระบบการควบคุมฯ!L828</f>
        <v>119000</v>
      </c>
      <c r="H117" s="285"/>
      <c r="I117" s="767"/>
      <c r="J117" s="277">
        <f>+D117-E117-G117</f>
        <v>900</v>
      </c>
      <c r="K117" s="56"/>
    </row>
    <row r="118" spans="1:11" ht="42" customHeight="1" x14ac:dyDescent="0.2">
      <c r="A118" s="764" t="s">
        <v>153</v>
      </c>
      <c r="B118" s="271" t="str">
        <f>+[7]ระบบการควบคุมฯ!B829</f>
        <v>ครุภัณฑ์เทคโนโลยีดิจิตอล แบบ 2</v>
      </c>
      <c r="C118" s="271" t="str">
        <f>+[7]ระบบการควบคุมฯ!C829</f>
        <v>ศธ04002/ว5169/11 พ.ย.65</v>
      </c>
      <c r="D118" s="251">
        <f>+D119+D120</f>
        <v>476600</v>
      </c>
      <c r="E118" s="251">
        <f t="shared" ref="E118:J118" si="50">+E119+E120</f>
        <v>0</v>
      </c>
      <c r="F118" s="251">
        <f t="shared" si="50"/>
        <v>0</v>
      </c>
      <c r="G118" s="251">
        <f t="shared" si="50"/>
        <v>476000</v>
      </c>
      <c r="H118" s="251">
        <f t="shared" si="50"/>
        <v>0</v>
      </c>
      <c r="I118" s="251">
        <f t="shared" si="50"/>
        <v>0</v>
      </c>
      <c r="J118" s="251">
        <f t="shared" si="50"/>
        <v>600</v>
      </c>
      <c r="K118" s="28"/>
    </row>
    <row r="119" spans="1:11" ht="42" customHeight="1" x14ac:dyDescent="0.2">
      <c r="A119" s="765" t="str">
        <f>+[7]ระบบการควบคุมฯ!A830</f>
        <v>1)</v>
      </c>
      <c r="B119" s="766" t="str">
        <f>+[7]ระบบการควบคุมฯ!B830</f>
        <v>วัดทศทิศ</v>
      </c>
      <c r="C119" s="765" t="str">
        <f>+[7]ระบบการควบคุมฯ!C830</f>
        <v>20004350002003112995</v>
      </c>
      <c r="D119" s="277">
        <f>+[7]ระบบการควบคุมฯ!D830</f>
        <v>232100</v>
      </c>
      <c r="E119" s="273">
        <f>+[7]ระบบการควบคุมฯ!G830+[7]ระบบการควบคุมฯ!H830</f>
        <v>0</v>
      </c>
      <c r="F119" s="273">
        <f>+[7]ระบบการควบคุมฯ!I830+[7]ระบบการควบคุมฯ!J830</f>
        <v>0</v>
      </c>
      <c r="G119" s="274">
        <f>+[7]ระบบการควบคุมฯ!K830+[7]ระบบการควบคุมฯ!L830</f>
        <v>232100</v>
      </c>
      <c r="H119" s="771"/>
      <c r="I119" s="772"/>
      <c r="J119" s="277">
        <f>+D119-E119-G119</f>
        <v>0</v>
      </c>
      <c r="K119" s="56"/>
    </row>
    <row r="120" spans="1:11" ht="42" customHeight="1" x14ac:dyDescent="0.2">
      <c r="A120" s="765" t="str">
        <f>+[7]ระบบการควบคุมฯ!A831</f>
        <v>2)</v>
      </c>
      <c r="B120" s="766" t="str">
        <f>+[7]ระบบการควบคุมฯ!B831</f>
        <v>วัดสมุหราษฎร์บํารุง</v>
      </c>
      <c r="C120" s="765" t="str">
        <f>+[7]ระบบการควบคุมฯ!C831</f>
        <v>20004350002003112996</v>
      </c>
      <c r="D120" s="277">
        <f>+[7]ระบบการควบคุมฯ!D831</f>
        <v>244500</v>
      </c>
      <c r="E120" s="273">
        <f>+[7]ระบบการควบคุมฯ!G831+[7]ระบบการควบคุมฯ!H831</f>
        <v>0</v>
      </c>
      <c r="F120" s="273">
        <f>+[7]ระบบการควบคุมฯ!I831+[7]ระบบการควบคุมฯ!J831</f>
        <v>0</v>
      </c>
      <c r="G120" s="274">
        <f>+[7]ระบบการควบคุมฯ!K831+[7]ระบบการควบคุมฯ!L831</f>
        <v>243900</v>
      </c>
      <c r="H120" s="771"/>
      <c r="I120" s="772"/>
      <c r="J120" s="773">
        <f t="shared" ref="J120" si="51">+D120-E120-G120</f>
        <v>600</v>
      </c>
      <c r="K120" s="56"/>
    </row>
    <row r="121" spans="1:11" ht="42" customHeight="1" x14ac:dyDescent="0.2">
      <c r="A121" s="764" t="s">
        <v>154</v>
      </c>
      <c r="B121" s="271" t="str">
        <f>+[7]ระบบการควบคุมฯ!B832</f>
        <v xml:space="preserve">โต๊ะเก้าอี้นักเรียน ระดับประถมศึกษา </v>
      </c>
      <c r="C121" s="271" t="str">
        <f>+[7]ระบบการควบคุมฯ!C832</f>
        <v>ศธ04002/ว5169/11 พ.ย.65</v>
      </c>
      <c r="D121" s="251">
        <f>+D122</f>
        <v>28000</v>
      </c>
      <c r="E121" s="251">
        <f t="shared" ref="E121:J121" si="52">+E122</f>
        <v>0</v>
      </c>
      <c r="F121" s="251">
        <f t="shared" si="52"/>
        <v>0</v>
      </c>
      <c r="G121" s="251">
        <f t="shared" si="52"/>
        <v>27965</v>
      </c>
      <c r="H121" s="251">
        <f t="shared" si="52"/>
        <v>0</v>
      </c>
      <c r="I121" s="251">
        <f t="shared" si="52"/>
        <v>0</v>
      </c>
      <c r="J121" s="251">
        <f t="shared" si="52"/>
        <v>35</v>
      </c>
      <c r="K121" s="28"/>
    </row>
    <row r="122" spans="1:11" ht="42" customHeight="1" x14ac:dyDescent="0.5">
      <c r="A122" s="765" t="str">
        <f>+[7]ระบบการควบคุมฯ!A833</f>
        <v>1)</v>
      </c>
      <c r="B122" s="766" t="str">
        <f>+[7]ระบบการควบคุมฯ!B833</f>
        <v>วัดปัญจทายิกาวาส</v>
      </c>
      <c r="C122" s="765" t="str">
        <f>+[7]ระบบการควบคุมฯ!C833</f>
        <v>20004350002003112997</v>
      </c>
      <c r="D122" s="277">
        <f>+[7]ระบบการควบคุมฯ!D833</f>
        <v>28000</v>
      </c>
      <c r="E122" s="273">
        <f>+[7]ระบบการควบคุมฯ!G833+[7]ระบบการควบคุมฯ!H833</f>
        <v>0</v>
      </c>
      <c r="F122" s="273">
        <f>+[7]ระบบการควบคุมฯ!I833+[7]ระบบการควบคุมฯ!J833</f>
        <v>0</v>
      </c>
      <c r="G122" s="274">
        <f>+[7]ระบบการควบคุมฯ!K833+[7]ระบบการควบคุมฯ!L833</f>
        <v>27965</v>
      </c>
      <c r="H122" s="771"/>
      <c r="I122" s="772"/>
      <c r="J122" s="277">
        <f>+D122-E122-G122</f>
        <v>35</v>
      </c>
      <c r="K122" s="43"/>
    </row>
    <row r="123" spans="1:11" ht="42" customHeight="1" x14ac:dyDescent="0.5">
      <c r="A123" s="909"/>
      <c r="B123" s="910"/>
      <c r="C123" s="909"/>
      <c r="D123" s="273"/>
      <c r="E123" s="273"/>
      <c r="F123" s="273"/>
      <c r="G123" s="274"/>
      <c r="H123" s="911"/>
      <c r="I123" s="912"/>
      <c r="J123" s="273"/>
      <c r="K123" s="43"/>
    </row>
    <row r="124" spans="1:11" ht="42" customHeight="1" x14ac:dyDescent="0.2">
      <c r="A124" s="314">
        <v>2.2999999999999998</v>
      </c>
      <c r="B124" s="776" t="str">
        <f>+[7]ระบบการควบคุมฯ!B934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124" s="315" t="str">
        <f>+[7]ระบบการควบคุมฯ!C934</f>
        <v>20004  66 01056 00000</v>
      </c>
      <c r="D124" s="316">
        <f>+D125</f>
        <v>19570800</v>
      </c>
      <c r="E124" s="316">
        <f t="shared" ref="E124:J124" si="53">+E125</f>
        <v>4219200</v>
      </c>
      <c r="F124" s="316">
        <f t="shared" si="53"/>
        <v>0</v>
      </c>
      <c r="G124" s="316">
        <f t="shared" si="53"/>
        <v>15351600</v>
      </c>
      <c r="H124" s="316">
        <f t="shared" si="53"/>
        <v>0</v>
      </c>
      <c r="I124" s="316">
        <f t="shared" si="53"/>
        <v>0</v>
      </c>
      <c r="J124" s="316">
        <f t="shared" si="53"/>
        <v>0</v>
      </c>
      <c r="K124" s="301"/>
    </row>
    <row r="125" spans="1:11" ht="42" customHeight="1" x14ac:dyDescent="0.5">
      <c r="A125" s="308"/>
      <c r="B125" s="433" t="str">
        <f>+[7]ระบบการควบคุมฯ!B935</f>
        <v>งบลงทุน  ค่าที่ดินและสิ่งก่อสร้าง 6611320</v>
      </c>
      <c r="C125" s="451"/>
      <c r="D125" s="318">
        <f>+D126+D150+D167+D169</f>
        <v>19570800</v>
      </c>
      <c r="E125" s="318">
        <f t="shared" ref="E125:F125" si="54">+E126+E150+E167+E169</f>
        <v>4219200</v>
      </c>
      <c r="F125" s="318">
        <f t="shared" si="54"/>
        <v>0</v>
      </c>
      <c r="G125" s="318">
        <f>+G126+G150+G167+G169</f>
        <v>15351600</v>
      </c>
      <c r="H125" s="318">
        <f t="shared" ref="H125:J125" si="55">+H126+H150+H167+H169</f>
        <v>0</v>
      </c>
      <c r="I125" s="318">
        <f t="shared" si="55"/>
        <v>0</v>
      </c>
      <c r="J125" s="318">
        <f t="shared" si="55"/>
        <v>0</v>
      </c>
      <c r="K125" s="318"/>
    </row>
    <row r="126" spans="1:11" ht="21" hidden="1" customHeight="1" x14ac:dyDescent="0.2">
      <c r="A126" s="319" t="s">
        <v>125</v>
      </c>
      <c r="B126" s="320" t="str">
        <f>+[7]ระบบการควบคุมฯ!B936</f>
        <v>ปรับปรุงซ่อมแซมอาคารเรียนอาคารประกอบและสิ่งก่อสร้างอื่น 22 โรงเรียน</v>
      </c>
      <c r="C126" s="320" t="str">
        <f>+[7]ระบบการควบคุมฯ!C936</f>
        <v>ศธ 04002/ว5190ลว 14 พ.ย.65 ครั้งที่ 64</v>
      </c>
      <c r="D126" s="298">
        <f>SUM(D127:D149)</f>
        <v>6014000</v>
      </c>
      <c r="E126" s="298">
        <f t="shared" ref="E126:J126" si="56">SUM(E127:E149)</f>
        <v>0</v>
      </c>
      <c r="F126" s="298">
        <f t="shared" si="56"/>
        <v>0</v>
      </c>
      <c r="G126" s="298">
        <f t="shared" si="56"/>
        <v>6014000</v>
      </c>
      <c r="H126" s="298">
        <f t="shared" si="56"/>
        <v>0</v>
      </c>
      <c r="I126" s="298">
        <f t="shared" si="56"/>
        <v>0</v>
      </c>
      <c r="J126" s="298">
        <f t="shared" si="56"/>
        <v>0</v>
      </c>
      <c r="K126" s="298"/>
    </row>
    <row r="127" spans="1:11" ht="21" hidden="1" customHeight="1" x14ac:dyDescent="0.2">
      <c r="A127" s="762" t="str">
        <f>+[7]ระบบการควบคุมฯ!A937</f>
        <v>1)</v>
      </c>
      <c r="B127" s="56" t="str">
        <f>+[7]ระบบการควบคุมฯ!B937</f>
        <v>กลางคลองสิบ</v>
      </c>
      <c r="C127" s="57" t="str">
        <f>+[7]ระบบการควบคุมฯ!C937</f>
        <v>20004350002003214534</v>
      </c>
      <c r="D127" s="277">
        <f>+[7]ระบบการควบคุมฯ!F937</f>
        <v>336000</v>
      </c>
      <c r="E127" s="277">
        <f>+[7]ระบบการควบคุมฯ!G937+[7]ระบบการควบคุมฯ!H937</f>
        <v>0</v>
      </c>
      <c r="F127" s="277">
        <f>+[7]ระบบการควบคุมฯ!I937+[7]ระบบการควบคุมฯ!J937</f>
        <v>0</v>
      </c>
      <c r="G127" s="278">
        <f>+[7]ระบบการควบคุมฯ!K937+[7]ระบบการควบคุมฯ!L937</f>
        <v>336000</v>
      </c>
      <c r="H127" s="285"/>
      <c r="I127" s="56"/>
      <c r="J127" s="277">
        <f>+D127-E127-G127</f>
        <v>0</v>
      </c>
      <c r="K127" s="56"/>
    </row>
    <row r="128" spans="1:11" ht="21" hidden="1" customHeight="1" x14ac:dyDescent="0.2">
      <c r="A128" s="762" t="str">
        <f>+[7]ระบบการควบคุมฯ!A938</f>
        <v>2)</v>
      </c>
      <c r="B128" s="56" t="str">
        <f>+[7]ระบบการควบคุมฯ!B938</f>
        <v>ชุมชนวัดทำเลทอง</v>
      </c>
      <c r="C128" s="57" t="str">
        <f>+[7]ระบบการควบคุมฯ!C938</f>
        <v>20004350002003214535</v>
      </c>
      <c r="D128" s="277">
        <f>+[7]ระบบการควบคุมฯ!F938</f>
        <v>413000</v>
      </c>
      <c r="E128" s="277">
        <f>+[7]ระบบการควบคุมฯ!G938+[7]ระบบการควบคุมฯ!H938</f>
        <v>0</v>
      </c>
      <c r="F128" s="277">
        <f>+[7]ระบบการควบคุมฯ!I938+[7]ระบบการควบคุมฯ!J938</f>
        <v>0</v>
      </c>
      <c r="G128" s="278">
        <f>+[7]ระบบการควบคุมฯ!K938+[7]ระบบการควบคุมฯ!L938</f>
        <v>413000</v>
      </c>
      <c r="H128" s="285"/>
      <c r="I128" s="56"/>
      <c r="J128" s="277">
        <f t="shared" ref="J128:J149" si="57">+D128-E128-G128</f>
        <v>0</v>
      </c>
      <c r="K128" s="56"/>
    </row>
    <row r="129" spans="1:11" ht="21" hidden="1" customHeight="1" x14ac:dyDescent="0.2">
      <c r="A129" s="762" t="str">
        <f>+[7]ระบบการควบคุมฯ!A939</f>
        <v>3)</v>
      </c>
      <c r="B129" s="56" t="str">
        <f>+[7]ระบบการควบคุมฯ!B939</f>
        <v>วัดชัยมังคลาราม</v>
      </c>
      <c r="C129" s="57" t="str">
        <f>+[7]ระบบการควบคุมฯ!C939</f>
        <v>20004350002003214536</v>
      </c>
      <c r="D129" s="277">
        <f>+[7]ระบบการควบคุมฯ!F939</f>
        <v>368000</v>
      </c>
      <c r="E129" s="277">
        <f>+[7]ระบบการควบคุมฯ!G939+[7]ระบบการควบคุมฯ!H939</f>
        <v>0</v>
      </c>
      <c r="F129" s="277">
        <f>+[7]ระบบการควบคุมฯ!I939+[7]ระบบการควบคุมฯ!J939</f>
        <v>0</v>
      </c>
      <c r="G129" s="278">
        <f>+[7]ระบบการควบคุมฯ!K939+[7]ระบบการควบคุมฯ!L939</f>
        <v>368000</v>
      </c>
      <c r="H129" s="285"/>
      <c r="I129" s="56"/>
      <c r="J129" s="277">
        <f t="shared" si="57"/>
        <v>0</v>
      </c>
      <c r="K129" s="56"/>
    </row>
    <row r="130" spans="1:11" ht="21" hidden="1" customHeight="1" x14ac:dyDescent="0.2">
      <c r="A130" s="762" t="str">
        <f>+[7]ระบบการควบคุมฯ!A940</f>
        <v>4)</v>
      </c>
      <c r="B130" s="56" t="str">
        <f>+[7]ระบบการควบคุมฯ!B940</f>
        <v>วัดลาดสนุ่น</v>
      </c>
      <c r="C130" s="57" t="str">
        <f>+[7]ระบบการควบคุมฯ!C940</f>
        <v>20004350002003214537</v>
      </c>
      <c r="D130" s="277">
        <f>+[7]ระบบการควบคุมฯ!F940</f>
        <v>249000</v>
      </c>
      <c r="E130" s="277">
        <f>+[7]ระบบการควบคุมฯ!G940+[7]ระบบการควบคุมฯ!H940</f>
        <v>0</v>
      </c>
      <c r="F130" s="277">
        <f>+[7]ระบบการควบคุมฯ!I940+[7]ระบบการควบคุมฯ!J940</f>
        <v>0</v>
      </c>
      <c r="G130" s="278">
        <f>+[7]ระบบการควบคุมฯ!K940+[7]ระบบการควบคุมฯ!L940</f>
        <v>249000</v>
      </c>
      <c r="H130" s="285"/>
      <c r="I130" s="56"/>
      <c r="J130" s="277">
        <f t="shared" si="57"/>
        <v>0</v>
      </c>
      <c r="K130" s="56"/>
    </row>
    <row r="131" spans="1:11" ht="21" hidden="1" customHeight="1" x14ac:dyDescent="0.2">
      <c r="A131" s="762" t="str">
        <f>+[7]ระบบการควบคุมฯ!A941</f>
        <v>5)</v>
      </c>
      <c r="B131" s="56" t="str">
        <f>+[7]ระบบการควบคุมฯ!B941</f>
        <v>วัดสมุหราษฎร์บํารุง</v>
      </c>
      <c r="C131" s="57" t="str">
        <f>+[7]ระบบการควบคุมฯ!C941</f>
        <v>20004350002003214538</v>
      </c>
      <c r="D131" s="277">
        <f>+[7]ระบบการควบคุมฯ!F941</f>
        <v>272000</v>
      </c>
      <c r="E131" s="277">
        <f>+[7]ระบบการควบคุมฯ!G941+[7]ระบบการควบคุมฯ!H941</f>
        <v>0</v>
      </c>
      <c r="F131" s="277">
        <f>+[7]ระบบการควบคุมฯ!I941+[7]ระบบการควบคุมฯ!J941</f>
        <v>0</v>
      </c>
      <c r="G131" s="278">
        <f>+[7]ระบบการควบคุมฯ!K941+[7]ระบบการควบคุมฯ!L941</f>
        <v>272000</v>
      </c>
      <c r="H131" s="285"/>
      <c r="I131" s="56"/>
      <c r="J131" s="277">
        <f t="shared" si="57"/>
        <v>0</v>
      </c>
      <c r="K131" s="56"/>
    </row>
    <row r="132" spans="1:11" ht="21" hidden="1" customHeight="1" x14ac:dyDescent="0.2">
      <c r="A132" s="762" t="str">
        <f>+[7]ระบบการควบคุมฯ!A942</f>
        <v>6)</v>
      </c>
      <c r="B132" s="56" t="str">
        <f>+[7]ระบบการควบคุมฯ!B942</f>
        <v>วัดอดิศร</v>
      </c>
      <c r="C132" s="57" t="str">
        <f>+[7]ระบบการควบคุมฯ!C942</f>
        <v>20004350002003214539</v>
      </c>
      <c r="D132" s="277">
        <f>+[7]ระบบการควบคุมฯ!F942</f>
        <v>456000</v>
      </c>
      <c r="E132" s="277">
        <f>+[7]ระบบการควบคุมฯ!G942+[7]ระบบการควบคุมฯ!H942</f>
        <v>0</v>
      </c>
      <c r="F132" s="277">
        <f>+[7]ระบบการควบคุมฯ!I942+[7]ระบบการควบคุมฯ!J942</f>
        <v>0</v>
      </c>
      <c r="G132" s="278">
        <f>+[7]ระบบการควบคุมฯ!K942+[7]ระบบการควบคุมฯ!L942</f>
        <v>456000</v>
      </c>
      <c r="H132" s="285"/>
      <c r="I132" s="56"/>
      <c r="J132" s="277">
        <f t="shared" si="57"/>
        <v>0</v>
      </c>
      <c r="K132" s="56"/>
    </row>
    <row r="133" spans="1:11" ht="21" hidden="1" customHeight="1" x14ac:dyDescent="0.2">
      <c r="A133" s="762" t="str">
        <f>+[7]ระบบการควบคุมฯ!A943</f>
        <v>7)</v>
      </c>
      <c r="B133" s="56" t="str">
        <f>+[7]ระบบการควบคุมฯ!B943</f>
        <v>สหราษฎร์บํารุง</v>
      </c>
      <c r="C133" s="57" t="str">
        <f>+[7]ระบบการควบคุมฯ!C943</f>
        <v>20004350002003214540</v>
      </c>
      <c r="D133" s="277">
        <f>+[7]ระบบการควบคุมฯ!F943</f>
        <v>376000</v>
      </c>
      <c r="E133" s="277">
        <f>+[7]ระบบการควบคุมฯ!G943+[7]ระบบการควบคุมฯ!H943</f>
        <v>0</v>
      </c>
      <c r="F133" s="277">
        <f>+[7]ระบบการควบคุมฯ!I943+[7]ระบบการควบคุมฯ!J943</f>
        <v>0</v>
      </c>
      <c r="G133" s="278">
        <f>+[7]ระบบการควบคุมฯ!K943+[7]ระบบการควบคุมฯ!L943</f>
        <v>376000</v>
      </c>
      <c r="H133" s="285"/>
      <c r="I133" s="56"/>
      <c r="J133" s="277">
        <f t="shared" si="57"/>
        <v>0</v>
      </c>
      <c r="K133" s="56"/>
    </row>
    <row r="134" spans="1:11" ht="21" hidden="1" customHeight="1" x14ac:dyDescent="0.2">
      <c r="A134" s="762" t="str">
        <f>+[7]ระบบการควบคุมฯ!A944</f>
        <v>8)</v>
      </c>
      <c r="B134" s="56" t="str">
        <f>+[7]ระบบการควบคุมฯ!B944</f>
        <v>ราษฎร์สงเคราะห์วิทยา</v>
      </c>
      <c r="C134" s="57" t="str">
        <f>+[7]ระบบการควบคุมฯ!C944</f>
        <v>20004350002003214541</v>
      </c>
      <c r="D134" s="277">
        <f>+[7]ระบบการควบคุมฯ!F944</f>
        <v>386000</v>
      </c>
      <c r="E134" s="277">
        <f>+[7]ระบบการควบคุมฯ!G944+[7]ระบบการควบคุมฯ!H944</f>
        <v>0</v>
      </c>
      <c r="F134" s="277">
        <f>+[7]ระบบการควบคุมฯ!I944+[7]ระบบการควบคุมฯ!J944</f>
        <v>0</v>
      </c>
      <c r="G134" s="278">
        <f>+[7]ระบบการควบคุมฯ!K944+[7]ระบบการควบคุมฯ!L944</f>
        <v>386000</v>
      </c>
      <c r="H134" s="285"/>
      <c r="I134" s="56"/>
      <c r="J134" s="277">
        <f t="shared" si="57"/>
        <v>0</v>
      </c>
      <c r="K134" s="56"/>
    </row>
    <row r="135" spans="1:11" ht="21" hidden="1" customHeight="1" x14ac:dyDescent="0.2">
      <c r="A135" s="762" t="str">
        <f>+[7]ระบบการควบคุมฯ!A945</f>
        <v>9)</v>
      </c>
      <c r="B135" s="56" t="str">
        <f>+[7]ระบบการควบคุมฯ!B945</f>
        <v>วัดราษฎรบํารุง</v>
      </c>
      <c r="C135" s="57" t="str">
        <f>+[7]ระบบการควบคุมฯ!C945</f>
        <v>20004350002003214542</v>
      </c>
      <c r="D135" s="277">
        <f>+[7]ระบบการควบคุมฯ!F945</f>
        <v>132000</v>
      </c>
      <c r="E135" s="277">
        <f>+[7]ระบบการควบคุมฯ!G945+[7]ระบบการควบคุมฯ!H945</f>
        <v>0</v>
      </c>
      <c r="F135" s="277">
        <f>+[7]ระบบการควบคุมฯ!I945+[7]ระบบการควบคุมฯ!J945</f>
        <v>0</v>
      </c>
      <c r="G135" s="278">
        <f>+[7]ระบบการควบคุมฯ!K945+[7]ระบบการควบคุมฯ!L945</f>
        <v>132000</v>
      </c>
      <c r="H135" s="285"/>
      <c r="I135" s="56"/>
      <c r="J135" s="277">
        <f t="shared" si="57"/>
        <v>0</v>
      </c>
      <c r="K135" s="56"/>
    </row>
    <row r="136" spans="1:11" ht="21" hidden="1" customHeight="1" x14ac:dyDescent="0.2">
      <c r="A136" s="762" t="str">
        <f>+[7]ระบบการควบคุมฯ!A946</f>
        <v>10)</v>
      </c>
      <c r="B136" s="56" t="str">
        <f>+[7]ระบบการควบคุมฯ!B946</f>
        <v>วัดเจริญบุญ</v>
      </c>
      <c r="C136" s="57" t="str">
        <f>+[7]ระบบการควบคุมฯ!C946</f>
        <v>20004350002003214543</v>
      </c>
      <c r="D136" s="277">
        <f>+[7]ระบบการควบคุมฯ!F946</f>
        <v>55000</v>
      </c>
      <c r="E136" s="277">
        <f>+[7]ระบบการควบคุมฯ!G946+[7]ระบบการควบคุมฯ!H946</f>
        <v>0</v>
      </c>
      <c r="F136" s="277">
        <f>+[7]ระบบการควบคุมฯ!I946+[7]ระบบการควบคุมฯ!J946</f>
        <v>0</v>
      </c>
      <c r="G136" s="278">
        <f>+[7]ระบบการควบคุมฯ!K946+[7]ระบบการควบคุมฯ!L946</f>
        <v>55000</v>
      </c>
      <c r="H136" s="285"/>
      <c r="I136" s="56"/>
      <c r="J136" s="277">
        <f t="shared" si="57"/>
        <v>0</v>
      </c>
      <c r="K136" s="56"/>
    </row>
    <row r="137" spans="1:11" ht="21" hidden="1" customHeight="1" x14ac:dyDescent="0.2">
      <c r="A137" s="762" t="str">
        <f>+[7]ระบบการควบคุมฯ!A947</f>
        <v>11)</v>
      </c>
      <c r="B137" s="56" t="str">
        <f>+[7]ระบบการควบคุมฯ!B947</f>
        <v>วัดโปรยฝน</v>
      </c>
      <c r="C137" s="57" t="str">
        <f>+[7]ระบบการควบคุมฯ!C947</f>
        <v>20004350002003214544</v>
      </c>
      <c r="D137" s="277">
        <f>+[7]ระบบการควบคุมฯ!F947</f>
        <v>471000</v>
      </c>
      <c r="E137" s="277">
        <f>+[7]ระบบการควบคุมฯ!G947+[7]ระบบการควบคุมฯ!H947</f>
        <v>0</v>
      </c>
      <c r="F137" s="277">
        <f>+[7]ระบบการควบคุมฯ!I947+[7]ระบบการควบคุมฯ!J947</f>
        <v>0</v>
      </c>
      <c r="G137" s="278">
        <f>+[7]ระบบการควบคุมฯ!K947+[7]ระบบการควบคุมฯ!L947</f>
        <v>471000</v>
      </c>
      <c r="H137" s="285"/>
      <c r="I137" s="56"/>
      <c r="J137" s="277">
        <f t="shared" si="57"/>
        <v>0</v>
      </c>
      <c r="K137" s="56"/>
    </row>
    <row r="138" spans="1:11" ht="21" hidden="1" customHeight="1" x14ac:dyDescent="0.2">
      <c r="A138" s="762" t="str">
        <f>+[7]ระบบการควบคุมฯ!A948</f>
        <v>12)</v>
      </c>
      <c r="B138" s="56" t="str">
        <f>+[7]ระบบการควบคุมฯ!B948</f>
        <v>วัดสอนดีศรีเจริญ</v>
      </c>
      <c r="C138" s="57" t="str">
        <f>+[7]ระบบการควบคุมฯ!C948</f>
        <v>20004350002003214545</v>
      </c>
      <c r="D138" s="277">
        <f>+[7]ระบบการควบคุมฯ!F948</f>
        <v>85000</v>
      </c>
      <c r="E138" s="277">
        <f>+[7]ระบบการควบคุมฯ!G948+[7]ระบบการควบคุมฯ!H948</f>
        <v>0</v>
      </c>
      <c r="F138" s="277">
        <f>+[7]ระบบการควบคุมฯ!I948+[7]ระบบการควบคุมฯ!J948</f>
        <v>0</v>
      </c>
      <c r="G138" s="278">
        <f>+[7]ระบบการควบคุมฯ!K948+[7]ระบบการควบคุมฯ!L948</f>
        <v>85000</v>
      </c>
      <c r="H138" s="285"/>
      <c r="I138" s="56"/>
      <c r="J138" s="277">
        <f t="shared" si="57"/>
        <v>0</v>
      </c>
      <c r="K138" s="56"/>
    </row>
    <row r="139" spans="1:11" ht="21" hidden="1" customHeight="1" x14ac:dyDescent="0.2">
      <c r="A139" s="762" t="str">
        <f>+[7]ระบบการควบคุมฯ!A949</f>
        <v>13)</v>
      </c>
      <c r="B139" s="56" t="str">
        <f>+[7]ระบบการควบคุมฯ!B949</f>
        <v>วัดสุขบุญฑริการาม</v>
      </c>
      <c r="C139" s="57" t="str">
        <f>+[7]ระบบการควบคุมฯ!C949</f>
        <v>20004350002003214546</v>
      </c>
      <c r="D139" s="277">
        <f>+[7]ระบบการควบคุมฯ!F949</f>
        <v>294000</v>
      </c>
      <c r="E139" s="277">
        <f>+[7]ระบบการควบคุมฯ!G949+[7]ระบบการควบคุมฯ!H949</f>
        <v>0</v>
      </c>
      <c r="F139" s="277">
        <f>+[7]ระบบการควบคุมฯ!I949+[7]ระบบการควบคุมฯ!J949</f>
        <v>0</v>
      </c>
      <c r="G139" s="278">
        <f>+[7]ระบบการควบคุมฯ!K949+[7]ระบบการควบคุมฯ!L949</f>
        <v>294000</v>
      </c>
      <c r="H139" s="285"/>
      <c r="I139" s="56"/>
      <c r="J139" s="277">
        <f t="shared" si="57"/>
        <v>0</v>
      </c>
      <c r="K139" s="56"/>
    </row>
    <row r="140" spans="1:11" ht="21" hidden="1" customHeight="1" x14ac:dyDescent="0.2">
      <c r="A140" s="762" t="str">
        <f>+[7]ระบบการควบคุมฯ!A950</f>
        <v>14)</v>
      </c>
      <c r="B140" s="56" t="str">
        <f>+[7]ระบบการควบคุมฯ!B950</f>
        <v>แสนจําหน่ายวิทยา</v>
      </c>
      <c r="C140" s="57" t="str">
        <f>+[7]ระบบการควบคุมฯ!C950</f>
        <v>20004350002003214547</v>
      </c>
      <c r="D140" s="277">
        <f>+[7]ระบบการควบคุมฯ!F950</f>
        <v>266000</v>
      </c>
      <c r="E140" s="277">
        <f>+[7]ระบบการควบคุมฯ!G950+[7]ระบบการควบคุมฯ!H950</f>
        <v>0</v>
      </c>
      <c r="F140" s="277">
        <f>+[7]ระบบการควบคุมฯ!I950+[7]ระบบการควบคุมฯ!J950</f>
        <v>0</v>
      </c>
      <c r="G140" s="278">
        <f>+[7]ระบบการควบคุมฯ!K950+[7]ระบบการควบคุมฯ!L950</f>
        <v>266000</v>
      </c>
      <c r="H140" s="285"/>
      <c r="I140" s="56"/>
      <c r="J140" s="277">
        <f t="shared" si="57"/>
        <v>0</v>
      </c>
      <c r="K140" s="56"/>
    </row>
    <row r="141" spans="1:11" x14ac:dyDescent="0.2">
      <c r="A141" s="762"/>
      <c r="B141" s="56" t="str">
        <f>+'[7]ควบคุมสิ่งก่อสร้าง 36001 36002'!E100</f>
        <v>ทำสัญญา16 ธค 66 ครบ 14 กพ 66</v>
      </c>
      <c r="C141" s="57"/>
      <c r="D141" s="277"/>
      <c r="E141" s="277"/>
      <c r="F141" s="277"/>
      <c r="G141" s="278"/>
      <c r="H141" s="285"/>
      <c r="I141" s="56"/>
      <c r="J141" s="277"/>
      <c r="K141" s="56"/>
    </row>
    <row r="142" spans="1:11" ht="43.5" x14ac:dyDescent="0.2">
      <c r="A142" s="762" t="str">
        <f>+[7]ระบบการควบคุมฯ!A951</f>
        <v>15)</v>
      </c>
      <c r="B142" s="56" t="str">
        <f>+[7]ระบบการควบคุมฯ!B951</f>
        <v>หิรัญพงษ์อนุสรณ์</v>
      </c>
      <c r="C142" s="57" t="str">
        <f>+[7]ระบบการควบคุมฯ!C951</f>
        <v>20004350002003214548</v>
      </c>
      <c r="D142" s="277">
        <f>+[7]ระบบการควบคุมฯ!F951</f>
        <v>156000</v>
      </c>
      <c r="E142" s="277">
        <f>+[7]ระบบการควบคุมฯ!G951+[7]ระบบการควบคุมฯ!H951</f>
        <v>0</v>
      </c>
      <c r="F142" s="277">
        <f>+[7]ระบบการควบคุมฯ!I951+[7]ระบบการควบคุมฯ!J951</f>
        <v>0</v>
      </c>
      <c r="G142" s="278">
        <f>+[7]ระบบการควบคุมฯ!K951+[7]ระบบการควบคุมฯ!L951</f>
        <v>156000</v>
      </c>
      <c r="H142" s="285"/>
      <c r="I142" s="56"/>
      <c r="J142" s="277">
        <f t="shared" si="57"/>
        <v>0</v>
      </c>
      <c r="K142" s="56"/>
    </row>
    <row r="143" spans="1:11" ht="43.5" x14ac:dyDescent="0.2">
      <c r="A143" s="762" t="str">
        <f>+[7]ระบบการควบคุมฯ!A952</f>
        <v>16)</v>
      </c>
      <c r="B143" s="56" t="str">
        <f>+[7]ระบบการควบคุมฯ!B952</f>
        <v>อยู่ประชานุเคราะห์</v>
      </c>
      <c r="C143" s="57" t="str">
        <f>+[7]ระบบการควบคุมฯ!C952</f>
        <v>20004350002003214549</v>
      </c>
      <c r="D143" s="277">
        <f>+[7]ระบบการควบคุมฯ!F952</f>
        <v>110000</v>
      </c>
      <c r="E143" s="277">
        <f>+[7]ระบบการควบคุมฯ!G952+[7]ระบบการควบคุมฯ!H952</f>
        <v>0</v>
      </c>
      <c r="F143" s="277">
        <f>+[7]ระบบการควบคุมฯ!I952+[7]ระบบการควบคุมฯ!J952</f>
        <v>0</v>
      </c>
      <c r="G143" s="278">
        <f>+[7]ระบบการควบคุมฯ!K952+[7]ระบบการควบคุมฯ!L952</f>
        <v>110000</v>
      </c>
      <c r="H143" s="285"/>
      <c r="I143" s="56"/>
      <c r="J143" s="277">
        <f t="shared" si="57"/>
        <v>0</v>
      </c>
      <c r="K143" s="56"/>
    </row>
    <row r="144" spans="1:11" ht="43.5" x14ac:dyDescent="0.2">
      <c r="A144" s="762" t="str">
        <f>+[7]ระบบการควบคุมฯ!A953</f>
        <v>17)</v>
      </c>
      <c r="B144" s="56" t="str">
        <f>+[7]ระบบการควบคุมฯ!B953</f>
        <v>วัดประยูรธรรมาราม</v>
      </c>
      <c r="C144" s="57" t="str">
        <f>+[7]ระบบการควบคุมฯ!C953</f>
        <v>20004350002003214550</v>
      </c>
      <c r="D144" s="277">
        <f>+[7]ระบบการควบคุมฯ!F953</f>
        <v>50000</v>
      </c>
      <c r="E144" s="277">
        <f>+[7]ระบบการควบคุมฯ!G953+[7]ระบบการควบคุมฯ!H953</f>
        <v>0</v>
      </c>
      <c r="F144" s="277">
        <f>+[7]ระบบการควบคุมฯ!I953+[7]ระบบการควบคุมฯ!J953</f>
        <v>0</v>
      </c>
      <c r="G144" s="278">
        <f>+[7]ระบบการควบคุมฯ!K953+[7]ระบบการควบคุมฯ!L953</f>
        <v>50000</v>
      </c>
      <c r="H144" s="285"/>
      <c r="I144" s="56"/>
      <c r="J144" s="277">
        <f t="shared" si="57"/>
        <v>0</v>
      </c>
      <c r="K144" s="56"/>
    </row>
    <row r="145" spans="1:11" ht="43.5" x14ac:dyDescent="0.2">
      <c r="A145" s="762" t="str">
        <f>+[7]ระบบการควบคุมฯ!A954</f>
        <v>18)</v>
      </c>
      <c r="B145" s="56" t="str">
        <f>+[7]ระบบการควบคุมฯ!B954</f>
        <v>วัดปัญจทายิกาวาส</v>
      </c>
      <c r="C145" s="57" t="str">
        <f>+[7]ระบบการควบคุมฯ!C954</f>
        <v>20004350002003214551</v>
      </c>
      <c r="D145" s="277">
        <f>+[7]ระบบการควบคุมฯ!F954</f>
        <v>340000</v>
      </c>
      <c r="E145" s="277">
        <f>+[7]ระบบการควบคุมฯ!G954+[7]ระบบการควบคุมฯ!H954</f>
        <v>0</v>
      </c>
      <c r="F145" s="277">
        <f>+[7]ระบบการควบคุมฯ!I954+[7]ระบบการควบคุมฯ!J954</f>
        <v>0</v>
      </c>
      <c r="G145" s="278">
        <f>+[7]ระบบการควบคุมฯ!K954+[7]ระบบการควบคุมฯ!L954</f>
        <v>340000</v>
      </c>
      <c r="H145" s="285"/>
      <c r="I145" s="56"/>
      <c r="J145" s="277">
        <f t="shared" si="57"/>
        <v>0</v>
      </c>
      <c r="K145" s="56"/>
    </row>
    <row r="146" spans="1:11" ht="43.5" x14ac:dyDescent="0.2">
      <c r="A146" s="762" t="str">
        <f>+[7]ระบบการควบคุมฯ!A955</f>
        <v>19)</v>
      </c>
      <c r="B146" s="56" t="str">
        <f>+[7]ระบบการควบคุมฯ!B955</f>
        <v>วัดพวงแก้ว</v>
      </c>
      <c r="C146" s="57" t="str">
        <f>+[7]ระบบการควบคุมฯ!C955</f>
        <v>20004350002003214552</v>
      </c>
      <c r="D146" s="277">
        <f>+[7]ระบบการควบคุมฯ!F955</f>
        <v>352000</v>
      </c>
      <c r="E146" s="277">
        <f>+[7]ระบบการควบคุมฯ!G955+[7]ระบบการควบคุมฯ!H955</f>
        <v>0</v>
      </c>
      <c r="F146" s="277">
        <f>+[7]ระบบการควบคุมฯ!I955+[7]ระบบการควบคุมฯ!J955</f>
        <v>0</v>
      </c>
      <c r="G146" s="278">
        <f>+[7]ระบบการควบคุมฯ!K955+[7]ระบบการควบคุมฯ!L955</f>
        <v>352000</v>
      </c>
      <c r="H146" s="285"/>
      <c r="I146" s="56"/>
      <c r="J146" s="277">
        <f t="shared" si="57"/>
        <v>0</v>
      </c>
      <c r="K146" s="56"/>
    </row>
    <row r="147" spans="1:11" ht="43.5" x14ac:dyDescent="0.2">
      <c r="A147" s="762" t="str">
        <f>+[7]ระบบการควบคุมฯ!A956</f>
        <v>20)</v>
      </c>
      <c r="B147" s="56" t="str">
        <f>+[7]ระบบการควบคุมฯ!B956</f>
        <v>วัดศรีสโมสร</v>
      </c>
      <c r="C147" s="57" t="str">
        <f>+[7]ระบบการควบคุมฯ!C956</f>
        <v>20004350002003214553</v>
      </c>
      <c r="D147" s="277">
        <f>+[7]ระบบการควบคุมฯ!F956</f>
        <v>470000</v>
      </c>
      <c r="E147" s="277">
        <f>+[7]ระบบการควบคุมฯ!G956+[7]ระบบการควบคุมฯ!H956</f>
        <v>0</v>
      </c>
      <c r="F147" s="277">
        <f>+[7]ระบบการควบคุมฯ!I956+[7]ระบบการควบคุมฯ!J956</f>
        <v>0</v>
      </c>
      <c r="G147" s="278">
        <f>+[7]ระบบการควบคุมฯ!K956+[7]ระบบการควบคุมฯ!L956</f>
        <v>470000</v>
      </c>
      <c r="H147" s="285"/>
      <c r="I147" s="56"/>
      <c r="J147" s="277">
        <f t="shared" si="57"/>
        <v>0</v>
      </c>
      <c r="K147" s="56"/>
    </row>
    <row r="148" spans="1:11" ht="43.5" x14ac:dyDescent="0.2">
      <c r="A148" s="762" t="str">
        <f>+[7]ระบบการควบคุมฯ!A957</f>
        <v>21)</v>
      </c>
      <c r="B148" s="56" t="str">
        <f>+[7]ระบบการควบคุมฯ!B957</f>
        <v>ศาลาลอย</v>
      </c>
      <c r="C148" s="57" t="str">
        <f>+[7]ระบบการควบคุมฯ!C957</f>
        <v>20004350002003214554</v>
      </c>
      <c r="D148" s="277">
        <f>+[7]ระบบการควบคุมฯ!F957</f>
        <v>259000</v>
      </c>
      <c r="E148" s="277">
        <f>+[7]ระบบการควบคุมฯ!G957+[7]ระบบการควบคุมฯ!H957</f>
        <v>0</v>
      </c>
      <c r="F148" s="277">
        <f>+[7]ระบบการควบคุมฯ!I957+[7]ระบบการควบคุมฯ!J957</f>
        <v>0</v>
      </c>
      <c r="G148" s="278">
        <f>+[7]ระบบการควบคุมฯ!K957+[7]ระบบการควบคุมฯ!L957</f>
        <v>259000</v>
      </c>
      <c r="H148" s="285"/>
      <c r="I148" s="56"/>
      <c r="J148" s="277">
        <f t="shared" si="57"/>
        <v>0</v>
      </c>
      <c r="K148" s="56"/>
    </row>
    <row r="149" spans="1:11" ht="43.5" x14ac:dyDescent="0.2">
      <c r="A149" s="762" t="str">
        <f>+[7]ระบบการควบคุมฯ!A958</f>
        <v>22)</v>
      </c>
      <c r="B149" s="56" t="str">
        <f>+[7]ระบบการควบคุมฯ!B958</f>
        <v>วัดแสงมณี</v>
      </c>
      <c r="C149" s="57" t="str">
        <f>+[7]ระบบการควบคุมฯ!C958</f>
        <v>20004350002003214555</v>
      </c>
      <c r="D149" s="277">
        <f>+[7]ระบบการควบคุมฯ!F958</f>
        <v>118000</v>
      </c>
      <c r="E149" s="277">
        <f>+[7]ระบบการควบคุมฯ!G958+[7]ระบบการควบคุมฯ!H958</f>
        <v>0</v>
      </c>
      <c r="F149" s="277">
        <f>+[7]ระบบการควบคุมฯ!I958+[7]ระบบการควบคุมฯ!J958</f>
        <v>0</v>
      </c>
      <c r="G149" s="278">
        <f>+[7]ระบบการควบคุมฯ!K958+[7]ระบบการควบคุมฯ!L958</f>
        <v>118000</v>
      </c>
      <c r="H149" s="285"/>
      <c r="I149" s="56"/>
      <c r="J149" s="277">
        <f t="shared" si="57"/>
        <v>0</v>
      </c>
      <c r="K149" s="56"/>
    </row>
    <row r="150" spans="1:11" ht="43.5" x14ac:dyDescent="0.5">
      <c r="A150" s="1014" t="s">
        <v>111</v>
      </c>
      <c r="B150" s="777" t="str">
        <f>+[7]ระบบการควบคุมฯ!B964</f>
        <v>บ้านพักครู 8 ครอบครัว โรงเรียนชุมชนเลิศพินิจพิทยาคม</v>
      </c>
      <c r="C150" s="454" t="str">
        <f>+[7]ระบบการควบคุมฯ!C964</f>
        <v>ศธ 04002/ว5190ลว 14 พ.ย.65 ครั้งที่ 64</v>
      </c>
      <c r="D150" s="321">
        <f>SUM(D151)</f>
        <v>3430000</v>
      </c>
      <c r="E150" s="321">
        <f t="shared" ref="E150:I150" si="58">SUM(E151)</f>
        <v>0</v>
      </c>
      <c r="F150" s="321">
        <f t="shared" si="58"/>
        <v>0</v>
      </c>
      <c r="G150" s="321">
        <f t="shared" si="58"/>
        <v>3430000</v>
      </c>
      <c r="H150" s="321">
        <f t="shared" si="58"/>
        <v>0</v>
      </c>
      <c r="I150" s="321">
        <f t="shared" si="58"/>
        <v>0</v>
      </c>
      <c r="J150" s="321">
        <f>+D150-E150-F150-G150</f>
        <v>0</v>
      </c>
      <c r="K150" s="548"/>
    </row>
    <row r="151" spans="1:11" ht="42" customHeight="1" x14ac:dyDescent="0.2">
      <c r="A151" s="56" t="str">
        <f>+[7]ระบบการควบคุมฯ!A966</f>
        <v>1)</v>
      </c>
      <c r="B151" s="56" t="str">
        <f>+[7]ระบบการควบคุมฯ!B1056</f>
        <v>ร.ร.ชุมชนเลิศพินิจพิทยาคม</v>
      </c>
      <c r="C151" s="56" t="str">
        <f>+[7]ระบบการควบคุมฯ!C966</f>
        <v>20004350002003214556</v>
      </c>
      <c r="D151" s="277">
        <f>+[7]ระบบการควบคุมฯ!F966</f>
        <v>3430000</v>
      </c>
      <c r="E151" s="277">
        <f>+[7]ระบบการควบคุมฯ!G966+[7]ระบบการควบคุมฯ!H966</f>
        <v>0</v>
      </c>
      <c r="F151" s="277">
        <f>+[7]ระบบการควบคุมฯ!I966+[7]ระบบการควบคุมฯ!J966</f>
        <v>0</v>
      </c>
      <c r="G151" s="278">
        <f>+[7]ระบบการควบคุมฯ!K966+[7]ระบบการควบคุมฯ!L966</f>
        <v>3430000</v>
      </c>
      <c r="H151" s="285"/>
      <c r="I151" s="56"/>
      <c r="J151" s="277">
        <f t="shared" ref="J151" si="59">+D151-E151-G151</f>
        <v>0</v>
      </c>
      <c r="K151" s="56" t="s">
        <v>178</v>
      </c>
    </row>
    <row r="152" spans="1:11" x14ac:dyDescent="0.5">
      <c r="A152" s="9"/>
      <c r="B152" s="56" t="str">
        <f>+[7]ระบบการควบคุมฯ!B1057</f>
        <v>สัญญา 19,260,000.00 บาท  งบ64  4,623,600</v>
      </c>
      <c r="C152" s="323"/>
      <c r="D152" s="323"/>
      <c r="E152" s="323"/>
      <c r="F152" s="323"/>
      <c r="G152" s="322"/>
      <c r="H152" s="324"/>
      <c r="I152" s="9"/>
      <c r="J152" s="9"/>
      <c r="K152" s="9"/>
    </row>
    <row r="153" spans="1:11" x14ac:dyDescent="0.5">
      <c r="A153" s="9"/>
      <c r="B153" s="56" t="str">
        <f>+[7]ระบบการควบคุมฯ!B1058</f>
        <v>ปี 64</v>
      </c>
      <c r="C153" s="323"/>
      <c r="D153" s="323"/>
      <c r="E153" s="323"/>
      <c r="F153" s="323"/>
      <c r="G153" s="322"/>
      <c r="H153" s="324"/>
      <c r="I153" s="9"/>
      <c r="J153" s="9"/>
      <c r="K153" s="9"/>
    </row>
    <row r="154" spans="1:11" x14ac:dyDescent="0.5">
      <c r="A154" s="9"/>
      <c r="B154" s="56" t="str">
        <f>+[7]ระบบการควบคุมฯ!B1059</f>
        <v>งวดที่ 1  1,155,600 บาท ครบ 9 มี.ค. 64</v>
      </c>
      <c r="C154" s="323">
        <f>1155600*4</f>
        <v>4622400</v>
      </c>
      <c r="D154" s="323"/>
      <c r="E154" s="323"/>
      <c r="F154" s="323"/>
      <c r="G154" s="322"/>
      <c r="H154" s="324"/>
      <c r="I154" s="9"/>
      <c r="J154" s="9"/>
      <c r="K154" s="9"/>
    </row>
    <row r="155" spans="1:11" x14ac:dyDescent="0.5">
      <c r="A155" s="9"/>
      <c r="B155" s="56" t="str">
        <f>+[7]ระบบการควบคุมฯ!B1060</f>
        <v>งวดที่ 2  1,155,600 บาท ครบ 18 เม.ย. 64</v>
      </c>
      <c r="C155" s="323"/>
      <c r="D155" s="323"/>
      <c r="E155" s="323"/>
      <c r="F155" s="323"/>
      <c r="G155" s="322"/>
      <c r="H155" s="324"/>
      <c r="I155" s="9"/>
      <c r="J155" s="9"/>
      <c r="K155" s="9"/>
    </row>
    <row r="156" spans="1:11" x14ac:dyDescent="0.5">
      <c r="A156" s="9"/>
      <c r="B156" s="56" t="str">
        <f>+[7]ระบบการควบคุมฯ!B1061</f>
        <v>งวดที่ 3  1,155,600 บาท ครบ 18 พ.ค. 64</v>
      </c>
      <c r="C156" s="323"/>
      <c r="D156" s="323"/>
      <c r="E156" s="323"/>
      <c r="F156" s="323"/>
      <c r="G156" s="322"/>
      <c r="H156" s="324"/>
      <c r="I156" s="9"/>
      <c r="J156" s="9"/>
      <c r="K156" s="9"/>
    </row>
    <row r="157" spans="1:11" x14ac:dyDescent="0.5">
      <c r="A157" s="9"/>
      <c r="B157" s="56" t="str">
        <f>+[7]ระบบการควบคุมฯ!B1062</f>
        <v>งวดที่ 4  1,155,600 บาท ครบ 17 มิ.ย. 64</v>
      </c>
      <c r="C157" s="323"/>
      <c r="D157" s="323"/>
      <c r="E157" s="323"/>
      <c r="F157" s="323"/>
      <c r="G157" s="322"/>
      <c r="H157" s="324"/>
      <c r="I157" s="9"/>
      <c r="J157" s="9"/>
      <c r="K157" s="9"/>
    </row>
    <row r="158" spans="1:11" x14ac:dyDescent="0.5">
      <c r="A158" s="9"/>
      <c r="B158" s="56" t="str">
        <f>+[7]ระบบการควบคุมฯ!B1063</f>
        <v>งวดที่ 5 บางส่วน 1,200 บาท ครบ 17 ก.ค. 64</v>
      </c>
      <c r="C158" s="323"/>
      <c r="D158" s="323"/>
      <c r="E158" s="323"/>
      <c r="F158" s="323"/>
      <c r="G158" s="322"/>
      <c r="H158" s="324"/>
      <c r="I158" s="9"/>
      <c r="J158" s="9"/>
      <c r="K158" s="9"/>
    </row>
    <row r="159" spans="1:11" x14ac:dyDescent="0.5">
      <c r="A159" s="9" t="s">
        <v>102</v>
      </c>
      <c r="B159" s="56" t="str">
        <f>+[7]ระบบการควบคุมฯ!B1064</f>
        <v>ปี 65</v>
      </c>
      <c r="C159" s="323"/>
      <c r="D159" s="323"/>
      <c r="E159" s="323"/>
      <c r="F159" s="323"/>
      <c r="G159" s="322"/>
      <c r="H159" s="324"/>
      <c r="I159" s="9"/>
      <c r="J159" s="9"/>
      <c r="K159" s="9"/>
    </row>
    <row r="160" spans="1:11" x14ac:dyDescent="0.5">
      <c r="A160" s="9"/>
      <c r="B160" s="56" t="str">
        <f>+[7]ระบบการควบคุมฯ!B1065</f>
        <v>งวด 5 บางส่วน ครบ 18 มิ.ย. 64/1,154,400</v>
      </c>
      <c r="C160" s="323"/>
      <c r="D160" s="323"/>
      <c r="E160" s="323"/>
      <c r="F160" s="323"/>
      <c r="G160" s="322"/>
      <c r="H160" s="324"/>
      <c r="I160" s="9"/>
      <c r="J160" s="9"/>
      <c r="K160" s="9"/>
    </row>
    <row r="161" spans="1:11" x14ac:dyDescent="0.5">
      <c r="A161" s="9"/>
      <c r="B161" s="56" t="str">
        <f>+[7]ระบบการควบคุมฯ!B1066</f>
        <v>งวด 6 ครบ 16 ส.ค.64 /1,155,600</v>
      </c>
      <c r="C161" s="323"/>
      <c r="D161" s="323"/>
      <c r="E161" s="323"/>
      <c r="F161" s="323"/>
      <c r="G161" s="322"/>
      <c r="H161" s="324"/>
      <c r="I161" s="9"/>
      <c r="J161" s="9"/>
      <c r="K161" s="9"/>
    </row>
    <row r="162" spans="1:11" x14ac:dyDescent="0.5">
      <c r="A162" s="9"/>
      <c r="B162" s="56" t="str">
        <f>+[7]ระบบการควบคุมฯ!B1067</f>
        <v>งวด 7 ครบ 25 ก.ย 64 /1,540,800</v>
      </c>
      <c r="C162" s="323"/>
      <c r="D162" s="323"/>
      <c r="E162" s="323"/>
      <c r="F162" s="323"/>
      <c r="G162" s="322"/>
      <c r="H162" s="324"/>
      <c r="I162" s="9"/>
      <c r="J162" s="9"/>
      <c r="K162" s="9"/>
    </row>
    <row r="163" spans="1:11" x14ac:dyDescent="0.5">
      <c r="A163" s="9"/>
      <c r="B163" s="56" t="str">
        <f>+[7]ระบบการควบคุมฯ!B1068</f>
        <v>งวด 8 ครบ 4 พ.ย. 64 /1,540,800</v>
      </c>
      <c r="C163" s="323"/>
      <c r="D163" s="323"/>
      <c r="E163" s="323"/>
      <c r="F163" s="323"/>
      <c r="G163" s="322"/>
      <c r="H163" s="324"/>
      <c r="I163" s="9"/>
      <c r="J163" s="9"/>
      <c r="K163" s="9"/>
    </row>
    <row r="164" spans="1:11" x14ac:dyDescent="0.5">
      <c r="A164" s="9"/>
      <c r="B164" s="56" t="str">
        <f>+[7]ระบบการควบคุมฯ!B1069</f>
        <v>งวด 9 ครบ 14 พ.ย.64/ 1,540,800</v>
      </c>
      <c r="C164" s="323"/>
      <c r="D164" s="323"/>
      <c r="E164" s="323"/>
      <c r="F164" s="323"/>
      <c r="G164" s="322"/>
      <c r="H164" s="324"/>
      <c r="I164" s="9"/>
      <c r="J164" s="9"/>
      <c r="K164" s="9"/>
    </row>
    <row r="165" spans="1:11" x14ac:dyDescent="0.5">
      <c r="A165" s="9"/>
      <c r="B165" s="56" t="str">
        <f>+[7]ระบบการควบคุมฯ!B1070</f>
        <v>งวด 10 ครบ 15 ธ.ค64/ 1,926,000</v>
      </c>
      <c r="C165" s="323"/>
      <c r="D165" s="323"/>
      <c r="E165" s="323"/>
      <c r="F165" s="323"/>
      <c r="G165" s="322"/>
      <c r="H165" s="324"/>
      <c r="I165" s="9"/>
      <c r="J165" s="9"/>
      <c r="K165" s="9"/>
    </row>
    <row r="166" spans="1:11" x14ac:dyDescent="0.5">
      <c r="A166" s="9"/>
      <c r="B166" s="56" t="str">
        <f>+[7]ระบบการควบคุมฯ!B1071</f>
        <v>งวด 11 ครบ 4 มี.ค.65 /2,311,200</v>
      </c>
      <c r="C166" s="323"/>
      <c r="D166" s="323"/>
      <c r="E166" s="323"/>
      <c r="F166" s="323"/>
      <c r="G166" s="322"/>
      <c r="H166" s="324"/>
      <c r="I166" s="9"/>
      <c r="J166" s="9"/>
      <c r="K166" s="9"/>
    </row>
    <row r="167" spans="1:11" ht="43.5" x14ac:dyDescent="0.5">
      <c r="A167" s="1015" t="s">
        <v>112</v>
      </c>
      <c r="B167" s="454" t="str">
        <f>+[7]ระบบการควบคุมฯ!B993</f>
        <v>อาคารเรียน สปช.105/29 ปรับปรุง อาคารเรียน 2 ชั้น 10 ห้องเรียน (ชั้นล่าง 5 ห้อง ชั้นบน 5 ห้อง)</v>
      </c>
      <c r="C167" s="454" t="str">
        <f>+[7]ระบบการควบคุมฯ!C993</f>
        <v>ศธ 04002/ว5190ลว 14 พ.ย.65 ครั้งที่ 64</v>
      </c>
      <c r="D167" s="321">
        <f>SUM(D168)</f>
        <v>5274000</v>
      </c>
      <c r="E167" s="321">
        <f t="shared" ref="E167:I167" si="60">SUM(E168)</f>
        <v>4219200</v>
      </c>
      <c r="F167" s="321">
        <f t="shared" si="60"/>
        <v>0</v>
      </c>
      <c r="G167" s="321">
        <f t="shared" si="60"/>
        <v>1054800</v>
      </c>
      <c r="H167" s="321">
        <f t="shared" si="60"/>
        <v>0</v>
      </c>
      <c r="I167" s="321">
        <f t="shared" si="60"/>
        <v>0</v>
      </c>
      <c r="J167" s="321">
        <f>+D167-E167-F167-G167</f>
        <v>0</v>
      </c>
      <c r="K167" s="548"/>
    </row>
    <row r="168" spans="1:11" x14ac:dyDescent="0.2">
      <c r="A168" s="762" t="str">
        <f>+[7]ระบบการควบคุมฯ!A994</f>
        <v>1)</v>
      </c>
      <c r="B168" s="56" t="str">
        <f>+[7]ระบบการควบคุมฯ!B994</f>
        <v xml:space="preserve"> โรงเรียนวัดกลางคลองสี่ </v>
      </c>
      <c r="C168" s="56" t="str">
        <f>+[7]ระบบการควบคุมฯ!C994</f>
        <v>20004350002003214557</v>
      </c>
      <c r="D168" s="277">
        <f>+[7]ระบบการควบคุมฯ!F994</f>
        <v>5274000</v>
      </c>
      <c r="E168" s="277">
        <f>+[7]ระบบการควบคุมฯ!G994+[7]ระบบการควบคุมฯ!H994</f>
        <v>4219200</v>
      </c>
      <c r="F168" s="277">
        <f>+[7]ระบบการควบคุมฯ!I994+[7]ระบบการควบคุมฯ!J994</f>
        <v>0</v>
      </c>
      <c r="G168" s="278">
        <f>+[7]ระบบการควบคุมฯ!K994+[7]ระบบการควบคุมฯ!L994</f>
        <v>1054800</v>
      </c>
      <c r="H168" s="285"/>
      <c r="I168" s="56"/>
      <c r="J168" s="277">
        <f t="shared" ref="J168:J170" si="61">+D168-E168-G168</f>
        <v>0</v>
      </c>
      <c r="K168" s="56" t="s">
        <v>178</v>
      </c>
    </row>
    <row r="169" spans="1:11" ht="43.5" x14ac:dyDescent="0.2">
      <c r="A169" s="1016" t="s">
        <v>126</v>
      </c>
      <c r="B169" s="1017" t="str">
        <f>+[7]ระบบการควบคุมฯ!B995</f>
        <v>ชดเชยงบประมาณที่ถูกพับโดยผลของกฎหมาย  อาคารเรียนแบบพิเศษ ร.ร.ธัญญสิทธิศิลป์</v>
      </c>
      <c r="C169" s="1018" t="str">
        <f>+[7]ระบบการควบคุมฯ!C995</f>
        <v>ศธ 04002/ว2007 ลว 22 พค 66 ครั้งที่ 521</v>
      </c>
      <c r="D169" s="1019">
        <f>+[7]ระบบการควบคุมฯ!F995</f>
        <v>4852800</v>
      </c>
      <c r="E169" s="1019">
        <f>+[7]ระบบการควบคุมฯ!G995+[7]ระบบการควบคุมฯ!H995</f>
        <v>0</v>
      </c>
      <c r="F169" s="1019">
        <f>+[7]ระบบการควบคุมฯ!I995+[7]ระบบการควบคุมฯ!J995</f>
        <v>0</v>
      </c>
      <c r="G169" s="1020">
        <f>+[7]ระบบการควบคุมฯ!K995+[7]ระบบการควบคุมฯ!L995</f>
        <v>4852800</v>
      </c>
      <c r="H169" s="1021"/>
      <c r="I169" s="1017"/>
      <c r="J169" s="1019">
        <f t="shared" si="61"/>
        <v>0</v>
      </c>
      <c r="K169" s="1017"/>
    </row>
    <row r="170" spans="1:11" x14ac:dyDescent="0.2">
      <c r="A170" s="762" t="str">
        <f>+[7]ระบบการควบคุมฯ!A996</f>
        <v>1)</v>
      </c>
      <c r="B170" s="56" t="str">
        <f>+[7]ระบบการควบคุมฯ!B996</f>
        <v xml:space="preserve"> โรงเรียนธัญญสิทธิศิลป์</v>
      </c>
      <c r="C170" s="56" t="str">
        <f>+[7]ระบบการควบคุมฯ!C996</f>
        <v>20004 3500200 321YYYY</v>
      </c>
      <c r="D170" s="277">
        <f>+[7]ระบบการควบคุมฯ!F996</f>
        <v>4852800</v>
      </c>
      <c r="E170" s="277">
        <f>+[7]ระบบการควบคุมฯ!G996+[7]ระบบการควบคุมฯ!H996</f>
        <v>0</v>
      </c>
      <c r="F170" s="277">
        <f>+[7]ระบบการควบคุมฯ!I996+[7]ระบบการควบคุมฯ!J996</f>
        <v>0</v>
      </c>
      <c r="G170" s="278">
        <f>+[7]ระบบการควบคุมฯ!K996+[7]ระบบการควบคุมฯ!L996</f>
        <v>4852800</v>
      </c>
      <c r="H170" s="285"/>
      <c r="I170" s="56"/>
      <c r="J170" s="277">
        <f t="shared" si="61"/>
        <v>0</v>
      </c>
      <c r="K170" s="56"/>
    </row>
    <row r="171" spans="1:11" x14ac:dyDescent="0.2">
      <c r="A171" s="762"/>
      <c r="B171" s="56"/>
      <c r="C171" s="56"/>
      <c r="D171" s="277"/>
      <c r="E171" s="277"/>
      <c r="F171" s="277"/>
      <c r="G171" s="278"/>
      <c r="H171" s="285"/>
      <c r="I171" s="56"/>
      <c r="J171" s="277"/>
      <c r="K171" s="56"/>
    </row>
    <row r="172" spans="1:11" ht="65.25" x14ac:dyDescent="0.2">
      <c r="A172" s="314">
        <v>2.2999999999999998</v>
      </c>
      <c r="B172" s="776" t="str">
        <f>+[7]ระบบการควบคุมฯ!B1074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172" s="315" t="str">
        <f>+[7]ระบบการควบคุมฯ!C1074</f>
        <v xml:space="preserve">20004 65 85806 00000  </v>
      </c>
      <c r="D172" s="316">
        <f>+D173</f>
        <v>442700</v>
      </c>
      <c r="E172" s="316">
        <f t="shared" ref="E172:J172" si="62">+E173</f>
        <v>0</v>
      </c>
      <c r="F172" s="316">
        <f t="shared" si="62"/>
        <v>0</v>
      </c>
      <c r="G172" s="316">
        <f t="shared" si="62"/>
        <v>442700</v>
      </c>
      <c r="H172" s="316">
        <f t="shared" si="62"/>
        <v>0</v>
      </c>
      <c r="I172" s="316">
        <f t="shared" si="62"/>
        <v>0</v>
      </c>
      <c r="J172" s="316">
        <f t="shared" si="62"/>
        <v>0</v>
      </c>
      <c r="K172" s="301"/>
    </row>
    <row r="173" spans="1:11" x14ac:dyDescent="0.5">
      <c r="A173" s="308"/>
      <c r="B173" s="317" t="str">
        <f>+[7]ระบบการควบคุมฯ!B1075</f>
        <v>งบลงทุน  ค่าที่ดินและสิ่งก่อสร้าง 6611320</v>
      </c>
      <c r="C173" s="451"/>
      <c r="D173" s="318">
        <f t="shared" ref="D173:J173" si="63">+D174+D215</f>
        <v>442700</v>
      </c>
      <c r="E173" s="318">
        <f t="shared" si="63"/>
        <v>0</v>
      </c>
      <c r="F173" s="318">
        <f t="shared" si="63"/>
        <v>0</v>
      </c>
      <c r="G173" s="318">
        <f t="shared" si="63"/>
        <v>442700</v>
      </c>
      <c r="H173" s="318">
        <f t="shared" si="63"/>
        <v>0</v>
      </c>
      <c r="I173" s="318">
        <f t="shared" si="63"/>
        <v>0</v>
      </c>
      <c r="J173" s="318">
        <f t="shared" si="63"/>
        <v>0</v>
      </c>
      <c r="K173" s="318"/>
    </row>
    <row r="174" spans="1:11" x14ac:dyDescent="0.2">
      <c r="A174" s="319" t="s">
        <v>125</v>
      </c>
      <c r="B174" s="320" t="str">
        <f>+[7]ระบบการควบคุมฯ!B1076</f>
        <v xml:space="preserve">ห้องน้ำห้องส้วมนักเรียนหญิง 6 ที่/49 </v>
      </c>
      <c r="C174" s="320">
        <f>+[7]ระบบการควบคุมฯ!C982</f>
        <v>0</v>
      </c>
      <c r="D174" s="298">
        <f>+D175</f>
        <v>442700</v>
      </c>
      <c r="E174" s="298">
        <f t="shared" ref="E174:J174" si="64">+E175</f>
        <v>0</v>
      </c>
      <c r="F174" s="298">
        <f t="shared" si="64"/>
        <v>0</v>
      </c>
      <c r="G174" s="298">
        <f t="shared" si="64"/>
        <v>442700</v>
      </c>
      <c r="H174" s="298">
        <f t="shared" si="64"/>
        <v>0</v>
      </c>
      <c r="I174" s="298">
        <f t="shared" si="64"/>
        <v>0</v>
      </c>
      <c r="J174" s="298">
        <f t="shared" si="64"/>
        <v>0</v>
      </c>
      <c r="K174" s="298"/>
    </row>
    <row r="175" spans="1:11" x14ac:dyDescent="0.5">
      <c r="A175" s="209" t="s">
        <v>155</v>
      </c>
      <c r="B175" s="56" t="str">
        <f>+[7]ระบบการควบคุมฯ!B1078</f>
        <v xml:space="preserve">โรงเรียนเจริญดีวิทยา </v>
      </c>
      <c r="C175" s="778" t="str">
        <f>+[7]ระบบการควบคุมฯ!C1078</f>
        <v>20004 35000200 321A333</v>
      </c>
      <c r="D175" s="778">
        <f>+[7]ระบบการควบคุมฯ!F1078</f>
        <v>442700</v>
      </c>
      <c r="E175" s="778">
        <f>+[7]ระบบการควบคุมฯ!G1078+[7]ระบบการควบคุมฯ!H1078</f>
        <v>0</v>
      </c>
      <c r="F175" s="778">
        <f>+[7]ระบบการควบคุมฯ!I1078+[7]ระบบการควบคุมฯ!J1078</f>
        <v>0</v>
      </c>
      <c r="G175" s="278">
        <f>+[7]ระบบการควบคุมฯ!K1078+[7]ระบบการควบคุมฯ!L1078</f>
        <v>442700</v>
      </c>
      <c r="H175" s="324"/>
      <c r="I175" s="9"/>
      <c r="J175" s="277">
        <f t="shared" ref="J175" si="65">+D175-E175-G175</f>
        <v>0</v>
      </c>
      <c r="K175" s="9"/>
    </row>
    <row r="176" spans="1:11" ht="18.75" x14ac:dyDescent="0.2">
      <c r="A176" s="1122" t="s">
        <v>203</v>
      </c>
      <c r="B176" s="1123" t="s">
        <v>204</v>
      </c>
      <c r="C176" s="1124"/>
      <c r="D176" s="1125">
        <f>+D177</f>
        <v>294000</v>
      </c>
      <c r="E176" s="1125">
        <f t="shared" ref="E176:J178" si="66">+E177</f>
        <v>290400</v>
      </c>
      <c r="F176" s="1125">
        <f t="shared" si="66"/>
        <v>0</v>
      </c>
      <c r="G176" s="1125">
        <f t="shared" si="66"/>
        <v>0</v>
      </c>
      <c r="H176" s="1125">
        <f t="shared" si="66"/>
        <v>0</v>
      </c>
      <c r="I176" s="1125">
        <f t="shared" si="66"/>
        <v>0</v>
      </c>
      <c r="J176" s="1125">
        <f t="shared" si="66"/>
        <v>3600</v>
      </c>
      <c r="K176" s="1125">
        <f>SUM(K191:K193)</f>
        <v>0</v>
      </c>
    </row>
    <row r="177" spans="1:11" x14ac:dyDescent="0.2">
      <c r="A177" s="1126">
        <f>+[7]ระบบการควบคุมฯ!A369</f>
        <v>2</v>
      </c>
      <c r="B177" s="1127" t="str">
        <f>+[7]ระบบการควบคุมฯ!B369</f>
        <v xml:space="preserve">โครงการพัฒนาสื่อและเทคโนโลยีสารสนเทศเพื่อการศึกษา </v>
      </c>
      <c r="C177" s="752" t="str">
        <f>+[7]ระบบการควบคุมฯ!C369</f>
        <v xml:space="preserve">20004 42004700 </v>
      </c>
      <c r="D177" s="298">
        <f>+D178</f>
        <v>294000</v>
      </c>
      <c r="E177" s="298">
        <f t="shared" si="66"/>
        <v>290400</v>
      </c>
      <c r="F177" s="298">
        <f t="shared" si="66"/>
        <v>0</v>
      </c>
      <c r="G177" s="298">
        <f t="shared" si="66"/>
        <v>0</v>
      </c>
      <c r="H177" s="298">
        <f t="shared" si="66"/>
        <v>0</v>
      </c>
      <c r="I177" s="298">
        <f t="shared" si="66"/>
        <v>0</v>
      </c>
      <c r="J177" s="298">
        <f t="shared" si="66"/>
        <v>3600</v>
      </c>
      <c r="K177" s="1128"/>
    </row>
    <row r="178" spans="1:11" x14ac:dyDescent="0.2">
      <c r="A178" s="299">
        <f>+[7]ระบบการควบคุมฯ!A372</f>
        <v>2.1</v>
      </c>
      <c r="B178" s="1129" t="str">
        <f>+[7]ระบบการควบคุมฯ!B372</f>
        <v xml:space="preserve">กิจกรรมการส่งเสริมการจัดการศึกษาทางไกล </v>
      </c>
      <c r="C178" s="1130" t="str">
        <f>+[7]ระบบการควบคุมฯ!C372</f>
        <v xml:space="preserve">20004 66 86184 00000  </v>
      </c>
      <c r="D178" s="301">
        <f>+D179</f>
        <v>294000</v>
      </c>
      <c r="E178" s="301">
        <f t="shared" si="66"/>
        <v>290400</v>
      </c>
      <c r="F178" s="301">
        <f t="shared" si="66"/>
        <v>0</v>
      </c>
      <c r="G178" s="301">
        <f t="shared" si="66"/>
        <v>0</v>
      </c>
      <c r="H178" s="301">
        <f t="shared" si="66"/>
        <v>0</v>
      </c>
      <c r="I178" s="301">
        <f t="shared" si="66"/>
        <v>0</v>
      </c>
      <c r="J178" s="301">
        <f t="shared" si="66"/>
        <v>3600</v>
      </c>
      <c r="K178" s="1131"/>
    </row>
    <row r="179" spans="1:11" x14ac:dyDescent="0.5">
      <c r="A179" s="52"/>
      <c r="B179" s="53" t="str">
        <f>+[7]ระบบการควบคุมฯ!B377</f>
        <v xml:space="preserve"> งบลงทุน ค่าครุภัณฑ์ 6611310</v>
      </c>
      <c r="C179" s="448" t="str">
        <f>+[7]ระบบการควบคุมฯ!C377</f>
        <v>20004 42004700 3110000</v>
      </c>
      <c r="D179" s="250">
        <f t="shared" ref="D179:J179" si="67">+D181</f>
        <v>294000</v>
      </c>
      <c r="E179" s="250">
        <f t="shared" si="67"/>
        <v>290400</v>
      </c>
      <c r="F179" s="250">
        <f t="shared" si="67"/>
        <v>0</v>
      </c>
      <c r="G179" s="250">
        <f t="shared" si="67"/>
        <v>0</v>
      </c>
      <c r="H179" s="250">
        <f t="shared" si="67"/>
        <v>0</v>
      </c>
      <c r="I179" s="250">
        <f t="shared" si="67"/>
        <v>0</v>
      </c>
      <c r="J179" s="250">
        <f t="shared" si="67"/>
        <v>3600</v>
      </c>
      <c r="K179" s="448"/>
    </row>
    <row r="180" spans="1:11" x14ac:dyDescent="0.5">
      <c r="A180" s="24"/>
      <c r="B180" s="55" t="str">
        <f>+[7]ระบบการควบคุมฯ!B379</f>
        <v>ครุภัณฑ์การศึกษา 120611</v>
      </c>
      <c r="C180" s="312"/>
      <c r="D180" s="312"/>
      <c r="E180" s="312"/>
      <c r="F180" s="312"/>
      <c r="G180" s="312"/>
      <c r="H180" s="312"/>
      <c r="I180" s="312"/>
      <c r="J180" s="312"/>
      <c r="K180" s="312">
        <f t="shared" ref="K180" si="68">+K181</f>
        <v>0</v>
      </c>
    </row>
    <row r="181" spans="1:11" ht="65.25" x14ac:dyDescent="0.2">
      <c r="A181" s="1132" t="str">
        <f>+[7]ระบบการควบคุมฯ!A380</f>
        <v>2.2.1</v>
      </c>
      <c r="B181" s="1133" t="str">
        <f>+[7]ระบบการควบคุมฯ!B380</f>
        <v xml:space="preserve">ครุภัณฑ์ทดแทนห้องเรียน DLTV สำหรับโรงเรียน Stan Alone      </v>
      </c>
      <c r="C181" s="1134" t="str">
        <f>+[7]ระบบการควบคุมฯ!C380</f>
        <v>ศธ 04002/ว2350 ลว. 10/ก.ค./2566 โอนครั้งที่ 663</v>
      </c>
      <c r="D181" s="1135">
        <f>SUM(D182:D191)</f>
        <v>294000</v>
      </c>
      <c r="E181" s="1135">
        <f t="shared" ref="E181:J181" si="69">SUM(E182:E191)</f>
        <v>290400</v>
      </c>
      <c r="F181" s="1135">
        <f t="shared" si="69"/>
        <v>0</v>
      </c>
      <c r="G181" s="1135">
        <f t="shared" si="69"/>
        <v>0</v>
      </c>
      <c r="H181" s="1135">
        <f t="shared" si="69"/>
        <v>0</v>
      </c>
      <c r="I181" s="1135">
        <f t="shared" si="69"/>
        <v>0</v>
      </c>
      <c r="J181" s="1135">
        <f t="shared" si="69"/>
        <v>3600</v>
      </c>
      <c r="K181" s="1136"/>
    </row>
    <row r="182" spans="1:11" ht="43.5" x14ac:dyDescent="0.2">
      <c r="A182" s="56" t="str">
        <f>+[7]ระบบการควบคุมฯ!A381</f>
        <v>2.2.1.1</v>
      </c>
      <c r="B182" s="455" t="str">
        <f>+[7]ระบบการควบคุมฯ!B381</f>
        <v>แสนชื่นปานนุกูล</v>
      </c>
      <c r="C182" s="1137" t="str">
        <f>+[7]ระบบการควบคุมฯ!C381</f>
        <v>20004420047003113338</v>
      </c>
      <c r="D182" s="277">
        <f>+[7]ระบบการควบคุมฯ!F381</f>
        <v>17500</v>
      </c>
      <c r="E182" s="277">
        <f>+[7]ระบบการควบคุมฯ!G381+[7]ระบบการควบคุมฯ!H381</f>
        <v>17300</v>
      </c>
      <c r="F182" s="277">
        <f>+[7]ระบบการควบคุมฯ!I381+[7]ระบบการควบคุมฯ!J381</f>
        <v>0</v>
      </c>
      <c r="G182" s="277">
        <f>+[7]ระบบการควบคุมฯ!K381+[7]ระบบการควบคุมฯ!L381</f>
        <v>0</v>
      </c>
      <c r="H182" s="277"/>
      <c r="I182" s="277"/>
      <c r="J182" s="277">
        <f>+D182-E182-F182-G182</f>
        <v>200</v>
      </c>
      <c r="K182" s="856"/>
    </row>
    <row r="183" spans="1:11" ht="43.5" x14ac:dyDescent="0.2">
      <c r="A183" s="56" t="str">
        <f>+[7]ระบบการควบคุมฯ!A382</f>
        <v>2.2.1.2</v>
      </c>
      <c r="B183" s="455" t="str">
        <f>+[7]ระบบการควบคุมฯ!B382</f>
        <v>วัดจตุพิธวราวาส</v>
      </c>
      <c r="C183" s="1137" t="str">
        <f>+[7]ระบบการควบคุมฯ!C382</f>
        <v>20004420047003113340</v>
      </c>
      <c r="D183" s="277">
        <f>+[7]ระบบการควบคุมฯ!F382</f>
        <v>32000</v>
      </c>
      <c r="E183" s="277">
        <f>+[7]ระบบการควบคุมฯ!G382+[7]ระบบการควบคุมฯ!H382</f>
        <v>31600</v>
      </c>
      <c r="F183" s="277">
        <f>+[7]ระบบการควบคุมฯ!I382+[7]ระบบการควบคุมฯ!J382</f>
        <v>0</v>
      </c>
      <c r="G183" s="277">
        <f>+[7]ระบบการควบคุมฯ!K382+[7]ระบบการควบคุมฯ!L382</f>
        <v>0</v>
      </c>
      <c r="H183" s="277"/>
      <c r="I183" s="277"/>
      <c r="J183" s="277">
        <f t="shared" ref="J183:J189" si="70">+D183-E183-F183-G183</f>
        <v>400</v>
      </c>
      <c r="K183" s="856"/>
    </row>
    <row r="184" spans="1:11" ht="43.5" x14ac:dyDescent="0.2">
      <c r="A184" s="56" t="str">
        <f>+[7]ระบบการควบคุมฯ!A383</f>
        <v>2.2.1.3</v>
      </c>
      <c r="B184" s="455" t="str">
        <f>+[7]ระบบการควบคุมฯ!B383</f>
        <v>ศาลาลอย</v>
      </c>
      <c r="C184" s="1137" t="str">
        <f>+[7]ระบบการควบคุมฯ!C383</f>
        <v>20004420047003113342</v>
      </c>
      <c r="D184" s="277">
        <f>+[7]ระบบการควบคุมฯ!F383</f>
        <v>32000</v>
      </c>
      <c r="E184" s="277">
        <f>+[7]ระบบการควบคุมฯ!G383+[7]ระบบการควบคุมฯ!H383</f>
        <v>31600</v>
      </c>
      <c r="F184" s="277">
        <f>+[7]ระบบการควบคุมฯ!I383+[7]ระบบการควบคุมฯ!J383</f>
        <v>0</v>
      </c>
      <c r="G184" s="277">
        <f>+[7]ระบบการควบคุมฯ!K383+[7]ระบบการควบคุมฯ!L383</f>
        <v>0</v>
      </c>
      <c r="H184" s="277"/>
      <c r="I184" s="277"/>
      <c r="J184" s="277">
        <f t="shared" si="70"/>
        <v>400</v>
      </c>
      <c r="K184" s="856"/>
    </row>
    <row r="185" spans="1:11" ht="43.5" x14ac:dyDescent="0.2">
      <c r="A185" s="56" t="str">
        <f>+[7]ระบบการควบคุมฯ!A384</f>
        <v>2.2.1.4</v>
      </c>
      <c r="B185" s="455" t="str">
        <f>+[7]ระบบการควบคุมฯ!B384</f>
        <v>วัดแสงมณี</v>
      </c>
      <c r="C185" s="1137" t="str">
        <f>+[7]ระบบการควบคุมฯ!C384</f>
        <v>20004420047003113344</v>
      </c>
      <c r="D185" s="277">
        <f>+[7]ระบบการควบคุมฯ!F384</f>
        <v>32000</v>
      </c>
      <c r="E185" s="277">
        <f>+[7]ระบบการควบคุมฯ!G384+[7]ระบบการควบคุมฯ!H384</f>
        <v>31600</v>
      </c>
      <c r="F185" s="277">
        <f>+[7]ระบบการควบคุมฯ!I384+[7]ระบบการควบคุมฯ!J384</f>
        <v>0</v>
      </c>
      <c r="G185" s="277">
        <f>+[7]ระบบการควบคุมฯ!K384+[7]ระบบการควบคุมฯ!L384</f>
        <v>0</v>
      </c>
      <c r="H185" s="277"/>
      <c r="I185" s="277"/>
      <c r="J185" s="277">
        <f t="shared" si="70"/>
        <v>400</v>
      </c>
      <c r="K185" s="856"/>
    </row>
    <row r="186" spans="1:11" ht="43.5" x14ac:dyDescent="0.2">
      <c r="A186" s="56" t="str">
        <f>+[7]ระบบการควบคุมฯ!A385</f>
        <v>2.2.1.5</v>
      </c>
      <c r="B186" s="455" t="str">
        <f>+[7]ระบบการควบคุมฯ!B385</f>
        <v>วัดอดิศร</v>
      </c>
      <c r="C186" s="1137" t="str">
        <f>+[7]ระบบการควบคุมฯ!C385</f>
        <v>20004420047003113346</v>
      </c>
      <c r="D186" s="277">
        <f>+[7]ระบบการควบคุมฯ!F385</f>
        <v>32000</v>
      </c>
      <c r="E186" s="277">
        <f>+[7]ระบบการควบคุมฯ!G385+[7]ระบบการควบคุมฯ!H385</f>
        <v>31600</v>
      </c>
      <c r="F186" s="277">
        <f>+[7]ระบบการควบคุมฯ!I385+[7]ระบบการควบคุมฯ!J385</f>
        <v>0</v>
      </c>
      <c r="G186" s="277">
        <f>+[7]ระบบการควบคุมฯ!K385+[7]ระบบการควบคุมฯ!L385</f>
        <v>0</v>
      </c>
      <c r="H186" s="277"/>
      <c r="I186" s="277"/>
      <c r="J186" s="277">
        <f t="shared" si="70"/>
        <v>400</v>
      </c>
      <c r="K186" s="856"/>
    </row>
    <row r="187" spans="1:11" ht="43.5" x14ac:dyDescent="0.2">
      <c r="A187" s="56" t="str">
        <f>+[7]ระบบการควบคุมฯ!A386</f>
        <v>2.2.1.6</v>
      </c>
      <c r="B187" s="455" t="str">
        <f>+[7]ระบบการควบคุมฯ!B386</f>
        <v>วัดนพรัตนาราม</v>
      </c>
      <c r="C187" s="1137" t="str">
        <f>+[7]ระบบการควบคุมฯ!C386</f>
        <v>20004420047003113349</v>
      </c>
      <c r="D187" s="277">
        <f>+[7]ระบบการควบคุมฯ!F386</f>
        <v>49500</v>
      </c>
      <c r="E187" s="277">
        <f>+[7]ระบบการควบคุมฯ!G386+[7]ระบบการควบคุมฯ!H386</f>
        <v>48900</v>
      </c>
      <c r="F187" s="277">
        <f>+[7]ระบบการควบคุมฯ!I386+[7]ระบบการควบคุมฯ!J386</f>
        <v>0</v>
      </c>
      <c r="G187" s="277">
        <f>+[7]ระบบการควบคุมฯ!K386+[7]ระบบการควบคุมฯ!L386</f>
        <v>0</v>
      </c>
      <c r="H187" s="277"/>
      <c r="I187" s="277"/>
      <c r="J187" s="277">
        <f t="shared" si="70"/>
        <v>600</v>
      </c>
      <c r="K187" s="856"/>
    </row>
    <row r="188" spans="1:11" ht="43.5" x14ac:dyDescent="0.2">
      <c r="A188" s="56" t="str">
        <f>+[7]ระบบการควบคุมฯ!A387</f>
        <v>2.2.1.7</v>
      </c>
      <c r="B188" s="455" t="str">
        <f>+[7]ระบบการควบคุมฯ!B387</f>
        <v>วัดธรรมราษฎร์เจริญผล</v>
      </c>
      <c r="C188" s="1137" t="str">
        <f>+[7]ระบบการควบคุมฯ!C387</f>
        <v>20004420047003113350</v>
      </c>
      <c r="D188" s="277">
        <f>+[7]ระบบการควบคุมฯ!F387</f>
        <v>49500</v>
      </c>
      <c r="E188" s="277">
        <f>+[7]ระบบการควบคุมฯ!G387+[7]ระบบการควบคุมฯ!H387</f>
        <v>48900</v>
      </c>
      <c r="F188" s="277">
        <f>+[7]ระบบการควบคุมฯ!I387+[7]ระบบการควบคุมฯ!J387</f>
        <v>0</v>
      </c>
      <c r="G188" s="277">
        <f>+[7]ระบบการควบคุมฯ!K387+[7]ระบบการควบคุมฯ!L387</f>
        <v>0</v>
      </c>
      <c r="H188" s="277"/>
      <c r="I188" s="277"/>
      <c r="J188" s="277">
        <f t="shared" si="70"/>
        <v>600</v>
      </c>
      <c r="K188" s="856"/>
    </row>
    <row r="189" spans="1:11" ht="43.5" x14ac:dyDescent="0.2">
      <c r="A189" s="56" t="str">
        <f>+[7]ระบบการควบคุมฯ!A388</f>
        <v>2.2.1.8</v>
      </c>
      <c r="B189" s="455" t="str">
        <f>+[7]ระบบการควบคุมฯ!B388</f>
        <v>นิกรราษฎร์บูรณะ(เหราบัตย์อุทิศ)</v>
      </c>
      <c r="C189" s="1137" t="str">
        <f>+[7]ระบบการควบคุมฯ!C388</f>
        <v>20004420047003113353</v>
      </c>
      <c r="D189" s="277">
        <f>+[7]ระบบการควบคุมฯ!F388</f>
        <v>49500</v>
      </c>
      <c r="E189" s="277">
        <f>+[7]ระบบการควบคุมฯ!G388+[7]ระบบการควบคุมฯ!H388</f>
        <v>48900</v>
      </c>
      <c r="F189" s="277">
        <f>+[7]ระบบการควบคุมฯ!I388+[7]ระบบการควบคุมฯ!J388</f>
        <v>0</v>
      </c>
      <c r="G189" s="277">
        <f>+[7]ระบบการควบคุมฯ!K388+[7]ระบบการควบคุมฯ!L388</f>
        <v>0</v>
      </c>
      <c r="H189" s="277"/>
      <c r="I189" s="277"/>
      <c r="J189" s="277">
        <f t="shared" si="70"/>
        <v>600</v>
      </c>
      <c r="K189" s="856"/>
    </row>
    <row r="190" spans="1:11" x14ac:dyDescent="0.2">
      <c r="A190" s="56"/>
      <c r="B190" s="455"/>
      <c r="C190" s="1137"/>
      <c r="D190" s="773"/>
      <c r="E190" s="773"/>
      <c r="F190" s="773"/>
      <c r="G190" s="773"/>
      <c r="H190" s="773"/>
      <c r="I190" s="773"/>
      <c r="J190" s="773"/>
      <c r="K190" s="856"/>
    </row>
    <row r="191" spans="1:11" x14ac:dyDescent="0.5">
      <c r="A191" s="9"/>
      <c r="B191" s="56"/>
      <c r="C191" s="778"/>
      <c r="D191" s="778"/>
      <c r="E191" s="778"/>
      <c r="F191" s="778"/>
      <c r="G191" s="278"/>
      <c r="H191" s="324"/>
      <c r="I191" s="9"/>
      <c r="J191" s="277"/>
      <c r="K191" s="9"/>
    </row>
    <row r="192" spans="1:11" x14ac:dyDescent="0.5">
      <c r="A192" s="209"/>
      <c r="B192" s="210" t="s">
        <v>54</v>
      </c>
      <c r="C192" s="456" t="str">
        <f>+[7]ระบบการควบคุมฯ!C1180</f>
        <v>26</v>
      </c>
      <c r="D192" s="325">
        <f>+D7+D81+D87+D179</f>
        <v>2481100</v>
      </c>
      <c r="E192" s="325">
        <f t="shared" ref="E192:J192" si="71">+E7+E81+E87+E179</f>
        <v>290400</v>
      </c>
      <c r="F192" s="325">
        <f t="shared" si="71"/>
        <v>0</v>
      </c>
      <c r="G192" s="325">
        <f t="shared" si="71"/>
        <v>2183896</v>
      </c>
      <c r="H192" s="325">
        <f t="shared" si="71"/>
        <v>0</v>
      </c>
      <c r="I192" s="325">
        <f t="shared" si="71"/>
        <v>63920</v>
      </c>
      <c r="J192" s="325">
        <f t="shared" si="71"/>
        <v>6804</v>
      </c>
      <c r="K192" s="211"/>
    </row>
    <row r="193" spans="1:11" x14ac:dyDescent="0.5">
      <c r="A193" s="209"/>
      <c r="B193" s="210" t="s">
        <v>101</v>
      </c>
      <c r="C193" s="456">
        <f>37+1</f>
        <v>38</v>
      </c>
      <c r="D193" s="325">
        <f t="shared" ref="D193:J193" si="72">+D88+D8</f>
        <v>27358000</v>
      </c>
      <c r="E193" s="325">
        <f t="shared" si="72"/>
        <v>5105400</v>
      </c>
      <c r="F193" s="325">
        <f t="shared" si="72"/>
        <v>0</v>
      </c>
      <c r="G193" s="325">
        <f t="shared" si="72"/>
        <v>21756545</v>
      </c>
      <c r="H193" s="325">
        <f t="shared" si="72"/>
        <v>0</v>
      </c>
      <c r="I193" s="325">
        <f t="shared" si="72"/>
        <v>0</v>
      </c>
      <c r="J193" s="325">
        <f t="shared" si="72"/>
        <v>496055</v>
      </c>
      <c r="K193" s="211"/>
    </row>
    <row r="194" spans="1:11" x14ac:dyDescent="0.5">
      <c r="A194" s="58"/>
      <c r="B194" s="212" t="s">
        <v>19</v>
      </c>
      <c r="C194" s="779">
        <f>+C193+C192</f>
        <v>64</v>
      </c>
      <c r="D194" s="326">
        <f>SUM(D192:D193)</f>
        <v>29839100</v>
      </c>
      <c r="E194" s="326">
        <f t="shared" ref="E194:J194" si="73">SUM(E192:E193)</f>
        <v>5395800</v>
      </c>
      <c r="F194" s="326">
        <f t="shared" si="73"/>
        <v>0</v>
      </c>
      <c r="G194" s="326">
        <f t="shared" si="73"/>
        <v>23940441</v>
      </c>
      <c r="H194" s="326">
        <f t="shared" si="73"/>
        <v>0</v>
      </c>
      <c r="I194" s="326">
        <f t="shared" si="73"/>
        <v>63920</v>
      </c>
      <c r="J194" s="326">
        <f t="shared" si="73"/>
        <v>502859</v>
      </c>
      <c r="K194" s="213"/>
    </row>
    <row r="195" spans="1:11" x14ac:dyDescent="0.5">
      <c r="A195" s="59"/>
      <c r="B195" s="60" t="s">
        <v>20</v>
      </c>
      <c r="C195" s="328"/>
      <c r="D195" s="327">
        <f>+E195+F195+G195+J195</f>
        <v>100.00000000000001</v>
      </c>
      <c r="E195" s="328">
        <f>+E194*100/D194</f>
        <v>18.082985076627647</v>
      </c>
      <c r="F195" s="328">
        <f>+F194*100/D194</f>
        <v>0</v>
      </c>
      <c r="G195" s="329">
        <f>+G194*100/D194</f>
        <v>80.231779778880735</v>
      </c>
      <c r="H195" s="329">
        <f t="shared" ref="H195:I195" si="74">+H194*100/E194</f>
        <v>0</v>
      </c>
      <c r="I195" s="329" t="e">
        <f t="shared" si="74"/>
        <v>#DIV/0!</v>
      </c>
      <c r="J195" s="328">
        <f>+J194*100/D194</f>
        <v>1.6852351444916234</v>
      </c>
      <c r="K195" s="330"/>
    </row>
    <row r="196" spans="1:11" x14ac:dyDescent="0.5">
      <c r="A196" s="8"/>
      <c r="B196" s="8"/>
      <c r="C196" s="331"/>
      <c r="D196" s="331"/>
      <c r="E196" s="331"/>
      <c r="F196" s="331"/>
      <c r="G196" s="332"/>
      <c r="H196" s="332"/>
      <c r="I196" s="10"/>
      <c r="J196" s="333"/>
      <c r="K196" s="333"/>
    </row>
    <row r="197" spans="1:11" x14ac:dyDescent="0.5">
      <c r="A197" s="8"/>
      <c r="C197" s="331"/>
      <c r="D197" s="331">
        <f>+D194-D193-D192</f>
        <v>0</v>
      </c>
      <c r="E197" s="331"/>
      <c r="F197" s="331"/>
      <c r="G197" s="332"/>
      <c r="H197" s="332"/>
      <c r="I197" s="10"/>
      <c r="J197" s="8"/>
      <c r="K197" s="8"/>
    </row>
    <row r="198" spans="1:11" x14ac:dyDescent="0.5">
      <c r="A198" s="8"/>
      <c r="B198" s="8"/>
      <c r="C198" s="331"/>
      <c r="D198" s="1173" t="s">
        <v>205</v>
      </c>
      <c r="E198" s="1173"/>
      <c r="F198" s="1173"/>
      <c r="G198" s="1173"/>
      <c r="H198" s="1173"/>
      <c r="I198" s="10"/>
      <c r="J198" s="8"/>
      <c r="K198" s="8"/>
    </row>
    <row r="199" spans="1:11" x14ac:dyDescent="0.5">
      <c r="A199" s="8"/>
      <c r="B199" s="8"/>
      <c r="C199" s="331"/>
      <c r="D199" s="552"/>
      <c r="E199" s="552"/>
      <c r="F199" s="552"/>
      <c r="G199" s="552"/>
      <c r="H199" s="552"/>
      <c r="I199" s="10"/>
      <c r="J199" s="8"/>
      <c r="K199" s="8"/>
    </row>
    <row r="200" spans="1:11" x14ac:dyDescent="0.5">
      <c r="A200" s="334" t="s">
        <v>65</v>
      </c>
      <c r="B200" s="11"/>
      <c r="C200" s="457"/>
      <c r="D200" s="336"/>
      <c r="E200" s="337"/>
      <c r="F200" s="338" t="s">
        <v>22</v>
      </c>
      <c r="G200" s="336"/>
      <c r="H200" s="332"/>
      <c r="I200" s="339"/>
      <c r="J200" s="11"/>
      <c r="K200" s="335"/>
    </row>
    <row r="201" spans="1:11" x14ac:dyDescent="0.5">
      <c r="A201" s="340" t="s">
        <v>23</v>
      </c>
      <c r="B201" s="11"/>
      <c r="C201" s="457"/>
      <c r="D201" s="341" t="s">
        <v>21</v>
      </c>
      <c r="E201" s="341"/>
      <c r="F201" s="342" t="str">
        <f>+'[7]มาตการ รวมงบบุคลากร'!I32</f>
        <v xml:space="preserve">      ประธานคณะกรรมการติดตามเร่งรัดการใช้จ่ายเงินฯ</v>
      </c>
      <c r="G201" s="336"/>
      <c r="H201" s="332"/>
      <c r="I201" s="339"/>
      <c r="J201" s="11"/>
      <c r="K201" s="335"/>
    </row>
    <row r="202" spans="1:11" x14ac:dyDescent="0.5">
      <c r="A202" s="340" t="s">
        <v>105</v>
      </c>
      <c r="B202" s="11"/>
      <c r="C202" s="780"/>
      <c r="D202" s="1179" t="s">
        <v>139</v>
      </c>
      <c r="E202" s="1179"/>
      <c r="F202" s="1179"/>
      <c r="G202" s="1179"/>
      <c r="H202" s="781"/>
      <c r="I202" s="782"/>
      <c r="J202" s="173"/>
      <c r="K202" s="335"/>
    </row>
    <row r="203" spans="1:11" x14ac:dyDescent="0.5">
      <c r="A203" s="343"/>
      <c r="B203" s="11"/>
      <c r="C203" s="780"/>
      <c r="D203" s="1180" t="s">
        <v>49</v>
      </c>
      <c r="E203" s="1180"/>
      <c r="F203" s="1180"/>
      <c r="G203" s="1180"/>
      <c r="H203" s="781"/>
      <c r="I203" s="782"/>
      <c r="J203" s="173"/>
      <c r="K203" s="335"/>
    </row>
    <row r="204" spans="1:11" x14ac:dyDescent="0.5">
      <c r="C204" s="913"/>
      <c r="D204" s="913"/>
      <c r="E204" s="913"/>
      <c r="F204" s="913"/>
      <c r="G204" s="914"/>
      <c r="H204" s="914"/>
      <c r="I204" s="18"/>
      <c r="J204" s="20"/>
      <c r="K204" s="3"/>
    </row>
    <row r="205" spans="1:11" x14ac:dyDescent="0.5">
      <c r="C205" s="341"/>
      <c r="D205" s="341"/>
      <c r="E205" s="341"/>
      <c r="F205" s="341"/>
      <c r="G205" s="1022"/>
      <c r="H205" s="1022"/>
      <c r="K205" s="3"/>
    </row>
    <row r="206" spans="1:11" x14ac:dyDescent="0.5">
      <c r="C206" s="341"/>
      <c r="D206" s="341"/>
      <c r="E206" s="341"/>
      <c r="F206" s="341"/>
      <c r="G206" s="1022"/>
      <c r="H206" s="1022"/>
      <c r="K206" s="3"/>
    </row>
    <row r="207" spans="1:11" x14ac:dyDescent="0.5">
      <c r="C207" s="341"/>
      <c r="D207" s="341"/>
      <c r="E207" s="341"/>
      <c r="F207" s="341"/>
      <c r="G207" s="1022"/>
      <c r="H207" s="1022"/>
      <c r="K207" s="3"/>
    </row>
    <row r="208" spans="1:11" x14ac:dyDescent="0.5">
      <c r="C208" s="341"/>
      <c r="D208" s="341"/>
      <c r="E208" s="341"/>
      <c r="F208" s="341"/>
      <c r="G208" s="1022"/>
      <c r="H208" s="1022"/>
      <c r="K208" s="3"/>
    </row>
    <row r="209" spans="3:11" x14ac:dyDescent="0.5">
      <c r="C209" s="341"/>
      <c r="D209" s="341"/>
      <c r="E209" s="341"/>
      <c r="F209" s="341"/>
      <c r="G209" s="1022"/>
      <c r="H209" s="1022"/>
      <c r="K209" s="3"/>
    </row>
    <row r="210" spans="3:11" x14ac:dyDescent="0.5">
      <c r="C210" s="341"/>
      <c r="D210" s="341"/>
      <c r="E210" s="341"/>
      <c r="F210" s="341"/>
      <c r="G210" s="1022"/>
      <c r="H210" s="1022"/>
      <c r="K210" s="3"/>
    </row>
    <row r="211" spans="3:11" x14ac:dyDescent="0.5">
      <c r="C211" s="341"/>
      <c r="D211" s="341"/>
      <c r="E211" s="341"/>
      <c r="F211" s="341"/>
      <c r="G211" s="1022"/>
      <c r="H211" s="1022"/>
      <c r="K211" s="3"/>
    </row>
    <row r="212" spans="3:11" x14ac:dyDescent="0.5">
      <c r="C212" s="341"/>
      <c r="D212" s="341"/>
      <c r="E212" s="341"/>
      <c r="F212" s="341"/>
      <c r="G212" s="1022"/>
      <c r="H212" s="1022"/>
      <c r="K212" s="3"/>
    </row>
  </sheetData>
  <mergeCells count="16"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D198:H198"/>
    <mergeCell ref="D202:G202"/>
    <mergeCell ref="D203:G203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opLeftCell="A72" workbookViewId="0">
      <selection sqref="A1:K128"/>
    </sheetView>
  </sheetViews>
  <sheetFormatPr defaultColWidth="7.25" defaultRowHeight="19.5" x14ac:dyDescent="0.45"/>
  <cols>
    <col min="1" max="1" width="5" style="95" customWidth="1"/>
    <col min="2" max="2" width="37.125" style="67" customWidth="1"/>
    <col min="3" max="3" width="13.75" style="67" customWidth="1"/>
    <col min="4" max="4" width="10" style="70" customWidth="1"/>
    <col min="5" max="5" width="10.625" style="70" customWidth="1"/>
    <col min="6" max="6" width="11.75" style="96" customWidth="1"/>
    <col min="7" max="7" width="5.75" style="70" customWidth="1"/>
    <col min="8" max="8" width="6.625" style="70" customWidth="1"/>
    <col min="9" max="9" width="10.75" style="70" customWidth="1"/>
    <col min="10" max="10" width="11.625" style="70" customWidth="1"/>
    <col min="11" max="11" width="9.25" style="65" customWidth="1"/>
    <col min="12" max="12" width="16.125" style="68" customWidth="1"/>
    <col min="13" max="13" width="10.5" style="68" customWidth="1"/>
    <col min="14" max="14" width="10.5" style="65" bestFit="1" customWidth="1"/>
    <col min="15" max="15" width="8.75" style="68" bestFit="1" customWidth="1"/>
    <col min="16" max="16" width="9.875" style="67" bestFit="1" customWidth="1"/>
    <col min="17" max="17" width="9.875" style="68" bestFit="1" customWidth="1"/>
    <col min="18" max="18" width="13.375" style="69" customWidth="1"/>
    <col min="19" max="19" width="8.875" style="69" bestFit="1" customWidth="1"/>
    <col min="20" max="22" width="12" style="69" customWidth="1"/>
    <col min="23" max="16384" width="7.25" style="68"/>
  </cols>
  <sheetData>
    <row r="1" spans="1:22" x14ac:dyDescent="0.45">
      <c r="A1" s="1190" t="s">
        <v>187</v>
      </c>
      <c r="B1" s="1190"/>
      <c r="C1" s="1190"/>
      <c r="D1" s="1190"/>
      <c r="E1" s="1190"/>
      <c r="F1" s="1190"/>
      <c r="G1" s="1190"/>
      <c r="H1" s="1190"/>
      <c r="I1" s="1190"/>
      <c r="J1" s="1190"/>
      <c r="K1" s="1158"/>
      <c r="L1" s="64"/>
      <c r="M1" s="64"/>
      <c r="O1" s="66"/>
    </row>
    <row r="2" spans="1:22" ht="21.75" customHeight="1" x14ac:dyDescent="0.45">
      <c r="A2" s="1190" t="s">
        <v>166</v>
      </c>
      <c r="B2" s="1190"/>
      <c r="C2" s="1190"/>
      <c r="D2" s="1190"/>
      <c r="E2" s="1190"/>
      <c r="F2" s="1190"/>
      <c r="G2" s="1190"/>
      <c r="H2" s="1190"/>
      <c r="I2" s="1190"/>
      <c r="J2" s="1190"/>
      <c r="K2" s="1190"/>
      <c r="L2" s="64"/>
      <c r="M2" s="64"/>
      <c r="O2" s="66"/>
    </row>
    <row r="3" spans="1:22" x14ac:dyDescent="0.45">
      <c r="A3" s="1190" t="s">
        <v>0</v>
      </c>
      <c r="B3" s="1190"/>
      <c r="C3" s="1190"/>
      <c r="D3" s="1190"/>
      <c r="E3" s="1190"/>
      <c r="F3" s="1190"/>
      <c r="G3" s="1190"/>
      <c r="H3" s="1190"/>
      <c r="I3" s="1190"/>
      <c r="J3" s="1190"/>
      <c r="K3" s="1190"/>
      <c r="L3" s="64"/>
      <c r="M3" s="64"/>
      <c r="O3" s="66"/>
    </row>
    <row r="4" spans="1:22" ht="21" customHeight="1" x14ac:dyDescent="0.45">
      <c r="A4" s="1191" t="s">
        <v>228</v>
      </c>
      <c r="B4" s="1191"/>
      <c r="C4" s="1191"/>
      <c r="D4" s="1191"/>
      <c r="E4" s="1191"/>
      <c r="F4" s="1191"/>
      <c r="G4" s="1191"/>
      <c r="H4" s="1191"/>
      <c r="I4" s="1191"/>
      <c r="J4" s="1191"/>
      <c r="K4" s="1159" t="s">
        <v>99</v>
      </c>
      <c r="L4" s="64"/>
      <c r="M4" s="64"/>
      <c r="O4" s="66"/>
    </row>
    <row r="5" spans="1:22" ht="17.25" customHeight="1" x14ac:dyDescent="0.45">
      <c r="A5" s="1192" t="s">
        <v>2</v>
      </c>
      <c r="B5" s="1195" t="s">
        <v>27</v>
      </c>
      <c r="C5" s="916" t="s">
        <v>29</v>
      </c>
      <c r="D5" s="1198" t="s">
        <v>30</v>
      </c>
      <c r="E5" s="1201" t="s">
        <v>44</v>
      </c>
      <c r="F5" s="1160" t="s">
        <v>3</v>
      </c>
      <c r="G5" s="917" t="s">
        <v>4</v>
      </c>
      <c r="H5" s="917" t="str">
        <f>+[1]ระบบการควบคุมฯ!I6</f>
        <v>กันเงินไว้เบิก</v>
      </c>
      <c r="I5" s="917" t="s">
        <v>5</v>
      </c>
      <c r="J5" s="917" t="s">
        <v>6</v>
      </c>
      <c r="K5" s="1203" t="s">
        <v>7</v>
      </c>
      <c r="L5" s="1200"/>
      <c r="M5" s="70"/>
      <c r="N5" s="1188"/>
      <c r="O5" s="1188"/>
      <c r="P5" s="71"/>
      <c r="Q5" s="1189"/>
      <c r="R5" s="72"/>
      <c r="S5" s="72"/>
    </row>
    <row r="6" spans="1:22" ht="15" customHeight="1" x14ac:dyDescent="0.45">
      <c r="A6" s="1193"/>
      <c r="B6" s="1196"/>
      <c r="C6" s="918" t="s">
        <v>31</v>
      </c>
      <c r="D6" s="1199"/>
      <c r="E6" s="1202"/>
      <c r="F6" s="1161"/>
      <c r="G6" s="919"/>
      <c r="H6" s="919"/>
      <c r="I6" s="919"/>
      <c r="J6" s="919"/>
      <c r="K6" s="1204"/>
      <c r="L6" s="1200"/>
      <c r="M6" s="70"/>
      <c r="O6" s="73"/>
      <c r="P6" s="71"/>
      <c r="Q6" s="1189"/>
      <c r="R6" s="72"/>
      <c r="S6" s="72"/>
    </row>
    <row r="7" spans="1:22" ht="15" customHeight="1" x14ac:dyDescent="0.45">
      <c r="A7" s="1194"/>
      <c r="B7" s="1197"/>
      <c r="C7" s="1162"/>
      <c r="D7" s="1163" t="s">
        <v>8</v>
      </c>
      <c r="E7" s="1163" t="s">
        <v>9</v>
      </c>
      <c r="F7" s="1164" t="s">
        <v>10</v>
      </c>
      <c r="G7" s="1163" t="s">
        <v>11</v>
      </c>
      <c r="H7" s="1163" t="s">
        <v>12</v>
      </c>
      <c r="I7" s="1163" t="s">
        <v>32</v>
      </c>
      <c r="J7" s="1164" t="s">
        <v>33</v>
      </c>
      <c r="K7" s="1205"/>
      <c r="L7" s="74"/>
      <c r="M7" s="70"/>
      <c r="O7" s="73"/>
      <c r="P7" s="71"/>
      <c r="Q7" s="75"/>
      <c r="R7" s="72"/>
      <c r="S7" s="72"/>
    </row>
    <row r="8" spans="1:22" ht="37.5" x14ac:dyDescent="0.45">
      <c r="A8" s="384" t="str">
        <f>+[7]ระบบการควบคุมฯ!401:401</f>
        <v>ง</v>
      </c>
      <c r="B8" s="179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783"/>
      <c r="D8" s="385">
        <f>+D49</f>
        <v>3508000</v>
      </c>
      <c r="E8" s="385">
        <f t="shared" ref="E8:J8" si="0">+E49</f>
        <v>1592000</v>
      </c>
      <c r="F8" s="385">
        <f t="shared" si="0"/>
        <v>5100000</v>
      </c>
      <c r="G8" s="385">
        <f t="shared" si="0"/>
        <v>0</v>
      </c>
      <c r="H8" s="385">
        <f t="shared" si="0"/>
        <v>0</v>
      </c>
      <c r="I8" s="385">
        <f t="shared" si="0"/>
        <v>4168973.4200000004</v>
      </c>
      <c r="J8" s="385">
        <f t="shared" si="0"/>
        <v>931026.58000000019</v>
      </c>
      <c r="K8" s="849"/>
      <c r="L8" s="74"/>
      <c r="M8" s="70"/>
      <c r="O8" s="73"/>
      <c r="P8" s="71"/>
      <c r="Q8" s="75"/>
      <c r="R8" s="72"/>
      <c r="S8" s="72"/>
    </row>
    <row r="9" spans="1:22" x14ac:dyDescent="0.45">
      <c r="A9" s="784">
        <v>1</v>
      </c>
      <c r="B9" s="785" t="str">
        <f>[2]ระบบการควบคุมฯ!B113</f>
        <v xml:space="preserve">ผลผลิตผู้จบการศึกษาก่อนประถมศึกษา </v>
      </c>
      <c r="C9" s="786" t="str">
        <f>+[1]ระบบการควบคุมฯ!C247</f>
        <v>20004 35000100 2000000</v>
      </c>
      <c r="D9" s="787">
        <f>+D10</f>
        <v>0</v>
      </c>
      <c r="E9" s="386">
        <f>+E11</f>
        <v>0</v>
      </c>
      <c r="F9" s="386">
        <f>+D9+E9</f>
        <v>0</v>
      </c>
      <c r="G9" s="386">
        <f>+G10</f>
        <v>0</v>
      </c>
      <c r="H9" s="386">
        <f t="shared" ref="H9:J10" si="1">+H10</f>
        <v>0</v>
      </c>
      <c r="I9" s="386">
        <f t="shared" si="1"/>
        <v>0</v>
      </c>
      <c r="J9" s="386">
        <f>+J11</f>
        <v>0</v>
      </c>
      <c r="K9" s="180"/>
      <c r="L9" s="74"/>
      <c r="M9" s="70"/>
      <c r="O9" s="73"/>
      <c r="P9" s="71"/>
      <c r="Q9" s="75"/>
      <c r="R9" s="72"/>
      <c r="S9" s="72"/>
    </row>
    <row r="10" spans="1:22" x14ac:dyDescent="0.45">
      <c r="A10" s="387">
        <v>1.1000000000000001</v>
      </c>
      <c r="B10" s="788" t="str">
        <f>[2]ระบบการควบคุมฯ!B114</f>
        <v xml:space="preserve">กิจกรรมการจัดการศึกษาก่อนประถมศึกษา  </v>
      </c>
      <c r="C10" s="789" t="str">
        <f>+[1]ระบบการควบคุมฯ!C248</f>
        <v>20004 66 05162 00000</v>
      </c>
      <c r="D10" s="388">
        <f>+D11</f>
        <v>0</v>
      </c>
      <c r="E10" s="388">
        <f>+E11</f>
        <v>0</v>
      </c>
      <c r="F10" s="388">
        <f>+E10+D10</f>
        <v>0</v>
      </c>
      <c r="G10" s="388">
        <f>+G11</f>
        <v>0</v>
      </c>
      <c r="H10" s="388">
        <f t="shared" si="1"/>
        <v>0</v>
      </c>
      <c r="I10" s="388">
        <f t="shared" si="1"/>
        <v>0</v>
      </c>
      <c r="J10" s="388">
        <f t="shared" si="1"/>
        <v>0</v>
      </c>
      <c r="K10" s="389"/>
      <c r="L10" s="76"/>
      <c r="M10" s="77"/>
      <c r="N10" s="78"/>
      <c r="O10" s="79"/>
      <c r="P10" s="80"/>
      <c r="Q10" s="81"/>
      <c r="R10" s="72"/>
      <c r="S10" s="72"/>
    </row>
    <row r="11" spans="1:22" ht="39" customHeight="1" x14ac:dyDescent="0.45">
      <c r="A11" s="390"/>
      <c r="B11" s="790" t="str">
        <f>[2]ระบบการควบคุมฯ!B115</f>
        <v xml:space="preserve"> งบดำเนินงาน 65112xx</v>
      </c>
      <c r="C11" s="791">
        <f>[2]ระบบการควบคุมฯ!C115</f>
        <v>0</v>
      </c>
      <c r="D11" s="391">
        <f>+D12+D28</f>
        <v>0</v>
      </c>
      <c r="E11" s="391">
        <f>+E12+E28+E39</f>
        <v>0</v>
      </c>
      <c r="F11" s="391">
        <f>+E11+D11</f>
        <v>0</v>
      </c>
      <c r="G11" s="391">
        <f>+G12+G27</f>
        <v>0</v>
      </c>
      <c r="H11" s="391">
        <f t="shared" ref="H11:J11" si="2">+H12+H27</f>
        <v>0</v>
      </c>
      <c r="I11" s="391">
        <f t="shared" si="2"/>
        <v>0</v>
      </c>
      <c r="J11" s="391">
        <f t="shared" si="2"/>
        <v>0</v>
      </c>
      <c r="K11" s="392"/>
      <c r="L11" s="76"/>
      <c r="M11" s="77"/>
      <c r="N11" s="78"/>
      <c r="O11" s="79"/>
      <c r="P11" s="80"/>
      <c r="Q11" s="81"/>
      <c r="R11" s="72"/>
      <c r="S11" s="72"/>
    </row>
    <row r="12" spans="1:22" ht="42" hidden="1" customHeight="1" x14ac:dyDescent="0.45">
      <c r="A12" s="458">
        <v>1</v>
      </c>
      <c r="B12" s="792" t="str">
        <f>[2]ระบบการควบคุมฯ!B116</f>
        <v xml:space="preserve">งบประจำเพื่อการบริหารสำนักงาน </v>
      </c>
      <c r="C12" s="793">
        <f>SUM(C14:C23)</f>
        <v>0</v>
      </c>
      <c r="D12" s="459">
        <f>SUM(D13:D25)</f>
        <v>0</v>
      </c>
      <c r="E12" s="459">
        <f t="shared" ref="E12:J12" si="3">SUM(E13:E25)</f>
        <v>0</v>
      </c>
      <c r="F12" s="459">
        <f t="shared" si="3"/>
        <v>0</v>
      </c>
      <c r="G12" s="459">
        <f t="shared" si="3"/>
        <v>0</v>
      </c>
      <c r="H12" s="459">
        <f t="shared" si="3"/>
        <v>0</v>
      </c>
      <c r="I12" s="459">
        <f t="shared" si="3"/>
        <v>0</v>
      </c>
      <c r="J12" s="459">
        <f t="shared" si="3"/>
        <v>0</v>
      </c>
      <c r="K12" s="460" t="s">
        <v>15</v>
      </c>
      <c r="L12" s="77"/>
      <c r="M12" s="82"/>
      <c r="N12" s="83"/>
      <c r="O12" s="83"/>
      <c r="P12" s="83"/>
      <c r="Q12" s="83"/>
      <c r="R12" s="72"/>
      <c r="S12" s="72"/>
      <c r="T12" s="69" t="e">
        <f>+G12*100/C12</f>
        <v>#DIV/0!</v>
      </c>
      <c r="U12" s="69" t="e">
        <f>+H12*100/C12</f>
        <v>#DIV/0!</v>
      </c>
      <c r="V12" s="69" t="e">
        <f>SUM(T12:U12)</f>
        <v>#DIV/0!</v>
      </c>
    </row>
    <row r="13" spans="1:22" ht="55.9" hidden="1" customHeight="1" x14ac:dyDescent="0.45">
      <c r="A13" s="393"/>
      <c r="B13" s="794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795" t="str">
        <f>[2]ระบบการควบคุมฯ!C117</f>
        <v xml:space="preserve">ศธ04002/ว4623 ลว.28 ต.ค.64 โอนครั้งที่ 10 </v>
      </c>
      <c r="D13" s="394"/>
      <c r="E13" s="394"/>
      <c r="F13" s="394"/>
      <c r="G13" s="394"/>
      <c r="H13" s="394"/>
      <c r="I13" s="394"/>
      <c r="J13" s="394"/>
      <c r="K13" s="181"/>
      <c r="L13" s="77"/>
      <c r="M13" s="82"/>
      <c r="N13" s="78"/>
      <c r="O13" s="79"/>
      <c r="P13" s="80"/>
      <c r="Q13" s="81"/>
      <c r="R13" s="72"/>
      <c r="S13" s="72"/>
    </row>
    <row r="14" spans="1:22" s="86" customFormat="1" ht="21" hidden="1" customHeight="1" x14ac:dyDescent="0.45">
      <c r="A14" s="395" t="str">
        <f>+[2]ระบบการควบคุมฯ!A118</f>
        <v>(1</v>
      </c>
      <c r="B14" s="796" t="str">
        <f>[2]ระบบการควบคุมฯ!B118</f>
        <v xml:space="preserve">ค้าจ้างเหมาบริการ ลูกจ้างสพป.ปท.2 </v>
      </c>
      <c r="C14" s="797">
        <f>+[1]ระบบการควบคุมฯ!C254</f>
        <v>0</v>
      </c>
      <c r="D14" s="396">
        <f>+[1]ระบบการควบคุมฯ!E254</f>
        <v>0</v>
      </c>
      <c r="E14" s="396"/>
      <c r="F14" s="396">
        <f>+D14+E14</f>
        <v>0</v>
      </c>
      <c r="G14" s="396">
        <f>+[1]ระบบการควบคุมฯ!G254+[1]ระบบการควบคุมฯ!H254</f>
        <v>0</v>
      </c>
      <c r="H14" s="396">
        <f>+[1]ระบบการควบคุมฯ!I254+[1]ระบบการควบคุมฯ!J254</f>
        <v>0</v>
      </c>
      <c r="I14" s="396">
        <f>+[1]ระบบการควบคุมฯ!K254+[1]ระบบการควบคุมฯ!L254</f>
        <v>0</v>
      </c>
      <c r="J14" s="396">
        <f>+F14-G14-H14-I14</f>
        <v>0</v>
      </c>
      <c r="K14" s="182"/>
      <c r="L14" s="77"/>
      <c r="M14" s="82"/>
      <c r="N14" s="78"/>
      <c r="O14" s="79"/>
      <c r="P14" s="80"/>
      <c r="Q14" s="81"/>
      <c r="R14" s="84"/>
      <c r="S14" s="84"/>
      <c r="T14" s="85"/>
      <c r="U14" s="85"/>
      <c r="V14" s="85"/>
    </row>
    <row r="15" spans="1:22" s="86" customFormat="1" ht="21" hidden="1" customHeight="1" x14ac:dyDescent="0.45">
      <c r="A15" s="397"/>
      <c r="B15" s="798" t="str">
        <f>[2]ระบบการควบคุมฯ!B119</f>
        <v>15000x5คนx6 เดือน/9000x1คนx6 เดือน</v>
      </c>
      <c r="C15" s="799">
        <f>[2]ระบบการควบคุมฯ!F119</f>
        <v>0</v>
      </c>
      <c r="D15" s="398">
        <f>[2]ระบบการควบคุมฯ!F119</f>
        <v>0</v>
      </c>
      <c r="E15" s="398"/>
      <c r="F15" s="398"/>
      <c r="G15" s="398"/>
      <c r="H15" s="398"/>
      <c r="I15" s="398"/>
      <c r="J15" s="398"/>
      <c r="K15" s="183"/>
      <c r="L15" s="77"/>
      <c r="M15" s="82"/>
      <c r="N15" s="78"/>
      <c r="O15" s="79"/>
      <c r="P15" s="80"/>
      <c r="Q15" s="81"/>
      <c r="R15" s="84"/>
      <c r="S15" s="84"/>
      <c r="T15" s="85"/>
      <c r="U15" s="85"/>
      <c r="V15" s="85"/>
    </row>
    <row r="16" spans="1:22" s="86" customFormat="1" ht="20.45" hidden="1" customHeight="1" x14ac:dyDescent="0.45">
      <c r="A16" s="395" t="str">
        <f>+[2]ระบบการควบคุมฯ!A120</f>
        <v>(2</v>
      </c>
      <c r="B16" s="800" t="str">
        <f>[2]ระบบการควบคุมฯ!B120</f>
        <v xml:space="preserve">ค่าใช้จ่ายในการประชุมราชการ ค่าตอบแทนบุคคล </v>
      </c>
      <c r="C16" s="801">
        <f>+[1]ระบบการควบคุมฯ!C256</f>
        <v>0</v>
      </c>
      <c r="D16" s="399">
        <f>+[1]ระบบการควบคุมฯ!E256</f>
        <v>0</v>
      </c>
      <c r="E16" s="399"/>
      <c r="F16" s="399">
        <f>+D16+E16</f>
        <v>0</v>
      </c>
      <c r="G16" s="396">
        <f>+[1]ระบบการควบคุมฯ!G256+[1]ระบบการควบคุมฯ!H256</f>
        <v>0</v>
      </c>
      <c r="H16" s="396">
        <f>+[1]ระบบการควบคุมฯ!I256+[1]ระบบการควบคุมฯ!J256</f>
        <v>0</v>
      </c>
      <c r="I16" s="399">
        <f>+[1]ระบบการควบคุมฯ!K256+[1]ระบบการควบคุมฯ!L256</f>
        <v>0</v>
      </c>
      <c r="J16" s="399">
        <f>+F16-G16-H16-I16</f>
        <v>0</v>
      </c>
      <c r="K16" s="184"/>
      <c r="L16" s="77"/>
      <c r="M16" s="82"/>
      <c r="N16" s="78"/>
      <c r="O16" s="79"/>
      <c r="P16" s="80"/>
      <c r="Q16" s="81"/>
      <c r="R16" s="84"/>
      <c r="S16" s="84"/>
      <c r="T16" s="85"/>
      <c r="U16" s="85"/>
      <c r="V16" s="85"/>
    </row>
    <row r="17" spans="1:22" s="86" customFormat="1" ht="20.45" hidden="1" customHeight="1" x14ac:dyDescent="0.45">
      <c r="A17" s="395" t="str">
        <f>+[2]ระบบการควบคุมฯ!A121</f>
        <v>(3</v>
      </c>
      <c r="B17" s="800" t="str">
        <f>[2]ระบบการควบคุมฯ!B121</f>
        <v>ค่าใช้จ่ายในการเดินทางไปราชการ</v>
      </c>
      <c r="C17" s="801">
        <f>+[1]ระบบการควบคุมฯ!C257</f>
        <v>0</v>
      </c>
      <c r="D17" s="399">
        <f>+[1]ระบบการควบคุมฯ!E257</f>
        <v>0</v>
      </c>
      <c r="E17" s="399"/>
      <c r="F17" s="399">
        <f t="shared" ref="F17:F25" si="4">+D17+E17</f>
        <v>0</v>
      </c>
      <c r="G17" s="396">
        <f>+[1]ระบบการควบคุมฯ!G257+[1]ระบบการควบคุมฯ!H257</f>
        <v>0</v>
      </c>
      <c r="H17" s="396">
        <f>+[1]ระบบการควบคุมฯ!I257+[1]ระบบการควบคุมฯ!J257</f>
        <v>0</v>
      </c>
      <c r="I17" s="399">
        <f>+[1]ระบบการควบคุมฯ!K257+[1]ระบบการควบคุมฯ!L257</f>
        <v>0</v>
      </c>
      <c r="J17" s="399">
        <f>+F17-G17-H17-I17</f>
        <v>0</v>
      </c>
      <c r="K17" s="184"/>
      <c r="L17" s="77"/>
      <c r="M17" s="82"/>
      <c r="N17" s="78"/>
      <c r="O17" s="79"/>
      <c r="P17" s="80"/>
      <c r="Q17" s="81"/>
      <c r="R17" s="84"/>
      <c r="S17" s="84"/>
      <c r="T17" s="85"/>
      <c r="U17" s="85"/>
      <c r="V17" s="85"/>
    </row>
    <row r="18" spans="1:22" s="86" customFormat="1" ht="20.45" hidden="1" customHeight="1" x14ac:dyDescent="0.45">
      <c r="A18" s="395" t="str">
        <f>+[2]ระบบการควบคุมฯ!A122</f>
        <v>(4</v>
      </c>
      <c r="B18" s="800" t="str">
        <f>[2]ระบบการควบคุมฯ!B122</f>
        <v xml:space="preserve">ค่าซ่อมแซมและบำรุงรักษาทรัพย์สิน </v>
      </c>
      <c r="C18" s="801">
        <f>+[1]ระบบการควบคุมฯ!C258</f>
        <v>0</v>
      </c>
      <c r="D18" s="399">
        <f>+[1]ระบบการควบคุมฯ!E258</f>
        <v>0</v>
      </c>
      <c r="E18" s="400"/>
      <c r="F18" s="399">
        <f t="shared" si="4"/>
        <v>0</v>
      </c>
      <c r="G18" s="396">
        <f>+[1]ระบบการควบคุมฯ!G258+[1]ระบบการควบคุมฯ!H258</f>
        <v>0</v>
      </c>
      <c r="H18" s="396">
        <f>+[2]ระบบการควบคุมฯ!I122+[2]ระบบการควบคุมฯ!J122</f>
        <v>0</v>
      </c>
      <c r="I18" s="396">
        <f>+[1]ระบบการควบคุมฯ!K258+[1]ระบบการควบคุมฯ!L258</f>
        <v>0</v>
      </c>
      <c r="J18" s="398">
        <f t="shared" ref="J18:J24" si="5">+F18-G18-H18-I18</f>
        <v>0</v>
      </c>
      <c r="K18" s="185"/>
      <c r="L18" s="77"/>
      <c r="M18" s="82"/>
      <c r="N18" s="78"/>
      <c r="O18" s="79"/>
      <c r="P18" s="80"/>
      <c r="Q18" s="81"/>
      <c r="R18" s="84"/>
      <c r="S18" s="84"/>
      <c r="T18" s="85"/>
      <c r="U18" s="85"/>
      <c r="V18" s="85"/>
    </row>
    <row r="19" spans="1:22" s="86" customFormat="1" ht="20.45" hidden="1" customHeight="1" x14ac:dyDescent="0.45">
      <c r="A19" s="395" t="str">
        <f>+[2]ระบบการควบคุมฯ!A123</f>
        <v>(5</v>
      </c>
      <c r="B19" s="802" t="str">
        <f>[2]ระบบการควบคุมฯ!B123</f>
        <v xml:space="preserve">ค่าวัสดุสำนักงาน </v>
      </c>
      <c r="C19" s="803">
        <f>+[1]ระบบการควบคุมฯ!C259</f>
        <v>0</v>
      </c>
      <c r="D19" s="399">
        <f>+[1]ระบบการควบคุมฯ!E259</f>
        <v>0</v>
      </c>
      <c r="E19" s="400"/>
      <c r="F19" s="399">
        <f t="shared" si="4"/>
        <v>0</v>
      </c>
      <c r="G19" s="396">
        <f>+[1]ระบบการควบคุมฯ!G259+[1]ระบบการควบคุมฯ!H259</f>
        <v>0</v>
      </c>
      <c r="H19" s="396">
        <f>+[1]ระบบการควบคุมฯ!I259+[1]ระบบการควบคุมฯ!J259</f>
        <v>0</v>
      </c>
      <c r="I19" s="399">
        <f>+[1]ระบบการควบคุมฯ!K259+[1]ระบบการควบคุมฯ!L259</f>
        <v>0</v>
      </c>
      <c r="J19" s="399">
        <f t="shared" si="5"/>
        <v>0</v>
      </c>
      <c r="K19" s="186"/>
      <c r="L19" s="77"/>
      <c r="M19" s="82"/>
      <c r="N19" s="78"/>
      <c r="O19" s="79"/>
      <c r="P19" s="80"/>
      <c r="Q19" s="81"/>
      <c r="R19" s="84"/>
      <c r="S19" s="84"/>
      <c r="T19" s="85"/>
      <c r="U19" s="85"/>
      <c r="V19" s="85"/>
    </row>
    <row r="20" spans="1:22" ht="20.45" hidden="1" customHeight="1" x14ac:dyDescent="0.45">
      <c r="A20" s="395" t="str">
        <f>+[2]ระบบการควบคุมฯ!A124</f>
        <v>(6</v>
      </c>
      <c r="B20" s="802" t="str">
        <f>[2]ระบบการควบคุมฯ!B124</f>
        <v xml:space="preserve">ค่าน้ำมันเชื้อเพลิงและหล่อลื่น </v>
      </c>
      <c r="C20" s="803">
        <f>+[1]ระบบการควบคุมฯ!C260</f>
        <v>0</v>
      </c>
      <c r="D20" s="399">
        <f>+[1]ระบบการควบคุมฯ!E260</f>
        <v>0</v>
      </c>
      <c r="E20" s="400"/>
      <c r="F20" s="399">
        <f t="shared" si="4"/>
        <v>0</v>
      </c>
      <c r="G20" s="396">
        <f>+[1]ระบบการควบคุมฯ!G260+[1]ระบบการควบคุมฯ!H260</f>
        <v>0</v>
      </c>
      <c r="H20" s="396">
        <f>+[1]ระบบการควบคุมฯ!I260+[1]ระบบการควบคุมฯ!J260</f>
        <v>0</v>
      </c>
      <c r="I20" s="399">
        <f>+[1]ระบบการควบคุมฯ!K260+[1]ระบบการควบคุมฯ!L260</f>
        <v>0</v>
      </c>
      <c r="J20" s="399">
        <f t="shared" si="5"/>
        <v>0</v>
      </c>
      <c r="K20" s="186"/>
      <c r="L20" s="74"/>
      <c r="M20" s="70"/>
      <c r="O20" s="73"/>
      <c r="P20" s="71"/>
      <c r="Q20" s="75"/>
      <c r="R20" s="72"/>
      <c r="S20" s="72"/>
    </row>
    <row r="21" spans="1:22" ht="20.45" hidden="1" customHeight="1" x14ac:dyDescent="0.45">
      <c r="A21" s="528" t="str">
        <f>+[2]ระบบการควบคุมฯ!A125</f>
        <v>(7</v>
      </c>
      <c r="B21" s="802" t="str">
        <f>[2]ระบบการควบคุมฯ!B125</f>
        <v xml:space="preserve">ค่าสาธารณูปโภค </v>
      </c>
      <c r="C21" s="803">
        <f>+[1]ระบบการควบคุมฯ!C261</f>
        <v>0</v>
      </c>
      <c r="D21" s="399">
        <f>+[1]ระบบการควบคุมฯ!E261</f>
        <v>0</v>
      </c>
      <c r="E21" s="400"/>
      <c r="F21" s="399">
        <f t="shared" si="4"/>
        <v>0</v>
      </c>
      <c r="G21" s="399">
        <f>+[1]ระบบการควบคุมฯ!G261+[1]ระบบการควบคุมฯ!H261</f>
        <v>0</v>
      </c>
      <c r="H21" s="399">
        <f>+[1]ระบบการควบคุมฯ!I260+[1]ระบบการควบคุมฯ!J260</f>
        <v>0</v>
      </c>
      <c r="I21" s="399">
        <f>+[1]ระบบการควบคุมฯ!K261+[1]ระบบการควบคุมฯ!L261</f>
        <v>0</v>
      </c>
      <c r="J21" s="399">
        <f t="shared" si="5"/>
        <v>0</v>
      </c>
      <c r="K21" s="186"/>
      <c r="L21" s="74"/>
      <c r="M21" s="70"/>
      <c r="O21" s="73"/>
      <c r="P21" s="71"/>
      <c r="Q21" s="75"/>
      <c r="R21" s="72"/>
      <c r="S21" s="72"/>
    </row>
    <row r="22" spans="1:22" ht="37.15" hidden="1" customHeight="1" x14ac:dyDescent="0.45">
      <c r="A22" s="401" t="str">
        <f>+[2]ระบบการควบคุมฯ!A126</f>
        <v>(8</v>
      </c>
      <c r="B22" s="794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804">
        <f>+[1]ระบบการควบคุมฯ!C262</f>
        <v>0</v>
      </c>
      <c r="D22" s="403">
        <f>+[1]ระบบการควบคุมฯ!E262</f>
        <v>0</v>
      </c>
      <c r="E22" s="402"/>
      <c r="F22" s="402">
        <f t="shared" si="4"/>
        <v>0</v>
      </c>
      <c r="G22" s="402">
        <f>+[1]ระบบการควบคุมฯ!G262+[1]ระบบการควบคุมฯ!H262</f>
        <v>0</v>
      </c>
      <c r="H22" s="402">
        <f>+[1]ระบบการควบคุมฯ!I262+[1]ระบบการควบคุมฯ!J262</f>
        <v>0</v>
      </c>
      <c r="I22" s="403">
        <f>+[1]ระบบการควบคุมฯ!K262+[1]ระบบการควบคุมฯ!L262</f>
        <v>0</v>
      </c>
      <c r="J22" s="403">
        <f t="shared" si="5"/>
        <v>0</v>
      </c>
      <c r="K22" s="479" t="s">
        <v>16</v>
      </c>
      <c r="L22" s="74"/>
      <c r="M22" s="70"/>
      <c r="O22" s="73"/>
      <c r="P22" s="71"/>
      <c r="Q22" s="75"/>
      <c r="R22" s="72"/>
      <c r="S22" s="72"/>
    </row>
    <row r="23" spans="1:22" ht="20.45" hidden="1" customHeight="1" x14ac:dyDescent="0.45">
      <c r="A23" s="401" t="str">
        <f>+[2]ระบบการควบคุมฯ!A127</f>
        <v>(8.1</v>
      </c>
      <c r="B23" s="794" t="str">
        <f>[2]ระบบการควบคุมฯ!B127</f>
        <v>ค่าทำการนอกเวลา</v>
      </c>
      <c r="C23" s="804"/>
      <c r="D23" s="399">
        <f>+[1]ระบบการควบคุมฯ!E263</f>
        <v>0</v>
      </c>
      <c r="E23" s="402"/>
      <c r="F23" s="402">
        <f t="shared" si="4"/>
        <v>0</v>
      </c>
      <c r="G23" s="402">
        <f>+[1]ระบบการควบคุมฯ!G263+[1]ระบบการควบคุมฯ!H263</f>
        <v>0</v>
      </c>
      <c r="H23" s="402">
        <f>+[1]ระบบการควบคุมฯ!I263+[1]ระบบการควบคุมฯ!J263</f>
        <v>0</v>
      </c>
      <c r="I23" s="403">
        <f>+[1]ระบบการควบคุมฯ!K263+[1]ระบบการควบคุมฯ!L263</f>
        <v>0</v>
      </c>
      <c r="J23" s="403">
        <f t="shared" si="5"/>
        <v>0</v>
      </c>
      <c r="K23" s="479" t="s">
        <v>16</v>
      </c>
      <c r="L23" s="74"/>
      <c r="M23" s="70"/>
      <c r="O23" s="73"/>
      <c r="P23" s="71"/>
      <c r="Q23" s="75"/>
      <c r="R23" s="72"/>
      <c r="S23" s="72"/>
    </row>
    <row r="24" spans="1:22" ht="37.15" hidden="1" customHeight="1" x14ac:dyDescent="0.45">
      <c r="A24" s="401" t="str">
        <f>+[1]ระบบการควบคุมฯ!A264</f>
        <v>(8.2</v>
      </c>
      <c r="B24" s="529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4" s="804"/>
      <c r="D24" s="399">
        <f>+[1]ระบบการควบคุมฯ!E264</f>
        <v>0</v>
      </c>
      <c r="E24" s="402"/>
      <c r="F24" s="402">
        <f t="shared" si="4"/>
        <v>0</v>
      </c>
      <c r="G24" s="402">
        <f>+[1]ระบบการควบคุมฯ!G264+[1]ระบบการควบคุมฯ!H264</f>
        <v>0</v>
      </c>
      <c r="H24" s="402">
        <f>+[1]ระบบการควบคุมฯ!I264+[1]ระบบการควบคุมฯ!J264</f>
        <v>0</v>
      </c>
      <c r="I24" s="403">
        <f>+[1]ระบบการควบคุมฯ!K264+[1]ระบบการควบคุมฯ!L264</f>
        <v>0</v>
      </c>
      <c r="J24" s="403">
        <f t="shared" si="5"/>
        <v>0</v>
      </c>
      <c r="K24" s="479" t="s">
        <v>17</v>
      </c>
      <c r="L24" s="74"/>
      <c r="M24" s="70"/>
      <c r="O24" s="73"/>
      <c r="P24" s="71"/>
      <c r="Q24" s="75"/>
      <c r="R24" s="72"/>
      <c r="S24" s="72"/>
    </row>
    <row r="25" spans="1:22" ht="55.9" hidden="1" customHeight="1" x14ac:dyDescent="0.45">
      <c r="A25" s="404" t="str">
        <f>+[1]ระบบการควบคุมฯ!A253</f>
        <v>1.1.1.2</v>
      </c>
      <c r="B25" s="794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805">
        <f>+[1]ระบบการควบคุมฯ!F253</f>
        <v>0</v>
      </c>
      <c r="D25" s="403">
        <f>+[1]ระบบการควบคุมฯ!E253</f>
        <v>0</v>
      </c>
      <c r="E25" s="405">
        <f>+[1]ระบบการควบคุมฯ!H253</f>
        <v>0</v>
      </c>
      <c r="F25" s="402">
        <f t="shared" si="4"/>
        <v>0</v>
      </c>
      <c r="G25" s="405">
        <f>+[1]ระบบการควบคุมฯ!G253+[1]ระบบการควบคุมฯ!H253</f>
        <v>0</v>
      </c>
      <c r="H25" s="405">
        <f>+[1]ระบบการควบคุมฯ!I253+[1]ระบบการควบคุมฯ!J253</f>
        <v>0</v>
      </c>
      <c r="I25" s="405">
        <f>+[1]ระบบการควบคุมฯ!K253+[1]ระบบการควบคุมฯ!L253</f>
        <v>0</v>
      </c>
      <c r="J25" s="403">
        <f>+F25-G25-H25-I25</f>
        <v>0</v>
      </c>
      <c r="K25" s="223" t="s">
        <v>16</v>
      </c>
      <c r="L25" s="74"/>
      <c r="M25" s="70"/>
      <c r="O25" s="73"/>
      <c r="P25" s="71"/>
      <c r="Q25" s="75"/>
      <c r="R25" s="72"/>
      <c r="S25" s="72"/>
    </row>
    <row r="26" spans="1:22" ht="20.45" hidden="1" customHeight="1" x14ac:dyDescent="0.45">
      <c r="A26" s="404"/>
      <c r="B26" s="794"/>
      <c r="C26" s="805"/>
      <c r="D26" s="406"/>
      <c r="E26" s="406"/>
      <c r="F26" s="406"/>
      <c r="G26" s="406"/>
      <c r="H26" s="406"/>
      <c r="I26" s="406"/>
      <c r="J26" s="406"/>
      <c r="K26" s="223"/>
      <c r="L26" s="74"/>
      <c r="M26" s="70"/>
      <c r="O26" s="73"/>
      <c r="P26" s="71"/>
      <c r="Q26" s="75"/>
      <c r="R26" s="72"/>
      <c r="S26" s="72"/>
    </row>
    <row r="27" spans="1:22" ht="31.15" hidden="1" customHeight="1" x14ac:dyDescent="0.45">
      <c r="A27" s="407">
        <v>2</v>
      </c>
      <c r="B27" s="806" t="str">
        <f>[2]ระบบการควบคุมฯ!B129</f>
        <v>งบพัฒนาเพื่อพัฒนาคุณภาพการศึกษา 1,400,000 บาท</v>
      </c>
      <c r="C27" s="807" t="str">
        <f>[2]ระบบการควบคุมฯ!C129</f>
        <v xml:space="preserve">ศธ04002/ว4623 ลว.28 ต.ค.64 โอนครั้งที่ 10 </v>
      </c>
      <c r="D27" s="408">
        <f>+D28+D39</f>
        <v>0</v>
      </c>
      <c r="E27" s="408">
        <f t="shared" ref="E27:J27" si="6">+E28+E39</f>
        <v>0</v>
      </c>
      <c r="F27" s="408">
        <f t="shared" si="6"/>
        <v>0</v>
      </c>
      <c r="G27" s="408">
        <f t="shared" si="6"/>
        <v>0</v>
      </c>
      <c r="H27" s="408">
        <f t="shared" si="6"/>
        <v>0</v>
      </c>
      <c r="I27" s="408">
        <f t="shared" si="6"/>
        <v>0</v>
      </c>
      <c r="J27" s="408">
        <f t="shared" si="6"/>
        <v>0</v>
      </c>
      <c r="K27" s="408">
        <f t="shared" ref="K27" si="7">+K28</f>
        <v>0</v>
      </c>
      <c r="L27" s="74"/>
      <c r="M27" s="70"/>
      <c r="O27" s="73"/>
      <c r="P27" s="71"/>
      <c r="Q27" s="75"/>
      <c r="R27" s="72"/>
      <c r="S27" s="72"/>
    </row>
    <row r="28" spans="1:22" ht="20.45" hidden="1" customHeight="1" x14ac:dyDescent="0.45">
      <c r="A28" s="409">
        <v>2.1</v>
      </c>
      <c r="B28" s="808" t="str">
        <f>[2]ระบบการควบคุมฯ!B130</f>
        <v>งบกลยุทธ์ ของสพป.ปท.2 900,000 บาท</v>
      </c>
      <c r="C28" s="809" t="str">
        <f>+[1]ระบบการควบคุมฯ!C266</f>
        <v>20004 35000100 200000</v>
      </c>
      <c r="D28" s="921"/>
      <c r="E28" s="410">
        <f>SUM(E29:E38)</f>
        <v>0</v>
      </c>
      <c r="F28" s="410">
        <f>+E28+D28</f>
        <v>0</v>
      </c>
      <c r="G28" s="410">
        <f>SUM(G29:G34)</f>
        <v>0</v>
      </c>
      <c r="H28" s="410">
        <f>SUM(H29:H34)</f>
        <v>0</v>
      </c>
      <c r="I28" s="410">
        <f>SUM(I29:I34)</f>
        <v>0</v>
      </c>
      <c r="J28" s="410">
        <f>SUM(J29:J34)</f>
        <v>0</v>
      </c>
      <c r="K28" s="187"/>
      <c r="L28" s="74"/>
      <c r="M28" s="70"/>
      <c r="O28" s="73"/>
      <c r="P28" s="71"/>
      <c r="Q28" s="75"/>
      <c r="R28" s="72"/>
      <c r="S28" s="72"/>
    </row>
    <row r="29" spans="1:22" ht="55.9" hidden="1" customHeight="1" x14ac:dyDescent="0.45">
      <c r="A29" s="411" t="s">
        <v>34</v>
      </c>
      <c r="B29" s="802" t="str">
        <f>[2]ระบบการควบคุมฯ!B131</f>
        <v xml:space="preserve">โครงการพัฒนาคุณภาพงานวิชาการ สู่ 4 smart </v>
      </c>
      <c r="C29" s="810"/>
      <c r="D29" s="922"/>
      <c r="E29" s="412">
        <f>+[1]ระบบการควบคุมฯ!E267</f>
        <v>0</v>
      </c>
      <c r="F29" s="399">
        <f>+E29+D29</f>
        <v>0</v>
      </c>
      <c r="G29" s="412">
        <f>+[1]ระบบการควบคุมฯ!G267+[1]ระบบการควบคุมฯ!H267</f>
        <v>0</v>
      </c>
      <c r="H29" s="412">
        <f>+[1]ระบบการควบคุมฯ!I267+[1]ระบบการควบคุมฯ!J267</f>
        <v>0</v>
      </c>
      <c r="I29" s="412">
        <f>+[1]ระบบการควบคุมฯ!K267+[1]ระบบการควบคุมฯ!L267</f>
        <v>0</v>
      </c>
      <c r="J29" s="412">
        <f>+F29-G29-H29-I29</f>
        <v>0</v>
      </c>
      <c r="K29" s="188" t="s">
        <v>14</v>
      </c>
      <c r="L29" s="74"/>
      <c r="M29" s="70"/>
      <c r="O29" s="73"/>
      <c r="P29" s="71"/>
      <c r="Q29" s="75"/>
      <c r="R29" s="72"/>
      <c r="S29" s="72"/>
    </row>
    <row r="30" spans="1:22" ht="55.9" hidden="1" customHeight="1" x14ac:dyDescent="0.45">
      <c r="A30" s="411" t="s">
        <v>35</v>
      </c>
      <c r="B30" s="802" t="str">
        <f>[2]ระบบการควบคุมฯ!B132</f>
        <v xml:space="preserve">โครงการนิเทศการศึกษาวิถีใหม่ วิถีคุณภาพ </v>
      </c>
      <c r="C30" s="810"/>
      <c r="D30" s="922"/>
      <c r="E30" s="412">
        <f>+[1]ระบบการควบคุมฯ!E268</f>
        <v>0</v>
      </c>
      <c r="F30" s="399">
        <f t="shared" ref="F30:F38" si="8">+E30+D30</f>
        <v>0</v>
      </c>
      <c r="G30" s="412">
        <f>+[1]ระบบการควบคุมฯ!G268+[1]ระบบการควบคุมฯ!H268</f>
        <v>0</v>
      </c>
      <c r="H30" s="412">
        <f>+[1]ระบบการควบคุมฯ!I268+[1]ระบบการควบคุมฯ!J268</f>
        <v>0</v>
      </c>
      <c r="I30" s="412">
        <f>+[1]ระบบการควบคุมฯ!K268+[1]ระบบการควบคุมฯ!L268</f>
        <v>0</v>
      </c>
      <c r="J30" s="412">
        <f t="shared" ref="J30:J34" si="9">+F30-G30-H30-I30</f>
        <v>0</v>
      </c>
      <c r="K30" s="188" t="s">
        <v>14</v>
      </c>
      <c r="L30" s="74"/>
      <c r="M30" s="70"/>
      <c r="O30" s="73"/>
      <c r="P30" s="71"/>
      <c r="Q30" s="75"/>
      <c r="R30" s="72"/>
      <c r="S30" s="72"/>
    </row>
    <row r="31" spans="1:22" ht="17.25" hidden="1" customHeight="1" x14ac:dyDescent="0.45">
      <c r="A31" s="411" t="s">
        <v>36</v>
      </c>
      <c r="B31" s="811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31" s="810"/>
      <c r="D31" s="922"/>
      <c r="E31" s="412">
        <f>+[1]ระบบการควบคุมฯ!E269</f>
        <v>0</v>
      </c>
      <c r="F31" s="399">
        <f t="shared" si="8"/>
        <v>0</v>
      </c>
      <c r="G31" s="412">
        <f>+[1]ระบบการควบคุมฯ!G269+[1]ระบบการควบคุมฯ!H269</f>
        <v>0</v>
      </c>
      <c r="H31" s="412">
        <f>+[1]ระบบการควบคุมฯ!I269+[1]ระบบการควบคุมฯ!J269</f>
        <v>0</v>
      </c>
      <c r="I31" s="412">
        <f>+[1]ระบบการควบคุมฯ!K269+[1]ระบบการควบคุมฯ!L269</f>
        <v>0</v>
      </c>
      <c r="J31" s="412">
        <f t="shared" si="9"/>
        <v>0</v>
      </c>
      <c r="K31" s="188" t="s">
        <v>14</v>
      </c>
      <c r="L31" s="74"/>
      <c r="M31" s="70"/>
      <c r="O31" s="73"/>
      <c r="P31" s="71"/>
      <c r="Q31" s="75"/>
      <c r="R31" s="72"/>
      <c r="S31" s="72"/>
    </row>
    <row r="32" spans="1:22" ht="21" hidden="1" customHeight="1" x14ac:dyDescent="0.45">
      <c r="A32" s="411" t="s">
        <v>37</v>
      </c>
      <c r="B32" s="802" t="str">
        <f>[2]ระบบการควบคุมฯ!B134</f>
        <v xml:space="preserve">โครงการพัฒนาระบบบริหารจัดการประชากรวัยเรียน </v>
      </c>
      <c r="C32" s="810"/>
      <c r="D32" s="922"/>
      <c r="E32" s="412">
        <f>+[1]ระบบการควบคุมฯ!E270</f>
        <v>0</v>
      </c>
      <c r="F32" s="399">
        <f t="shared" si="8"/>
        <v>0</v>
      </c>
      <c r="G32" s="412">
        <f>+[1]ระบบการควบคุมฯ!G270+[1]ระบบการควบคุมฯ!H270</f>
        <v>0</v>
      </c>
      <c r="H32" s="412">
        <f>+[1]ระบบการควบคุมฯ!I270+[1]ระบบการควบคุมฯ!J270</f>
        <v>0</v>
      </c>
      <c r="I32" s="412">
        <f>+[1]ระบบการควบคุมฯ!K270+[1]ระบบการควบคุมฯ!L270</f>
        <v>0</v>
      </c>
      <c r="J32" s="412">
        <f t="shared" si="9"/>
        <v>0</v>
      </c>
      <c r="K32" s="188" t="s">
        <v>13</v>
      </c>
      <c r="L32" s="74"/>
      <c r="M32" s="70"/>
      <c r="O32" s="73"/>
      <c r="P32" s="71"/>
      <c r="Q32" s="75"/>
      <c r="R32" s="72"/>
      <c r="S32" s="72"/>
    </row>
    <row r="33" spans="1:22" ht="21.6" hidden="1" customHeight="1" x14ac:dyDescent="0.45">
      <c r="A33" s="413" t="s">
        <v>38</v>
      </c>
      <c r="B33" s="812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813"/>
      <c r="D33" s="923"/>
      <c r="E33" s="414">
        <f>+[1]ระบบการควบคุมฯ!E271</f>
        <v>0</v>
      </c>
      <c r="F33" s="403">
        <f t="shared" si="8"/>
        <v>0</v>
      </c>
      <c r="G33" s="414">
        <f>+[1]ระบบการควบคุมฯ!G271+[1]ระบบการควบคุมฯ!H271</f>
        <v>0</v>
      </c>
      <c r="H33" s="414">
        <f>+[1]ระบบการควบคุมฯ!I271+[1]ระบบการควบคุมฯ!J271</f>
        <v>0</v>
      </c>
      <c r="I33" s="414">
        <f>+[1]ระบบการควบคุมฯ!K271+[1]ระบบการควบคุมฯ!L271</f>
        <v>0</v>
      </c>
      <c r="J33" s="414">
        <f t="shared" si="9"/>
        <v>0</v>
      </c>
      <c r="K33" s="191" t="s">
        <v>17</v>
      </c>
      <c r="L33" s="87"/>
      <c r="M33" s="88">
        <f>SUM(F33:H33)</f>
        <v>0</v>
      </c>
      <c r="N33" s="89" t="e">
        <f>+F33*100/C33</f>
        <v>#DIV/0!</v>
      </c>
      <c r="O33" s="89" t="e">
        <f>+G33*100/C33</f>
        <v>#DIV/0!</v>
      </c>
      <c r="P33" s="89" t="e">
        <f>+H33*100/C33</f>
        <v>#DIV/0!</v>
      </c>
      <c r="Q33" s="89" t="e">
        <f>SUM(N33:P33)</f>
        <v>#DIV/0!</v>
      </c>
      <c r="R33" s="72"/>
      <c r="S33" s="72"/>
      <c r="T33" s="69" t="e">
        <f>+G33*100/C33</f>
        <v>#DIV/0!</v>
      </c>
      <c r="U33" s="69" t="e">
        <f>+H33*100/C33</f>
        <v>#DIV/0!</v>
      </c>
      <c r="V33" s="69" t="e">
        <f>SUM(T33:U33)</f>
        <v>#DIV/0!</v>
      </c>
    </row>
    <row r="34" spans="1:22" ht="21" hidden="1" customHeight="1" x14ac:dyDescent="0.45">
      <c r="A34" s="411" t="s">
        <v>39</v>
      </c>
      <c r="B34" s="811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810"/>
      <c r="D34" s="924"/>
      <c r="E34" s="412">
        <f>+[1]ระบบการควบคุมฯ!E272</f>
        <v>0</v>
      </c>
      <c r="F34" s="399">
        <f t="shared" si="8"/>
        <v>0</v>
      </c>
      <c r="G34" s="412">
        <f>+[1]ระบบการควบคุมฯ!G272+[1]ระบบการควบคุมฯ!H272</f>
        <v>0</v>
      </c>
      <c r="H34" s="412">
        <f>+[1]ระบบการควบคุมฯ!I272+[1]ระบบการควบคุมฯ!J272</f>
        <v>0</v>
      </c>
      <c r="I34" s="412">
        <f>+[1]ระบบการควบคุมฯ!K272+[1]ระบบการควบคุมฯ!L272</f>
        <v>0</v>
      </c>
      <c r="J34" s="412">
        <f t="shared" si="9"/>
        <v>0</v>
      </c>
      <c r="K34" s="188" t="s">
        <v>18</v>
      </c>
      <c r="L34" s="87"/>
      <c r="M34" s="88">
        <f>SUM(F34:H34)</f>
        <v>0</v>
      </c>
      <c r="N34" s="90"/>
      <c r="O34" s="91"/>
      <c r="P34" s="92"/>
      <c r="Q34" s="93"/>
      <c r="R34" s="72"/>
      <c r="S34" s="72"/>
    </row>
    <row r="35" spans="1:22" s="86" customFormat="1" ht="37.9" hidden="1" customHeight="1" x14ac:dyDescent="0.45">
      <c r="A35" s="411"/>
      <c r="B35" s="814">
        <f>[2]ระบบการควบคุมฯ!B137</f>
        <v>0</v>
      </c>
      <c r="C35" s="810">
        <f>[2]ระบบการควบคุมฯ!C137</f>
        <v>0</v>
      </c>
      <c r="D35" s="412">
        <f>[2]ระบบการควบคุมฯ!F137</f>
        <v>0</v>
      </c>
      <c r="E35" s="412"/>
      <c r="F35" s="399">
        <f t="shared" si="8"/>
        <v>0</v>
      </c>
      <c r="G35" s="412"/>
      <c r="H35" s="412"/>
      <c r="I35" s="412"/>
      <c r="J35" s="412"/>
      <c r="K35" s="192"/>
      <c r="L35" s="77"/>
      <c r="M35" s="82"/>
      <c r="N35" s="78"/>
      <c r="O35" s="79"/>
      <c r="P35" s="80"/>
      <c r="Q35" s="81"/>
      <c r="R35" s="84"/>
      <c r="S35" s="84"/>
      <c r="T35" s="85"/>
      <c r="U35" s="85"/>
      <c r="V35" s="85"/>
    </row>
    <row r="36" spans="1:22" s="86" customFormat="1" ht="21" hidden="1" customHeight="1" x14ac:dyDescent="0.45">
      <c r="A36" s="411"/>
      <c r="B36" s="814">
        <f>[2]ระบบการควบคุมฯ!B138</f>
        <v>0</v>
      </c>
      <c r="C36" s="810">
        <f>[2]ระบบการควบคุมฯ!C138</f>
        <v>0</v>
      </c>
      <c r="D36" s="412">
        <f>[2]ระบบการควบคุมฯ!F138</f>
        <v>0</v>
      </c>
      <c r="E36" s="412"/>
      <c r="F36" s="399">
        <f t="shared" si="8"/>
        <v>0</v>
      </c>
      <c r="G36" s="412"/>
      <c r="H36" s="412"/>
      <c r="I36" s="412"/>
      <c r="J36" s="412"/>
      <c r="K36" s="192"/>
      <c r="L36" s="77"/>
      <c r="M36" s="82"/>
      <c r="N36" s="78"/>
      <c r="O36" s="79"/>
      <c r="P36" s="80"/>
      <c r="Q36" s="81"/>
      <c r="R36" s="84"/>
      <c r="S36" s="84"/>
      <c r="T36" s="85"/>
      <c r="U36" s="85"/>
      <c r="V36" s="85"/>
    </row>
    <row r="37" spans="1:22" s="86" customFormat="1" ht="21" hidden="1" customHeight="1" x14ac:dyDescent="0.45">
      <c r="A37" s="411"/>
      <c r="B37" s="814">
        <f>[2]ระบบการควบคุมฯ!B139</f>
        <v>0</v>
      </c>
      <c r="C37" s="810">
        <f>[2]ระบบการควบคุมฯ!C139</f>
        <v>0</v>
      </c>
      <c r="D37" s="412">
        <f>[2]ระบบการควบคุมฯ!F139</f>
        <v>0</v>
      </c>
      <c r="E37" s="412"/>
      <c r="F37" s="399">
        <f t="shared" si="8"/>
        <v>0</v>
      </c>
      <c r="G37" s="412"/>
      <c r="H37" s="412"/>
      <c r="I37" s="412"/>
      <c r="J37" s="412"/>
      <c r="K37" s="192"/>
      <c r="L37" s="77"/>
      <c r="M37" s="82"/>
      <c r="N37" s="78"/>
      <c r="O37" s="79"/>
      <c r="P37" s="80"/>
      <c r="Q37" s="81"/>
      <c r="R37" s="84"/>
      <c r="S37" s="84"/>
      <c r="T37" s="85"/>
      <c r="U37" s="85"/>
      <c r="V37" s="85"/>
    </row>
    <row r="38" spans="1:22" ht="20.45" hidden="1" customHeight="1" x14ac:dyDescent="0.45">
      <c r="A38" s="411"/>
      <c r="B38" s="193"/>
      <c r="C38" s="815"/>
      <c r="D38" s="412"/>
      <c r="E38" s="412"/>
      <c r="F38" s="399">
        <f t="shared" si="8"/>
        <v>0</v>
      </c>
      <c r="G38" s="412"/>
      <c r="H38" s="412"/>
      <c r="I38" s="412"/>
      <c r="J38" s="412"/>
      <c r="K38" s="192"/>
      <c r="L38" s="74"/>
      <c r="M38" s="70"/>
      <c r="O38" s="73"/>
      <c r="P38" s="71"/>
      <c r="Q38" s="75"/>
      <c r="R38" s="72"/>
      <c r="S38" s="72"/>
    </row>
    <row r="39" spans="1:22" ht="31.15" hidden="1" customHeight="1" x14ac:dyDescent="0.45">
      <c r="A39" s="415">
        <v>2.2000000000000002</v>
      </c>
      <c r="B39" s="194" t="str">
        <f>+[2]ระบบการควบคุมฯ!B140</f>
        <v>งบเพิ่มประสิทธิผลกลยุทธ์ของ สพฐ.</v>
      </c>
      <c r="C39" s="816" t="str">
        <f>+[2]ระบบการควบคุมฯ!C140</f>
        <v xml:space="preserve">ศธ04002/ว4623 ลว.28 ต.ค.64 โอนครั้งที่ 10 </v>
      </c>
      <c r="D39" s="416"/>
      <c r="E39" s="416">
        <f>SUM(E40:E48)</f>
        <v>0</v>
      </c>
      <c r="F39" s="416">
        <f t="shared" ref="F39:I39" si="10">SUM(F40:F48)</f>
        <v>0</v>
      </c>
      <c r="G39" s="416">
        <f t="shared" si="10"/>
        <v>0</v>
      </c>
      <c r="H39" s="416">
        <f t="shared" si="10"/>
        <v>0</v>
      </c>
      <c r="I39" s="416">
        <f t="shared" si="10"/>
        <v>0</v>
      </c>
      <c r="J39" s="416">
        <f t="shared" ref="J39" si="11">SUM(J40:J47)</f>
        <v>0</v>
      </c>
      <c r="K39" s="195"/>
      <c r="L39" s="74"/>
      <c r="M39" s="70"/>
      <c r="O39" s="73"/>
      <c r="P39" s="71"/>
      <c r="Q39" s="75"/>
      <c r="R39" s="72"/>
      <c r="S39" s="72"/>
    </row>
    <row r="40" spans="1:22" ht="74.45" hidden="1" customHeight="1" x14ac:dyDescent="0.45">
      <c r="A40" s="417" t="s">
        <v>61</v>
      </c>
      <c r="B40" s="196" t="s">
        <v>116</v>
      </c>
      <c r="C40" s="817">
        <f>+[2]ระบบการควบคุมฯ!C141</f>
        <v>0</v>
      </c>
      <c r="D40" s="418"/>
      <c r="E40" s="418">
        <f>+[1]ระบบการควบคุมฯ!E277</f>
        <v>0</v>
      </c>
      <c r="F40" s="418">
        <f t="shared" ref="F40:F48" si="12">+E40+D40</f>
        <v>0</v>
      </c>
      <c r="G40" s="418">
        <f>+[1]ระบบการควบคุมฯ!G277+[1]ระบบการควบคุมฯ!H277</f>
        <v>0</v>
      </c>
      <c r="H40" s="418">
        <f>+[1]ระบบการควบคุมฯ!I277+[1]ระบบการควบคุมฯ!J277</f>
        <v>0</v>
      </c>
      <c r="I40" s="418">
        <f>+[1]ระบบการควบคุมฯ!K277+[1]ระบบการควบคุมฯ!L277</f>
        <v>0</v>
      </c>
      <c r="J40" s="418">
        <f t="shared" ref="J40:J48" si="13">+F40-G40-H40-I40</f>
        <v>0</v>
      </c>
      <c r="K40" s="549" t="s">
        <v>15</v>
      </c>
      <c r="L40" s="76"/>
      <c r="M40" s="77"/>
      <c r="N40" s="78"/>
      <c r="O40" s="79"/>
      <c r="P40" s="80"/>
      <c r="Q40" s="81"/>
      <c r="R40" s="84"/>
      <c r="S40" s="72"/>
    </row>
    <row r="41" spans="1:22" ht="55.9" hidden="1" customHeight="1" x14ac:dyDescent="0.45">
      <c r="A41" s="419" t="s">
        <v>63</v>
      </c>
      <c r="B41" s="197" t="str">
        <f>+[2]ระบบการควบคุมฯ!B142</f>
        <v>โครงการสพป.ปท. 2: องค์กรคุณธรรมต้นแบบในวิถึชีวิตใหม่(New Normal)</v>
      </c>
      <c r="C41" s="818" t="str">
        <f>+[2]ระบบการควบคุมฯ!C142</f>
        <v>บันทึกกลุ่มนิเทศติดตามและประเมินผลฯ ลว. 6 ม.ค.65</v>
      </c>
      <c r="D41" s="394"/>
      <c r="E41" s="394">
        <f>+[1]ระบบการควบคุมฯ!E278</f>
        <v>0</v>
      </c>
      <c r="F41" s="394">
        <f t="shared" si="12"/>
        <v>0</v>
      </c>
      <c r="G41" s="394">
        <f>+[1]ระบบการควบคุมฯ!G278+[1]ระบบการควบคุมฯ!H278</f>
        <v>0</v>
      </c>
      <c r="H41" s="394">
        <f>+[1]ระบบการควบคุมฯ!I278+[1]ระบบการควบคุมฯ!J278</f>
        <v>0</v>
      </c>
      <c r="I41" s="394">
        <f>+[1]ระบบการควบคุมฯ!K278+[1]ระบบการควบคุมฯ!L278</f>
        <v>0</v>
      </c>
      <c r="J41" s="394">
        <f t="shared" si="13"/>
        <v>0</v>
      </c>
      <c r="K41" s="420" t="s">
        <v>14</v>
      </c>
      <c r="L41" s="76"/>
      <c r="M41" s="77"/>
      <c r="N41" s="78"/>
      <c r="O41" s="79"/>
      <c r="P41" s="80"/>
      <c r="Q41" s="81"/>
      <c r="R41" s="84"/>
      <c r="S41" s="72"/>
    </row>
    <row r="42" spans="1:22" ht="74.45" hidden="1" customHeight="1" x14ac:dyDescent="0.45">
      <c r="A42" s="419" t="s">
        <v>64</v>
      </c>
      <c r="B42" s="197" t="str">
        <f>+[1]ระบบการควบคุมฯ!B279</f>
        <v>ซ่อมแซมครุภัณฑ์</v>
      </c>
      <c r="C42" s="818" t="str">
        <f>+[1]ระบบการควบคุมฯ!C279</f>
        <v>ยืมงบเพิ่มประสิทธิผลกลยุทธ์สพฐ.บท.17มี.ค.65</v>
      </c>
      <c r="D42" s="394"/>
      <c r="E42" s="394">
        <f>+[1]ระบบการควบคุมฯ!E279</f>
        <v>0</v>
      </c>
      <c r="F42" s="394">
        <f t="shared" si="12"/>
        <v>0</v>
      </c>
      <c r="G42" s="394">
        <f>+[1]ระบบการควบคุมฯ!G279+[1]ระบบการควบคุมฯ!H279</f>
        <v>0</v>
      </c>
      <c r="H42" s="394">
        <f>+[1]ระบบการควบคุมฯ!I279+[1]ระบบการควบคุมฯ!J279</f>
        <v>0</v>
      </c>
      <c r="I42" s="394">
        <f>+[1]ระบบการควบคุมฯ!K279+[1]ระบบการควบคุมฯ!L279</f>
        <v>0</v>
      </c>
      <c r="J42" s="394">
        <f t="shared" si="13"/>
        <v>0</v>
      </c>
      <c r="K42" s="420" t="s">
        <v>15</v>
      </c>
      <c r="L42" s="76"/>
      <c r="M42" s="77"/>
      <c r="N42" s="78"/>
      <c r="O42" s="79"/>
      <c r="P42" s="80"/>
      <c r="Q42" s="81"/>
      <c r="R42" s="84"/>
      <c r="S42" s="72"/>
    </row>
    <row r="43" spans="1:22" ht="21.6" hidden="1" customHeight="1" x14ac:dyDescent="0.45">
      <c r="A43" s="419" t="s">
        <v>107</v>
      </c>
      <c r="B43" s="197" t="str">
        <f>+[1]ระบบการควบคุมฯ!B280</f>
        <v xml:space="preserve">ค่าสาธารณูปโภค </v>
      </c>
      <c r="C43" s="818" t="str">
        <f>+[1]ระบบการควบคุมฯ!C280</f>
        <v>บท.แผนลว. 30 พ.ค.65</v>
      </c>
      <c r="D43" s="394"/>
      <c r="E43" s="394">
        <f>+[1]ระบบการควบคุมฯ!E280</f>
        <v>0</v>
      </c>
      <c r="F43" s="394">
        <f t="shared" si="12"/>
        <v>0</v>
      </c>
      <c r="G43" s="394">
        <f>+[1]ระบบการควบคุมฯ!G280+[1]ระบบการควบคุมฯ!H280</f>
        <v>0</v>
      </c>
      <c r="H43" s="394">
        <f>+[1]ระบบการควบคุมฯ!I280+[1]ระบบการควบคุมฯ!J280</f>
        <v>0</v>
      </c>
      <c r="I43" s="394">
        <f>+[1]ระบบการควบคุมฯ!K280+[1]ระบบการควบคุมฯ!L280</f>
        <v>0</v>
      </c>
      <c r="J43" s="394">
        <f t="shared" si="13"/>
        <v>0</v>
      </c>
      <c r="K43" s="420" t="s">
        <v>15</v>
      </c>
      <c r="L43" s="77"/>
      <c r="M43" s="82"/>
      <c r="N43" s="83"/>
      <c r="O43" s="83"/>
      <c r="P43" s="83"/>
      <c r="Q43" s="83"/>
      <c r="R43" s="84"/>
      <c r="S43" s="72"/>
    </row>
    <row r="44" spans="1:22" s="86" customFormat="1" ht="55.9" hidden="1" customHeight="1" x14ac:dyDescent="0.45">
      <c r="A44" s="419" t="s">
        <v>108</v>
      </c>
      <c r="B44" s="197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818" t="str">
        <f>+[2]ระบบการควบคุมฯ!C145</f>
        <v>ที่ ศธ04002/ว331/27 ม.ค.65 ครั้งที่ 172</v>
      </c>
      <c r="D44" s="394"/>
      <c r="E44" s="394">
        <f>+[1]ระบบการควบคุมฯ!E281</f>
        <v>0</v>
      </c>
      <c r="F44" s="394">
        <f t="shared" si="12"/>
        <v>0</v>
      </c>
      <c r="G44" s="394">
        <f>+[1]ระบบการควบคุมฯ!G281+[1]ระบบการควบคุมฯ!H281</f>
        <v>0</v>
      </c>
      <c r="H44" s="394">
        <f>+[1]ระบบการควบคุมฯ!I281+[1]ระบบการควบคุมฯ!J281</f>
        <v>0</v>
      </c>
      <c r="I44" s="394">
        <f>+[1]ระบบการควบคุมฯ!K281+[1]ระบบการควบคุมฯ!L281</f>
        <v>0</v>
      </c>
      <c r="J44" s="394">
        <f t="shared" si="13"/>
        <v>0</v>
      </c>
      <c r="K44" s="420" t="s">
        <v>14</v>
      </c>
      <c r="L44" s="77"/>
      <c r="M44" s="82"/>
      <c r="N44" s="78"/>
      <c r="O44" s="79"/>
      <c r="P44" s="80"/>
      <c r="Q44" s="81"/>
      <c r="R44" s="84"/>
      <c r="S44" s="84"/>
      <c r="T44" s="85"/>
      <c r="U44" s="85"/>
      <c r="V44" s="85"/>
    </row>
    <row r="45" spans="1:22" ht="55.9" hidden="1" customHeight="1" x14ac:dyDescent="0.45">
      <c r="A45" s="419" t="s">
        <v>109</v>
      </c>
      <c r="B45" s="197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818" t="str">
        <f>+[1]ระบบการควบคุมฯ!C282</f>
        <v>บท.แผนลว. 27 มิ..ย.65</v>
      </c>
      <c r="D45" s="394"/>
      <c r="E45" s="394">
        <f>+[1]ระบบการควบคุมฯ!E282</f>
        <v>0</v>
      </c>
      <c r="F45" s="394">
        <f t="shared" si="12"/>
        <v>0</v>
      </c>
      <c r="G45" s="394">
        <f>+[1]ระบบการควบคุมฯ!G282+[1]ระบบการควบคุมฯ!H282</f>
        <v>0</v>
      </c>
      <c r="H45" s="394">
        <f>+[1]ระบบการควบคุมฯ!I282+[1]ระบบการควบคุมฯ!J282</f>
        <v>0</v>
      </c>
      <c r="I45" s="394">
        <f>+[1]ระบบการควบคุมฯ!K282+[1]ระบบการควบคุมฯ!L282</f>
        <v>0</v>
      </c>
      <c r="J45" s="394">
        <f t="shared" si="13"/>
        <v>0</v>
      </c>
      <c r="K45" s="420" t="s">
        <v>14</v>
      </c>
      <c r="L45" s="77"/>
      <c r="M45" s="94"/>
      <c r="N45" s="94"/>
      <c r="O45" s="80"/>
      <c r="P45" s="80"/>
      <c r="Q45" s="81"/>
      <c r="R45" s="84"/>
      <c r="S45" s="72"/>
    </row>
    <row r="46" spans="1:22" s="86" customFormat="1" ht="55.9" hidden="1" customHeight="1" x14ac:dyDescent="0.45">
      <c r="A46" s="419" t="s">
        <v>131</v>
      </c>
      <c r="B46" s="197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818" t="str">
        <f>+[1]ระบบการควบคุมฯ!C283</f>
        <v>บท.แผนลว. 11 ส.ค.65</v>
      </c>
      <c r="D46" s="394"/>
      <c r="E46" s="394">
        <f>+[1]ระบบการควบคุมฯ!E283</f>
        <v>0</v>
      </c>
      <c r="F46" s="394">
        <f t="shared" si="12"/>
        <v>0</v>
      </c>
      <c r="G46" s="394">
        <f>+[1]ระบบการควบคุมฯ!G283+[1]ระบบการควบคุมฯ!H283</f>
        <v>0</v>
      </c>
      <c r="H46" s="394">
        <f>+[1]ระบบการควบคุมฯ!I283+[1]ระบบการควบคุมฯ!J283</f>
        <v>0</v>
      </c>
      <c r="I46" s="394">
        <f>+[1]ระบบการควบคุมฯ!K283+[1]ระบบการควบคุมฯ!L283</f>
        <v>0</v>
      </c>
      <c r="J46" s="394">
        <f t="shared" si="13"/>
        <v>0</v>
      </c>
      <c r="K46" s="420" t="s">
        <v>14</v>
      </c>
      <c r="L46" s="77"/>
      <c r="M46" s="82"/>
      <c r="N46" s="78"/>
      <c r="O46" s="79"/>
      <c r="P46" s="80"/>
      <c r="Q46" s="81"/>
      <c r="R46" s="84"/>
      <c r="S46" s="84"/>
      <c r="T46" s="85"/>
      <c r="U46" s="85"/>
      <c r="V46" s="85"/>
    </row>
    <row r="47" spans="1:22" s="86" customFormat="1" ht="37.15" hidden="1" customHeight="1" x14ac:dyDescent="0.45">
      <c r="A47" s="419" t="s">
        <v>132</v>
      </c>
      <c r="B47" s="197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7" s="818" t="str">
        <f>+[1]ระบบการควบคุมฯ!C284</f>
        <v>บท.แผนลว. 22 ก.ค.65</v>
      </c>
      <c r="D47" s="394"/>
      <c r="E47" s="394">
        <f>+[1]ระบบการควบคุมฯ!E284</f>
        <v>0</v>
      </c>
      <c r="F47" s="394">
        <f t="shared" si="12"/>
        <v>0</v>
      </c>
      <c r="G47" s="394">
        <f>+[1]ระบบการควบคุมฯ!G284+[1]ระบบการควบคุมฯ!H284</f>
        <v>0</v>
      </c>
      <c r="H47" s="394">
        <f>+[1]ระบบการควบคุมฯ!I284+[1]ระบบการควบคุมฯ!J284</f>
        <v>0</v>
      </c>
      <c r="I47" s="394">
        <f>+[1]ระบบการควบคุมฯ!K284+[1]ระบบการควบคุมฯ!L284</f>
        <v>0</v>
      </c>
      <c r="J47" s="394">
        <f t="shared" si="13"/>
        <v>0</v>
      </c>
      <c r="K47" s="420" t="s">
        <v>17</v>
      </c>
      <c r="L47" s="77"/>
      <c r="M47" s="82"/>
      <c r="N47" s="78"/>
      <c r="O47" s="79"/>
      <c r="P47" s="80"/>
      <c r="Q47" s="81"/>
      <c r="R47" s="84"/>
      <c r="S47" s="84"/>
      <c r="T47" s="85"/>
      <c r="U47" s="85"/>
      <c r="V47" s="85"/>
    </row>
    <row r="48" spans="1:22" s="86" customFormat="1" ht="37.15" hidden="1" customHeight="1" x14ac:dyDescent="0.45">
      <c r="A48" s="419" t="s">
        <v>133</v>
      </c>
      <c r="B48" s="197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818">
        <f>+[1]ระบบการควบคุมฯ!C285</f>
        <v>0</v>
      </c>
      <c r="D48" s="394"/>
      <c r="E48" s="394">
        <f>+[1]ระบบการควบคุมฯ!E285</f>
        <v>0</v>
      </c>
      <c r="F48" s="394">
        <f t="shared" si="12"/>
        <v>0</v>
      </c>
      <c r="G48" s="394">
        <f>+[1]ระบบการควบคุมฯ!G285+[1]ระบบการควบคุมฯ!H285</f>
        <v>0</v>
      </c>
      <c r="H48" s="394">
        <f>+[1]ระบบการควบคุมฯ!I285+[1]ระบบการควบคุมฯ!J285</f>
        <v>0</v>
      </c>
      <c r="I48" s="394">
        <f>+[1]ระบบการควบคุมฯ!K285+[1]ระบบการควบคุมฯ!L285</f>
        <v>0</v>
      </c>
      <c r="J48" s="394">
        <f t="shared" si="13"/>
        <v>0</v>
      </c>
      <c r="K48" s="420" t="s">
        <v>17</v>
      </c>
      <c r="L48" s="77"/>
      <c r="M48" s="82"/>
      <c r="N48" s="78"/>
      <c r="O48" s="79"/>
      <c r="P48" s="80"/>
      <c r="Q48" s="81"/>
      <c r="R48" s="84"/>
      <c r="S48" s="84"/>
      <c r="T48" s="85"/>
      <c r="U48" s="85"/>
      <c r="V48" s="85"/>
    </row>
    <row r="49" spans="1:22" s="86" customFormat="1" x14ac:dyDescent="0.45">
      <c r="A49" s="531">
        <f>+[1]ระบบการควบคุมฯ!A328</f>
        <v>2</v>
      </c>
      <c r="B49" s="532" t="str">
        <f>+[1]ระบบการควบคุมฯ!B328</f>
        <v xml:space="preserve">ผลผลิตผู้จบการศึกษาภาคบังคับ  </v>
      </c>
      <c r="C49" s="786" t="str">
        <f>+[1]ระบบการควบคุมฯ!C328</f>
        <v>20004 35000200 2000000</v>
      </c>
      <c r="D49" s="787">
        <f>+D50+D92</f>
        <v>3508000</v>
      </c>
      <c r="E49" s="787">
        <f>+E50+E92</f>
        <v>1592000</v>
      </c>
      <c r="F49" s="787">
        <f>+D49+E49</f>
        <v>5100000</v>
      </c>
      <c r="G49" s="787">
        <f>+G50+G92</f>
        <v>0</v>
      </c>
      <c r="H49" s="787">
        <f>+H50+H92</f>
        <v>0</v>
      </c>
      <c r="I49" s="787">
        <f>+I50+I92</f>
        <v>4168973.4200000004</v>
      </c>
      <c r="J49" s="787">
        <f>+J50+J92</f>
        <v>931026.58000000019</v>
      </c>
      <c r="K49" s="180"/>
      <c r="L49" s="77"/>
      <c r="M49" s="82"/>
      <c r="N49" s="78"/>
      <c r="O49" s="79"/>
      <c r="P49" s="80"/>
      <c r="Q49" s="81"/>
      <c r="R49" s="84"/>
      <c r="S49" s="84"/>
      <c r="T49" s="85"/>
      <c r="U49" s="85"/>
      <c r="V49" s="85"/>
    </row>
    <row r="50" spans="1:22" s="86" customFormat="1" x14ac:dyDescent="0.45">
      <c r="A50" s="387">
        <f>+[7]ระบบการควบคุมฯ!A495</f>
        <v>2.1</v>
      </c>
      <c r="B50" s="819" t="str">
        <f>+[1]ระบบการควบคุมฯ!B331</f>
        <v>กิจกรรมการจัดการศึกษาประถมศึกษาสำหรับโรงเรียนปกติ</v>
      </c>
      <c r="C50" s="789" t="str">
        <f>+[1]ระบบการควบคุมฯ!C331</f>
        <v>20004 66 05164 00000</v>
      </c>
      <c r="D50" s="388">
        <f>+D51</f>
        <v>2718000</v>
      </c>
      <c r="E50" s="388">
        <f>+E51</f>
        <v>1382000</v>
      </c>
      <c r="F50" s="388">
        <f>SUM(D50:E50)</f>
        <v>4100000</v>
      </c>
      <c r="G50" s="388">
        <f t="shared" ref="G50:J50" si="14">+G51</f>
        <v>0</v>
      </c>
      <c r="H50" s="388">
        <f t="shared" si="14"/>
        <v>0</v>
      </c>
      <c r="I50" s="388">
        <f t="shared" si="14"/>
        <v>3348838.8200000003</v>
      </c>
      <c r="J50" s="388">
        <f t="shared" si="14"/>
        <v>751161.18000000017</v>
      </c>
      <c r="K50" s="389"/>
      <c r="L50" s="77"/>
      <c r="M50" s="82"/>
      <c r="N50" s="78"/>
      <c r="O50" s="79"/>
      <c r="P50" s="80"/>
      <c r="Q50" s="81"/>
      <c r="R50" s="84"/>
      <c r="S50" s="84"/>
      <c r="T50" s="85"/>
      <c r="U50" s="85"/>
      <c r="V50" s="85"/>
    </row>
    <row r="51" spans="1:22" s="86" customFormat="1" x14ac:dyDescent="0.45">
      <c r="A51" s="390"/>
      <c r="B51" s="790" t="str">
        <f>+[1]ระบบการควบคุมฯ!B332</f>
        <v xml:space="preserve"> งบดำเนินงาน 66112xx </v>
      </c>
      <c r="C51" s="791">
        <f>[2]ระบบการควบคุมฯ!C152</f>
        <v>0</v>
      </c>
      <c r="D51" s="391">
        <f>+D52+D63</f>
        <v>2718000</v>
      </c>
      <c r="E51" s="391">
        <f>+E52+E63</f>
        <v>1382000</v>
      </c>
      <c r="F51" s="391">
        <f>+F52+F64+F74</f>
        <v>4100000</v>
      </c>
      <c r="G51" s="391">
        <f>+G52+G63</f>
        <v>0</v>
      </c>
      <c r="H51" s="391">
        <f t="shared" ref="H51:J51" si="15">+H52+H63</f>
        <v>0</v>
      </c>
      <c r="I51" s="391">
        <f t="shared" si="15"/>
        <v>3348838.8200000003</v>
      </c>
      <c r="J51" s="391">
        <f t="shared" si="15"/>
        <v>751161.18000000017</v>
      </c>
      <c r="K51" s="392"/>
      <c r="L51" s="77"/>
      <c r="M51" s="82"/>
      <c r="N51" s="78"/>
      <c r="O51" s="79"/>
      <c r="P51" s="80"/>
      <c r="Q51" s="81"/>
      <c r="R51" s="84"/>
      <c r="S51" s="84"/>
      <c r="T51" s="85"/>
      <c r="U51" s="85"/>
      <c r="V51" s="85"/>
    </row>
    <row r="52" spans="1:22" s="86" customFormat="1" ht="20.45" hidden="1" customHeight="1" x14ac:dyDescent="0.45">
      <c r="A52" s="407" t="str">
        <f>+[1]ระบบการควบคุมฯ!A333</f>
        <v>2.1.1</v>
      </c>
      <c r="B52" s="806" t="str">
        <f>+[1]ระบบการควบคุมฯ!B333</f>
        <v>งบประจำ บริหารจัดการสำนักงาน</v>
      </c>
      <c r="C52" s="807" t="str">
        <f>+[1]ระบบการควบคุมฯ!C331</f>
        <v>20004 66 05164 00000</v>
      </c>
      <c r="D52" s="408">
        <f>SUM(D53:D62)</f>
        <v>2718000</v>
      </c>
      <c r="E52" s="408">
        <f t="shared" ref="E52:J52" si="16">SUM(E53:E62)</f>
        <v>100000</v>
      </c>
      <c r="F52" s="408">
        <f t="shared" si="16"/>
        <v>2818000</v>
      </c>
      <c r="G52" s="408">
        <f t="shared" si="16"/>
        <v>0</v>
      </c>
      <c r="H52" s="408">
        <f t="shared" si="16"/>
        <v>0</v>
      </c>
      <c r="I52" s="408">
        <f t="shared" si="16"/>
        <v>2329634.02</v>
      </c>
      <c r="J52" s="408">
        <f t="shared" si="16"/>
        <v>488365.9800000001</v>
      </c>
      <c r="K52" s="1023" t="s">
        <v>15</v>
      </c>
      <c r="L52" s="77"/>
      <c r="M52" s="82"/>
      <c r="N52" s="78"/>
      <c r="O52" s="79"/>
      <c r="P52" s="80"/>
      <c r="Q52" s="81"/>
      <c r="R52" s="84"/>
      <c r="S52" s="84"/>
      <c r="T52" s="85"/>
      <c r="U52" s="85"/>
      <c r="V52" s="85"/>
    </row>
    <row r="53" spans="1:22" ht="20.45" hidden="1" customHeight="1" x14ac:dyDescent="0.45">
      <c r="A53" s="1024" t="str">
        <f>+[1]ระบบการควบคุมฯ!A336</f>
        <v>(1</v>
      </c>
      <c r="B53" s="1025" t="str">
        <f>+[1]ระบบการควบคุมฯ!B336</f>
        <v>ค้าจ้างเหมาบริการ ลูกจ้างสพป.ปท.2 15000x7คนx12 เดือน 1,260,000 บาท</v>
      </c>
      <c r="C53" s="1026" t="str">
        <f>+[7]ระบบการควบคุมฯ!C510</f>
        <v>ศธ04002/ว4881 ลว.27 ต.ค.65 โอนครั้งที่ 16  3,000,000</v>
      </c>
      <c r="D53" s="1027">
        <f>+[7]ระบบการควบคุมฯ!F499</f>
        <v>778660.18</v>
      </c>
      <c r="E53" s="1028"/>
      <c r="F53" s="396">
        <f>SUM(D53:E53)</f>
        <v>778660.18</v>
      </c>
      <c r="G53" s="1029">
        <f>+[7]ระบบการควบคุมฯ!G499+[7]ระบบการควบคุมฯ!H499</f>
        <v>0</v>
      </c>
      <c r="H53" s="1029">
        <f>+[7]ระบบการควบคุมฯ!I499+[7]ระบบการควบคุมฯ!J499</f>
        <v>0</v>
      </c>
      <c r="I53" s="1029">
        <f>+[7]ระบบการควบคุมฯ!K499+[7]ระบบการควบคุมฯ!L499</f>
        <v>568660.18000000005</v>
      </c>
      <c r="J53" s="1029">
        <f t="shared" ref="J53:J62" si="17">+F53-G53-H53-I53</f>
        <v>210000</v>
      </c>
      <c r="K53" s="1030"/>
    </row>
    <row r="54" spans="1:22" ht="30" x14ac:dyDescent="0.45">
      <c r="A54" s="1031"/>
      <c r="B54" s="1032" t="str">
        <f>+[7]ระบบการควบคุมฯ!B500</f>
        <v>ค้าจ้างเหมาบริการ ลูกจ้างสพป.ปท.2  ครั้งที่ 3  210,000</v>
      </c>
      <c r="C54" s="1033" t="str">
        <f>+[7]ระบบการควบคุมฯ!C500</f>
        <v>ที่ ศธ04002/ว2531/26 มิย 66 ครั้ง 619</v>
      </c>
      <c r="D54" s="1034"/>
      <c r="E54" s="1035"/>
      <c r="F54" s="398"/>
      <c r="G54" s="1036"/>
      <c r="H54" s="1036"/>
      <c r="I54" s="1036"/>
      <c r="J54" s="1036"/>
      <c r="K54" s="1037"/>
    </row>
    <row r="55" spans="1:22" x14ac:dyDescent="0.45">
      <c r="A55" s="411" t="str">
        <f>+[1]ระบบการควบคุมฯ!A337</f>
        <v>(2</v>
      </c>
      <c r="B55" s="820" t="str">
        <f>+[1]ระบบการควบคุมฯ!B337</f>
        <v>ค่าใช้จ่ายในการประชุมราชการ ค่าตอบแทนบุคคล 150,000 บาท</v>
      </c>
      <c r="C55" s="822">
        <f>+[7]ระบบการควบคุมฯ!D501</f>
        <v>0</v>
      </c>
      <c r="D55" s="925">
        <f>+[7]ระบบการควบคุมฯ!E501</f>
        <v>159395</v>
      </c>
      <c r="E55" s="189"/>
      <c r="F55" s="399">
        <f t="shared" ref="F55:F61" si="18">SUM(D55:E55)</f>
        <v>159395</v>
      </c>
      <c r="G55" s="412">
        <f>+[7]ระบบการควบคุมฯ!G501+[7]ระบบการควบคุมฯ!H501</f>
        <v>0</v>
      </c>
      <c r="H55" s="412">
        <f>+[7]ระบบการควบคุมฯ!I501+[7]ระบบการควบคุมฯ!J501</f>
        <v>0</v>
      </c>
      <c r="I55" s="412">
        <f>+[7]ระบบการควบคุมฯ!K501+[7]ระบบการควบคุมฯ!L501</f>
        <v>159395</v>
      </c>
      <c r="J55" s="412">
        <f t="shared" si="17"/>
        <v>0</v>
      </c>
      <c r="K55" s="188"/>
    </row>
    <row r="56" spans="1:22" x14ac:dyDescent="0.45">
      <c r="A56" s="411" t="str">
        <f>+[1]ระบบการควบคุมฯ!A338</f>
        <v>(3</v>
      </c>
      <c r="B56" s="821" t="str">
        <f>+[1]ระบบการควบคุมฯ!B338</f>
        <v>ค่าใช้จ่ายในการเดินทางไปราชการ 150,000 บาท</v>
      </c>
      <c r="C56" s="822">
        <f>+[7]ระบบการควบคุมฯ!D502</f>
        <v>0</v>
      </c>
      <c r="D56" s="925">
        <f>+[7]ระบบการควบคุมฯ!E502</f>
        <v>40979.879999999997</v>
      </c>
      <c r="E56" s="189"/>
      <c r="F56" s="399">
        <f t="shared" si="18"/>
        <v>40979.879999999997</v>
      </c>
      <c r="G56" s="412">
        <f>+[7]ระบบการควบคุมฯ!G502+[7]ระบบการควบคุมฯ!H502</f>
        <v>0</v>
      </c>
      <c r="H56" s="412">
        <f>+[7]ระบบการควบคุมฯ!I502+[7]ระบบการควบคุมฯ!J502</f>
        <v>0</v>
      </c>
      <c r="I56" s="412">
        <f>+[7]ระบบการควบคุมฯ!K502+[7]ระบบการควบคุมฯ!L502</f>
        <v>28079.88</v>
      </c>
      <c r="J56" s="412">
        <f t="shared" si="17"/>
        <v>12899.999999999996</v>
      </c>
      <c r="K56" s="188"/>
    </row>
    <row r="57" spans="1:22" x14ac:dyDescent="0.45">
      <c r="A57" s="411" t="str">
        <f>+[1]ระบบการควบคุมฯ!A339</f>
        <v>(4</v>
      </c>
      <c r="B57" s="821" t="str">
        <f>+[1]ระบบการควบคุมฯ!B339</f>
        <v>ค่าซ่อมแซมและบำรุงรักษาทรัพย์สิน 200,000 บาท</v>
      </c>
      <c r="C57" s="822">
        <f>+[7]ระบบการควบคุมฯ!D503</f>
        <v>0</v>
      </c>
      <c r="D57" s="925">
        <f>+[7]ระบบการควบคุมฯ!E503</f>
        <v>189602.06</v>
      </c>
      <c r="E57" s="923"/>
      <c r="F57" s="399">
        <f t="shared" si="18"/>
        <v>189602.06</v>
      </c>
      <c r="G57" s="412">
        <f>+[7]ระบบการควบคุมฯ!G503+[7]ระบบการควบคุมฯ!H503</f>
        <v>0</v>
      </c>
      <c r="H57" s="412">
        <f>+[7]ระบบการควบคุมฯ!I503+[7]ระบบการควบคุมฯ!J503</f>
        <v>0</v>
      </c>
      <c r="I57" s="412">
        <f>+[7]ระบบการควบคุมฯ!K503+[7]ระบบการควบคุมฯ!L503</f>
        <v>189602.06</v>
      </c>
      <c r="J57" s="414">
        <f t="shared" si="17"/>
        <v>0</v>
      </c>
      <c r="K57" s="191"/>
    </row>
    <row r="58" spans="1:22" x14ac:dyDescent="0.45">
      <c r="A58" s="411" t="str">
        <f>+[1]ระบบการควบคุมฯ!A340</f>
        <v>(5</v>
      </c>
      <c r="B58" s="821" t="str">
        <f>+[1]ระบบการควบคุมฯ!B340</f>
        <v>ค่าวัสดุสำนักงาน 400,000 บาท</v>
      </c>
      <c r="C58" s="822">
        <f>+[7]ระบบการควบคุมฯ!D504</f>
        <v>0</v>
      </c>
      <c r="D58" s="925">
        <f>+[7]ระบบการควบคุมฯ!E504</f>
        <v>332200.45</v>
      </c>
      <c r="E58" s="530"/>
      <c r="F58" s="399">
        <f t="shared" si="18"/>
        <v>332200.45</v>
      </c>
      <c r="G58" s="412">
        <f>+[7]ระบบการควบคุมฯ!G504+[7]ระบบการควบคุมฯ!H504</f>
        <v>0</v>
      </c>
      <c r="H58" s="412">
        <f>+[7]ระบบการควบคุมฯ!I504+[7]ระบบการควบคุมฯ!J504</f>
        <v>0</v>
      </c>
      <c r="I58" s="412">
        <f>+[7]ระบบการควบคุมฯ!K504+[7]ระบบการควบคุมฯ!L504</f>
        <v>332200.45</v>
      </c>
      <c r="J58" s="412">
        <f t="shared" si="17"/>
        <v>0</v>
      </c>
      <c r="K58" s="188"/>
    </row>
    <row r="59" spans="1:22" ht="37.15" customHeight="1" x14ac:dyDescent="0.45">
      <c r="A59" s="411" t="str">
        <f>+[1]ระบบการควบคุมฯ!A341</f>
        <v>(6</v>
      </c>
      <c r="B59" s="821" t="str">
        <f>+[1]ระบบการควบคุมฯ!B341</f>
        <v>ค่าน้ำมันเชื้อเพลิงและหล่อลื่น 300,000 บาท</v>
      </c>
      <c r="C59" s="822">
        <f>+[7]ระบบการควบคุมฯ!D505</f>
        <v>0</v>
      </c>
      <c r="D59" s="925">
        <f>+[7]ระบบการควบคุมฯ!E505</f>
        <v>141000</v>
      </c>
      <c r="E59" s="189"/>
      <c r="F59" s="399">
        <f t="shared" si="18"/>
        <v>141000</v>
      </c>
      <c r="G59" s="412">
        <f>+[7]ระบบการควบคุมฯ!G505+[7]ระบบการควบคุมฯ!H505</f>
        <v>0</v>
      </c>
      <c r="H59" s="412">
        <f>+[7]ระบบการควบคุมฯ!I505+[7]ระบบการควบคุมฯ!J505</f>
        <v>0</v>
      </c>
      <c r="I59" s="412">
        <f>+[7]ระบบการควบคุมฯ!K505+[7]ระบบการควบคุมฯ!L505</f>
        <v>141000</v>
      </c>
      <c r="J59" s="412">
        <f t="shared" si="17"/>
        <v>0</v>
      </c>
      <c r="K59" s="192"/>
    </row>
    <row r="60" spans="1:22" ht="46.9" customHeight="1" x14ac:dyDescent="0.45">
      <c r="A60" s="411" t="str">
        <f>+[1]ระบบการควบคุมฯ!A342</f>
        <v>(7</v>
      </c>
      <c r="B60" s="821" t="str">
        <f>+[1]ระบบการควบคุมฯ!B342</f>
        <v>ค่าสาธารณูปโภค    500,000 บาท</v>
      </c>
      <c r="C60" s="822">
        <f>+[7]ระบบการควบคุมฯ!D506</f>
        <v>0</v>
      </c>
      <c r="D60" s="925">
        <f>+[7]ระบบการควบคุมฯ!E506</f>
        <v>928162.43</v>
      </c>
      <c r="E60" s="189"/>
      <c r="F60" s="399">
        <f t="shared" si="18"/>
        <v>928162.43</v>
      </c>
      <c r="G60" s="412">
        <f>+[7]ระบบการควบคุมฯ!G506+[7]ระบบการควบคุมฯ!H506</f>
        <v>0</v>
      </c>
      <c r="H60" s="412">
        <f>+[7]ระบบการควบคุมฯ!I506+[7]ระบบการควบคุมฯ!J506</f>
        <v>0</v>
      </c>
      <c r="I60" s="412">
        <f>+[7]ระบบการควบคุมฯ!K506+[7]ระบบการควบคุมฯ!L506</f>
        <v>910696.45</v>
      </c>
      <c r="J60" s="412">
        <f t="shared" si="17"/>
        <v>17465.980000000098</v>
      </c>
      <c r="K60" s="192"/>
    </row>
    <row r="61" spans="1:22" ht="46.9" customHeight="1" x14ac:dyDescent="0.45">
      <c r="A61" s="413" t="str">
        <f>+[1]ระบบการควบคุมฯ!A343</f>
        <v>(8</v>
      </c>
      <c r="B61" s="823" t="str">
        <f>+[1]ระบบการควบคุมฯ!B343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1" s="824">
        <f>+[7]ระบบการควบคุมฯ!D507</f>
        <v>0</v>
      </c>
      <c r="D61" s="926">
        <f>+[7]ระบบการควบคุมฯ!E507</f>
        <v>148000</v>
      </c>
      <c r="E61" s="190"/>
      <c r="F61" s="403">
        <f t="shared" si="18"/>
        <v>148000</v>
      </c>
      <c r="G61" s="414">
        <f>+[7]ระบบการควบคุมฯ!G507</f>
        <v>0</v>
      </c>
      <c r="H61" s="414">
        <f>+[7]ระบบการควบคุมฯ!H507</f>
        <v>0</v>
      </c>
      <c r="I61" s="414">
        <f>+[7]ระบบการควบคุมฯ!I507</f>
        <v>0</v>
      </c>
      <c r="J61" s="414">
        <f t="shared" si="17"/>
        <v>148000</v>
      </c>
      <c r="K61" s="825"/>
    </row>
    <row r="62" spans="1:22" ht="37.15" customHeight="1" x14ac:dyDescent="0.45">
      <c r="A62" s="413" t="str">
        <f>+[7]ระบบการควบคุมฯ!A508</f>
        <v>8.1)</v>
      </c>
      <c r="B62" s="823" t="str">
        <f>+[7]ระบบการควบคุมฯ!B508</f>
        <v>อื่นๆ (ข้อ 1)-7) )</v>
      </c>
      <c r="C62" s="824" t="str">
        <f>+[7]ระบบการควบคุมฯ!C508</f>
        <v>ศธ04002/ว3458 ลว.18 ส.ค.66 โอนครั้งที่ 780</v>
      </c>
      <c r="D62" s="926">
        <f>+[7]ระบบการควบคุมฯ!D508</f>
        <v>0</v>
      </c>
      <c r="E62" s="926">
        <f>+[7]ระบบการควบคุมฯ!E508</f>
        <v>100000</v>
      </c>
      <c r="F62" s="926">
        <f>+[7]ระบบการควบคุมฯ!F508</f>
        <v>100000</v>
      </c>
      <c r="G62" s="926">
        <f>+[7]ระบบการควบคุมฯ!G508</f>
        <v>0</v>
      </c>
      <c r="H62" s="926">
        <f>+[7]ระบบการควบคุมฯ!H508</f>
        <v>0</v>
      </c>
      <c r="I62" s="926">
        <f>+[7]ระบบการควบคุมฯ!I508</f>
        <v>0</v>
      </c>
      <c r="J62" s="414">
        <f t="shared" si="17"/>
        <v>100000</v>
      </c>
      <c r="K62" s="825"/>
    </row>
    <row r="63" spans="1:22" ht="37.15" customHeight="1" x14ac:dyDescent="0.45">
      <c r="A63" s="1038" t="str">
        <f>+[7]ระบบการควบคุมฯ!A510</f>
        <v>2.1.2</v>
      </c>
      <c r="B63" s="1039" t="str">
        <f>+[7]ระบบการควบคุมฯ!B510</f>
        <v>งบพัฒนาเพื่อพัฒนาคุณภาพการศึกษา 2,000,000 บาท</v>
      </c>
      <c r="C63" s="1040" t="str">
        <f>+[7]ระบบการควบคุมฯ!C510</f>
        <v>ศธ04002/ว4881 ลว.27 ต.ค.65 โอนครั้งที่ 16  3,000,000</v>
      </c>
      <c r="D63" s="1041">
        <f t="shared" ref="D63:J63" si="19">+D64+D74</f>
        <v>0</v>
      </c>
      <c r="E63" s="1041">
        <f t="shared" si="19"/>
        <v>1282000</v>
      </c>
      <c r="F63" s="1041">
        <f t="shared" si="19"/>
        <v>1282000</v>
      </c>
      <c r="G63" s="1041">
        <f t="shared" si="19"/>
        <v>0</v>
      </c>
      <c r="H63" s="1041">
        <f t="shared" si="19"/>
        <v>0</v>
      </c>
      <c r="I63" s="1041">
        <f t="shared" si="19"/>
        <v>1019204.8</v>
      </c>
      <c r="J63" s="1041">
        <f t="shared" si="19"/>
        <v>262795.2</v>
      </c>
      <c r="K63" s="1042"/>
    </row>
    <row r="64" spans="1:22" ht="30" x14ac:dyDescent="0.45">
      <c r="A64" s="415" t="str">
        <f>+[7]ระบบการควบคุมฯ!A511</f>
        <v>2.1.2.1</v>
      </c>
      <c r="B64" s="194" t="str">
        <f>+[7]ระบบการควบคุมฯ!B511</f>
        <v>งบกลยุทธ์ ของสพป.ปท.2 500,000 บาท</v>
      </c>
      <c r="C64" s="816" t="str">
        <f>+[1]ระบบการควบคุมฯ!C347</f>
        <v>20004 35000200 2000000</v>
      </c>
      <c r="D64" s="826">
        <f t="shared" ref="D64:J64" si="20">SUM(D65:D72)</f>
        <v>0</v>
      </c>
      <c r="E64" s="826">
        <f t="shared" si="20"/>
        <v>459450</v>
      </c>
      <c r="F64" s="826">
        <f t="shared" si="20"/>
        <v>459450</v>
      </c>
      <c r="G64" s="826">
        <f t="shared" si="20"/>
        <v>0</v>
      </c>
      <c r="H64" s="826">
        <f t="shared" si="20"/>
        <v>0</v>
      </c>
      <c r="I64" s="826">
        <f t="shared" si="20"/>
        <v>367550</v>
      </c>
      <c r="J64" s="826">
        <f t="shared" si="20"/>
        <v>91900</v>
      </c>
      <c r="K64" s="827"/>
    </row>
    <row r="65" spans="1:11" ht="56.25" x14ac:dyDescent="0.45">
      <c r="A65" s="419" t="str">
        <f>+[7]ระบบการควบคุมฯ!A512</f>
        <v>1)</v>
      </c>
      <c r="B65" s="197" t="str">
        <f>+[7]ระบบการควบคุมฯ!B512</f>
        <v>โครงการปฏิรูปกระบวนการเรียนรู้ที่ตอบสนองต่อการเปลี่ยนแปลงในศตวรรษที่ 21 150,000</v>
      </c>
      <c r="C65" s="850">
        <f>+[2]ระบบการควบคุมฯ!C190</f>
        <v>0</v>
      </c>
      <c r="D65" s="394">
        <f>+[7]ระบบการควบคุมฯ!D512</f>
        <v>0</v>
      </c>
      <c r="E65" s="394">
        <f>+[7]ระบบการควบคุมฯ!E512</f>
        <v>109450</v>
      </c>
      <c r="F65" s="394">
        <f>+[7]ระบบการควบคุมฯ!F512</f>
        <v>109450</v>
      </c>
      <c r="G65" s="394">
        <f>+[7]ระบบการควบคุมฯ!G512+[7]ระบบการควบคุมฯ!H512</f>
        <v>0</v>
      </c>
      <c r="H65" s="394">
        <f>+[7]ระบบการควบคุมฯ!I512+[7]ระบบการควบคุมฯ!J512</f>
        <v>0</v>
      </c>
      <c r="I65" s="394">
        <f>+[7]ระบบการควบคุมฯ!K512+[7]ระบบการควบคุมฯ!L512</f>
        <v>94550</v>
      </c>
      <c r="J65" s="394">
        <f>+F65-G65-H65-I65</f>
        <v>14900</v>
      </c>
      <c r="K65" s="549" t="s">
        <v>14</v>
      </c>
    </row>
    <row r="66" spans="1:11" ht="37.15" customHeight="1" x14ac:dyDescent="0.45">
      <c r="A66" s="419" t="str">
        <f>+[7]ระบบการควบคุมฯ!A514</f>
        <v>2)</v>
      </c>
      <c r="B66" s="197" t="str">
        <f>+[7]ระบบการควบคุมฯ!B514</f>
        <v>โครงการส่งเสริมการจัดการศึกษาให้ผู้เรียนมีความปลอดภัยทุกรูปแบบ</v>
      </c>
      <c r="C66" s="850">
        <f>+[2]ระบบการควบคุมฯ!C191</f>
        <v>0</v>
      </c>
      <c r="D66" s="394">
        <f>+[7]ระบบการควบคุมฯ!D514</f>
        <v>0</v>
      </c>
      <c r="E66" s="394">
        <f>+[7]ระบบการควบคุมฯ!E514</f>
        <v>50000</v>
      </c>
      <c r="F66" s="394">
        <f>+[7]ระบบการควบคุมฯ!F514</f>
        <v>50000</v>
      </c>
      <c r="G66" s="394">
        <f>+[7]ระบบการควบคุมฯ!G514+[7]ระบบการควบคุมฯ!H514</f>
        <v>0</v>
      </c>
      <c r="H66" s="394">
        <f>+[7]ระบบการควบคุมฯ!I514+[7]ระบบการควบคุมฯ!J514</f>
        <v>0</v>
      </c>
      <c r="I66" s="394">
        <f>+[7]ระบบการควบคุมฯ!K514+[7]ระบบการควบคุมฯ!L514</f>
        <v>45150</v>
      </c>
      <c r="J66" s="394">
        <f t="shared" ref="J66:J72" si="21">+F66-G66-H66-I66</f>
        <v>4850</v>
      </c>
      <c r="K66" s="420" t="s">
        <v>13</v>
      </c>
    </row>
    <row r="67" spans="1:11" ht="37.15" customHeight="1" x14ac:dyDescent="0.45">
      <c r="A67" s="419" t="str">
        <f>+[7]ระบบการควบคุมฯ!A515</f>
        <v>3)</v>
      </c>
      <c r="B67" s="197" t="str">
        <f>+[7]ระบบการควบคุมฯ!B515</f>
        <v>โครงการเพิ่มโอกาสและความเสมอภาคทางการศึกษา</v>
      </c>
      <c r="C67" s="850">
        <f>+[2]ระบบการควบคุมฯ!C192</f>
        <v>0</v>
      </c>
      <c r="D67" s="394">
        <f>+[7]ระบบการควบคุมฯ!D515</f>
        <v>0</v>
      </c>
      <c r="E67" s="394">
        <f>+[7]ระบบการควบคุมฯ!E515</f>
        <v>50000</v>
      </c>
      <c r="F67" s="394">
        <f>+[7]ระบบการควบคุมฯ!F515</f>
        <v>50000</v>
      </c>
      <c r="G67" s="394">
        <f>+[7]ระบบการควบคุมฯ!G515</f>
        <v>0</v>
      </c>
      <c r="H67" s="394">
        <f>+[7]ระบบการควบคุมฯ!H515</f>
        <v>0</v>
      </c>
      <c r="I67" s="394">
        <f>+[7]ระบบการควบคุมฯ!K515+[7]ระบบการควบคุมฯ!L515</f>
        <v>38100</v>
      </c>
      <c r="J67" s="394">
        <f t="shared" si="21"/>
        <v>11900</v>
      </c>
      <c r="K67" s="420" t="s">
        <v>13</v>
      </c>
    </row>
    <row r="68" spans="1:11" ht="37.15" customHeight="1" x14ac:dyDescent="0.45">
      <c r="A68" s="419" t="str">
        <f>+[7]ระบบการควบคุมฯ!A516</f>
        <v>4)</v>
      </c>
      <c r="B68" s="197" t="str">
        <f>+[7]ระบบการควบคุมฯ!B516</f>
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</c>
      <c r="C68" s="850">
        <f>+[2]ระบบการควบคุมฯ!C193</f>
        <v>0</v>
      </c>
      <c r="D68" s="394">
        <f>+[7]ระบบการควบคุมฯ!D516</f>
        <v>0</v>
      </c>
      <c r="E68" s="394">
        <f>+[7]ระบบการควบคุมฯ!E516</f>
        <v>100000</v>
      </c>
      <c r="F68" s="394">
        <f>+[7]ระบบการควบคุมฯ!F516</f>
        <v>100000</v>
      </c>
      <c r="G68" s="394">
        <f>+[7]ระบบการควบคุมฯ!G516</f>
        <v>0</v>
      </c>
      <c r="H68" s="394">
        <f>+[7]ระบบการควบคุมฯ!H516</f>
        <v>0</v>
      </c>
      <c r="I68" s="394">
        <f>+[7]ระบบการควบคุมฯ!K516+[7]ระบบการควบคุมฯ!L516</f>
        <v>99900</v>
      </c>
      <c r="J68" s="394">
        <f t="shared" si="21"/>
        <v>100</v>
      </c>
      <c r="K68" s="420" t="s">
        <v>18</v>
      </c>
    </row>
    <row r="69" spans="1:11" ht="37.15" customHeight="1" x14ac:dyDescent="0.45">
      <c r="A69" s="419" t="str">
        <f>+[7]ระบบการควบคุมฯ!A517</f>
        <v>5)</v>
      </c>
      <c r="B69" s="197" t="str">
        <f>+[7]ระบบการควบคุมฯ!B517</f>
        <v>โครงการส่งเสริมคุณธรรม นำสู่คุณภาพชีวิต</v>
      </c>
      <c r="C69" s="850">
        <f>+[2]ระบบการควบคุมฯ!C195</f>
        <v>0</v>
      </c>
      <c r="D69" s="394">
        <f>+[7]ระบบการควบคุมฯ!D517</f>
        <v>0</v>
      </c>
      <c r="E69" s="394">
        <f>+[7]ระบบการควบคุมฯ!E517</f>
        <v>50000</v>
      </c>
      <c r="F69" s="394">
        <f>+[7]ระบบการควบคุมฯ!F517</f>
        <v>50000</v>
      </c>
      <c r="G69" s="394">
        <f>+[7]ระบบการควบคุมฯ!G517</f>
        <v>0</v>
      </c>
      <c r="H69" s="394">
        <f>+[7]ระบบการควบคุมฯ!H517</f>
        <v>0</v>
      </c>
      <c r="I69" s="394">
        <f>+[7]ระบบการควบคุมฯ!K517+[7]ระบบการควบคุมฯ!L517</f>
        <v>32300</v>
      </c>
      <c r="J69" s="394">
        <f t="shared" si="21"/>
        <v>17700</v>
      </c>
      <c r="K69" s="420" t="s">
        <v>14</v>
      </c>
    </row>
    <row r="70" spans="1:11" ht="56.25" x14ac:dyDescent="0.45">
      <c r="A70" s="419" t="str">
        <f>+[7]ระบบการควบคุมฯ!A518</f>
        <v>6)</v>
      </c>
      <c r="B70" s="197" t="str">
        <f>+[7]ระบบการควบคุมฯ!B518</f>
        <v>โครงการพัฒนาระบบประกันคุณภาพภายในของสถานศึกษาให้เข้มแข็ง</v>
      </c>
      <c r="C70" s="850">
        <f>+[2]ระบบการควบคุมฯ!C196</f>
        <v>0</v>
      </c>
      <c r="D70" s="394">
        <f>+[7]ระบบการควบคุมฯ!D518</f>
        <v>0</v>
      </c>
      <c r="E70" s="394">
        <f>+[7]ระบบการควบคุมฯ!E518</f>
        <v>50000</v>
      </c>
      <c r="F70" s="394">
        <f>+[7]ระบบการควบคุมฯ!F518</f>
        <v>50000</v>
      </c>
      <c r="G70" s="394">
        <f>+[7]ระบบการควบคุมฯ!G518</f>
        <v>0</v>
      </c>
      <c r="H70" s="394">
        <f>+[7]ระบบการควบคุมฯ!H518</f>
        <v>0</v>
      </c>
      <c r="I70" s="394">
        <f>+[7]ระบบการควบคุมฯ!K518+[7]ระบบการควบคุมฯ!L518</f>
        <v>18700</v>
      </c>
      <c r="J70" s="394">
        <f t="shared" si="21"/>
        <v>31300</v>
      </c>
      <c r="K70" s="420" t="s">
        <v>14</v>
      </c>
    </row>
    <row r="71" spans="1:11" ht="46.9" customHeight="1" x14ac:dyDescent="0.45">
      <c r="A71" s="419" t="str">
        <f>+[7]ระบบการควบคุมฯ!A519</f>
        <v>7)</v>
      </c>
      <c r="B71" s="197" t="str">
        <f>+[7]ระบบการควบคุมฯ!B519</f>
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</c>
      <c r="C71" s="850">
        <f>+[2]ระบบการควบคุมฯ!C197</f>
        <v>0</v>
      </c>
      <c r="D71" s="394">
        <f>+[7]ระบบการควบคุมฯ!D519</f>
        <v>0</v>
      </c>
      <c r="E71" s="394">
        <f>+[7]ระบบการควบคุมฯ!E519</f>
        <v>50000</v>
      </c>
      <c r="F71" s="394">
        <f>+[7]ระบบการควบคุมฯ!F519</f>
        <v>50000</v>
      </c>
      <c r="G71" s="394">
        <f>+[7]ระบบการควบคุมฯ!G519</f>
        <v>0</v>
      </c>
      <c r="H71" s="394">
        <f>+[7]ระบบการควบคุมฯ!H519</f>
        <v>0</v>
      </c>
      <c r="I71" s="394">
        <f>+[7]ระบบการควบคุมฯ!K519+[7]ระบบการควบคุมฯ!L519</f>
        <v>38850</v>
      </c>
      <c r="J71" s="394">
        <f t="shared" si="21"/>
        <v>11150</v>
      </c>
      <c r="K71" s="420" t="s">
        <v>176</v>
      </c>
    </row>
    <row r="72" spans="1:11" ht="37.15" customHeight="1" x14ac:dyDescent="0.45">
      <c r="A72" s="419">
        <f>+[7]ระบบการควบคุมฯ!A520</f>
        <v>0</v>
      </c>
      <c r="B72" s="197">
        <f>+[7]ระบบการควบคุมฯ!B520</f>
        <v>0</v>
      </c>
      <c r="C72" s="850">
        <f>+[2]ระบบการควบคุมฯ!C198</f>
        <v>0</v>
      </c>
      <c r="D72" s="394">
        <f>+[7]ระบบการควบคุมฯ!D520</f>
        <v>0</v>
      </c>
      <c r="E72" s="394">
        <f>+[7]ระบบการควบคุมฯ!E520</f>
        <v>0</v>
      </c>
      <c r="F72" s="394">
        <f>+[7]ระบบการควบคุมฯ!F520</f>
        <v>0</v>
      </c>
      <c r="G72" s="394">
        <f>+[7]ระบบการควบคุมฯ!G520</f>
        <v>0</v>
      </c>
      <c r="H72" s="394">
        <f>+[7]ระบบการควบคุมฯ!H520</f>
        <v>0</v>
      </c>
      <c r="I72" s="394">
        <f>+[7]ระบบการควบคุมฯ!K520+[7]ระบบการควบคุมฯ!L520</f>
        <v>0</v>
      </c>
      <c r="J72" s="394">
        <f t="shared" si="21"/>
        <v>0</v>
      </c>
      <c r="K72" s="420"/>
    </row>
    <row r="73" spans="1:11" ht="37.15" customHeight="1" x14ac:dyDescent="0.45">
      <c r="A73" s="419"/>
      <c r="B73" s="867"/>
      <c r="C73" s="868"/>
      <c r="D73" s="869"/>
      <c r="E73" s="869"/>
      <c r="F73" s="869"/>
      <c r="G73" s="869"/>
      <c r="H73" s="869"/>
      <c r="I73" s="869"/>
      <c r="J73" s="870"/>
      <c r="K73" s="420"/>
    </row>
    <row r="74" spans="1:11" ht="45" x14ac:dyDescent="0.45">
      <c r="A74" s="828" t="str">
        <f>+[1]ระบบการควบคุมฯ!A357</f>
        <v>2.1.2.2</v>
      </c>
      <c r="B74" s="829" t="str">
        <f>+[1]ระบบการควบคุมฯ!B357</f>
        <v>งบเพิ่มประสิทธิผลกลยุทธ์ของ สพฐ. 1,500,000 บาท</v>
      </c>
      <c r="C74" s="830" t="str">
        <f>+[1]ระบบการควบคุมฯ!C357</f>
        <v>ศธ04002/ว4881 ลว.27 ต.ค.65 โอนครั้งที่ 16  3,000,000</v>
      </c>
      <c r="D74" s="459">
        <f>SUM(D75:D91)</f>
        <v>0</v>
      </c>
      <c r="E74" s="459">
        <f t="shared" ref="E74:K74" si="22">SUM(E75:E91)</f>
        <v>822550</v>
      </c>
      <c r="F74" s="459">
        <f t="shared" si="22"/>
        <v>822550</v>
      </c>
      <c r="G74" s="459">
        <f t="shared" si="22"/>
        <v>0</v>
      </c>
      <c r="H74" s="459">
        <f t="shared" si="22"/>
        <v>0</v>
      </c>
      <c r="I74" s="459">
        <f t="shared" si="22"/>
        <v>651654.80000000005</v>
      </c>
      <c r="J74" s="459">
        <f t="shared" si="22"/>
        <v>170895.2</v>
      </c>
      <c r="K74" s="459">
        <f t="shared" si="22"/>
        <v>0</v>
      </c>
    </row>
    <row r="75" spans="1:11" ht="45" x14ac:dyDescent="0.45">
      <c r="A75" s="393" t="str">
        <f>+[7]ระบบการควบคุมฯ!A527</f>
        <v>1)</v>
      </c>
      <c r="B75" s="794" t="str">
        <f>+[7]ระบบการควบคุมฯ!B527</f>
        <v>งบกลาง</v>
      </c>
      <c r="C75" s="832" t="str">
        <f>+[7]ระบบการควบคุมฯ!C527</f>
        <v>20004 35000200 200000/20004 66 05164 00000</v>
      </c>
      <c r="D75" s="394">
        <f>+[7]ระบบการควบคุมฯ!D527</f>
        <v>0</v>
      </c>
      <c r="E75" s="394">
        <f>+[7]ระบบการควบคุมฯ!E527</f>
        <v>1730</v>
      </c>
      <c r="F75" s="394">
        <f>+D75+E75</f>
        <v>1730</v>
      </c>
      <c r="G75" s="394">
        <f>+[7]ระบบการควบคุมฯ!G527+[7]ระบบการควบคุมฯ!H527</f>
        <v>0</v>
      </c>
      <c r="H75" s="394">
        <f>+[7]ระบบการควบคุมฯ!I527+[7]ระบบการควบคุมฯ!J527</f>
        <v>0</v>
      </c>
      <c r="I75" s="394">
        <f>+[7]ระบบการควบคุมฯ!K527+[7]ระบบการควบคุมฯ!L527</f>
        <v>0</v>
      </c>
      <c r="J75" s="394">
        <f>+F75-G75-H75-I75</f>
        <v>1730</v>
      </c>
      <c r="K75" s="420" t="s">
        <v>16</v>
      </c>
    </row>
    <row r="76" spans="1:11" ht="37.5" x14ac:dyDescent="0.45">
      <c r="A76" s="393" t="str">
        <f>+[7]ระบบการควบคุมฯ!A529</f>
        <v>2)</v>
      </c>
      <c r="B76" s="794" t="str">
        <f>+[7]ระบบการควบคุมฯ!B529</f>
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</c>
      <c r="C76" s="795" t="str">
        <f>+[7]ระบบการควบคุมฯ!C529</f>
        <v>บันทึกกลุ่มบุคคล ลว. 3 พ.ย.65</v>
      </c>
      <c r="D76" s="394"/>
      <c r="E76" s="394">
        <f>+[7]ระบบการควบคุมฯ!E529</f>
        <v>142270</v>
      </c>
      <c r="F76" s="394">
        <f>SUM(D76:E76)</f>
        <v>142270</v>
      </c>
      <c r="G76" s="394">
        <f>+[7]ระบบการควบคุมฯ!G529+[7]ระบบการควบคุมฯ!H529</f>
        <v>0</v>
      </c>
      <c r="H76" s="394">
        <f>+[7]ระบบการควบคุมฯ!I529+[7]ระบบการควบคุมฯ!J529</f>
        <v>0</v>
      </c>
      <c r="I76" s="394">
        <f>+[7]ระบบการควบคุมฯ!K529+[7]ระบบการควบคุมฯ!L529</f>
        <v>142270</v>
      </c>
      <c r="J76" s="394">
        <f t="shared" ref="J76:J91" si="23">+F76-G76-H76-I76</f>
        <v>0</v>
      </c>
      <c r="K76" s="479" t="s">
        <v>117</v>
      </c>
    </row>
    <row r="77" spans="1:11" ht="56.25" x14ac:dyDescent="0.45">
      <c r="A77" s="393" t="str">
        <f>+[7]ระบบการควบคุมฯ!A530</f>
        <v>3)</v>
      </c>
      <c r="B77" s="794" t="str">
        <f>+[7]ระบบการควบคุมฯ!B530</f>
        <v xml:space="preserve">โครงการงานศิลปหัตถกรรมนักเรียน ระดับเขตพื้นที่การศึกษา ปีการศีกษา 2565                     </v>
      </c>
      <c r="C77" s="795" t="str">
        <f>+[7]ระบบการควบคุมฯ!C530</f>
        <v>บท.แผนลว. 13 ธ.ค. 65</v>
      </c>
      <c r="D77" s="394">
        <f>+[1]ระบบการควบคุมฯ!D420</f>
        <v>0</v>
      </c>
      <c r="E77" s="394">
        <f>+[7]ระบบการควบคุมฯ!E530</f>
        <v>300000</v>
      </c>
      <c r="F77" s="394">
        <f t="shared" ref="F77:F78" si="24">SUM(D77:E77)</f>
        <v>300000</v>
      </c>
      <c r="G77" s="394">
        <f>+'[7]ประถม 350002'!I632+'[7]ประถม 350002'!J632</f>
        <v>0</v>
      </c>
      <c r="H77" s="394">
        <f>+'[7]ประถม 350002'!K632+'[7]ประถม 350002'!L632</f>
        <v>0</v>
      </c>
      <c r="I77" s="394">
        <f>+[7]ระบบการควบคุมฯ!K530+[7]ระบบการควบคุมฯ!L530</f>
        <v>294865</v>
      </c>
      <c r="J77" s="394">
        <f t="shared" si="23"/>
        <v>5135</v>
      </c>
      <c r="K77" s="420" t="s">
        <v>170</v>
      </c>
    </row>
    <row r="78" spans="1:11" ht="56.25" x14ac:dyDescent="0.45">
      <c r="A78" s="393" t="str">
        <f>+[7]ระบบการควบคุมฯ!A531</f>
        <v>4)</v>
      </c>
      <c r="B78" s="794" t="str">
        <f>+[7]ระบบการควบคุมฯ!B531</f>
        <v xml:space="preserve">โครงการงานศิลปหัตถกรรมนักเรียน ระดับชาติ ครั้งที่ 70  ปีการศีกษา 2565  งบ 100000                   </v>
      </c>
      <c r="C78" s="795" t="str">
        <f>+[7]ระบบการควบคุมฯ!C531</f>
        <v xml:space="preserve">บท.แผนลว. 14 ม.ค. 66 </v>
      </c>
      <c r="D78" s="394">
        <f>+[1]ระบบการควบคุมฯ!D421</f>
        <v>0</v>
      </c>
      <c r="E78" s="394">
        <f>+[7]ระบบการควบคุมฯ!E531</f>
        <v>100000</v>
      </c>
      <c r="F78" s="394">
        <f t="shared" si="24"/>
        <v>100000</v>
      </c>
      <c r="G78" s="394">
        <f>+'[7]ประถม 350002'!I654+'[7]ประถม 350002'!J654</f>
        <v>0</v>
      </c>
      <c r="H78" s="394">
        <f>+'[7]ประถม 350002'!K654+'[7]ประถม 350002'!L654</f>
        <v>0</v>
      </c>
      <c r="I78" s="394">
        <f>+'[7]ประถม 350002'!M654+'[7]ประถม 350002'!N654</f>
        <v>57559.8</v>
      </c>
      <c r="J78" s="394">
        <f t="shared" si="23"/>
        <v>42440.2</v>
      </c>
      <c r="K78" s="423" t="s">
        <v>170</v>
      </c>
    </row>
    <row r="79" spans="1:11" ht="93.75" x14ac:dyDescent="0.45">
      <c r="A79" s="401" t="str">
        <f>+[7]ระบบการควบคุมฯ!A532</f>
        <v>5)</v>
      </c>
      <c r="B79" s="1043" t="str">
        <f>+[7]ระบบการควบคุมฯ!B532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79" s="1044" t="str">
        <f>+[7]ระบบการควบคุมฯ!C532</f>
        <v>บท.แผนลว. 18 ม.ค. 66 /ศธ04002/ว619 ลว.26 มิย 66 โอนครั้งที่ 619  ครั้งที่ 3  47270</v>
      </c>
      <c r="D79" s="402">
        <f>+[1]ระบบการควบคุมฯ!D422</f>
        <v>0</v>
      </c>
      <c r="E79" s="402">
        <f>+[7]ระบบการควบคุมฯ!E532</f>
        <v>55550</v>
      </c>
      <c r="F79" s="402">
        <f t="shared" ref="F79" si="25">SUM(D79:E79)</f>
        <v>55550</v>
      </c>
      <c r="G79" s="402">
        <f>+[7]ระบบการควบคุมฯ!G532+[7]ระบบการควบคุมฯ!H532</f>
        <v>0</v>
      </c>
      <c r="H79" s="402">
        <f>+[7]ระบบการควบคุมฯ!I532+[7]ระบบการควบคุมฯ!J532</f>
        <v>0</v>
      </c>
      <c r="I79" s="402">
        <f>+[7]ระบบการควบคุมฯ!K532+[7]ระบบการควบคุมฯ!L532</f>
        <v>8280</v>
      </c>
      <c r="J79" s="402">
        <f t="shared" si="23"/>
        <v>47270</v>
      </c>
      <c r="K79" s="1045" t="s">
        <v>96</v>
      </c>
    </row>
    <row r="80" spans="1:11" ht="45" x14ac:dyDescent="0.45">
      <c r="A80" s="1046" t="str">
        <f>+[7]ระบบการควบคุมฯ!A533</f>
        <v>6)</v>
      </c>
      <c r="B80" s="1047" t="str">
        <f>+[7]ระบบการควบคุมฯ!B533</f>
        <v>โครงการรักษ์ภาษาไทยเนื่องในสัปดาห์วันภาษาไทยแห่งชาติ ปี 2566</v>
      </c>
      <c r="C80" s="1048" t="str">
        <f>+[7]ระบบการควบคุมฯ!C533</f>
        <v>ศธ04002/ว619 ลว.26 มิย 66 โอนครั้งที่ 619  ครั้งที่ 3  1,000,000</v>
      </c>
      <c r="D80" s="1049">
        <f>+[1]ระบบการควบคุมฯ!D424</f>
        <v>0</v>
      </c>
      <c r="E80" s="1049">
        <f>+[7]ระบบการควบคุมฯ!E533</f>
        <v>13000</v>
      </c>
      <c r="F80" s="1049">
        <f t="shared" ref="F80:F81" si="26">SUM(D80:E80)</f>
        <v>13000</v>
      </c>
      <c r="G80" s="1049">
        <f>+[7]ระบบการควบคุมฯ!G533+[7]ระบบการควบคุมฯ!H533</f>
        <v>0</v>
      </c>
      <c r="H80" s="1049">
        <f>+[7]ระบบการควบคุมฯ!I533+[7]ระบบการควบคุมฯ!J533</f>
        <v>0</v>
      </c>
      <c r="I80" s="1049">
        <f>+[7]ระบบการควบคุมฯ!K533+[7]ระบบการควบคุมฯ!L533</f>
        <v>13000</v>
      </c>
      <c r="J80" s="1049">
        <f t="shared" si="23"/>
        <v>0</v>
      </c>
      <c r="K80" s="1050"/>
    </row>
    <row r="81" spans="1:11" ht="93.75" x14ac:dyDescent="0.45">
      <c r="A81" s="393" t="str">
        <f>+[7]ระบบการควบคุมฯ!A534</f>
        <v>6)</v>
      </c>
      <c r="B81" s="794" t="str">
        <f>+[7]ระบบการควบคุมฯ!B534</f>
        <v>โครงการส่งเสริมผู้เรียนให้มีคุณลักษณะในศตวรรษที่ 21 50000 บาท</v>
      </c>
      <c r="C81" s="795" t="str">
        <f>+[7]ระบบการควบคุมฯ!C534</f>
        <v>ศธ04002/ว619 ลว.26 มิย 66 โอนครั้งที่ 619  ครั้งที่ 3  1,000,000</v>
      </c>
      <c r="D81" s="394">
        <f>+[1]ระบบการควบคุมฯ!D425</f>
        <v>0</v>
      </c>
      <c r="E81" s="394">
        <f>+[7]ระบบการควบคุมฯ!E534</f>
        <v>0</v>
      </c>
      <c r="F81" s="394">
        <f t="shared" si="26"/>
        <v>0</v>
      </c>
      <c r="G81" s="394">
        <f>+[7]ระบบการควบคุมฯ!G534+[7]ระบบการควบคุมฯ!H534</f>
        <v>0</v>
      </c>
      <c r="H81" s="394">
        <f>+[7]ระบบการควบคุมฯ!I534+[7]ระบบการควบคุมฯ!J534</f>
        <v>0</v>
      </c>
      <c r="I81" s="394">
        <f>+[7]ระบบการควบคุมฯ!K534+[7]ระบบการควบคุมฯ!L534</f>
        <v>0</v>
      </c>
      <c r="J81" s="394">
        <f t="shared" si="23"/>
        <v>0</v>
      </c>
      <c r="K81" s="423" t="s">
        <v>96</v>
      </c>
    </row>
    <row r="82" spans="1:11" ht="93.75" x14ac:dyDescent="0.45">
      <c r="A82" s="393" t="str">
        <f>+[7]ระบบการควบคุมฯ!A535</f>
        <v>7)</v>
      </c>
      <c r="B82" s="794" t="str">
        <f>+[7]ระบบการควบคุมฯ!B535</f>
        <v>โครงการเพิ่มประสิทธิผลการจัดการเรียนรู้ที่ส่งเสริมความสามารถในการแข่งขันระดับนานาชาติ 20000 บาท</v>
      </c>
      <c r="C82" s="795" t="str">
        <f>+[7]ระบบการควบคุมฯ!C535</f>
        <v>ศธ04002/ว619 ลว.26 มิย 66 โอนครั้งที่ 619  ครั้งที่ 3  1,000,000</v>
      </c>
      <c r="D82" s="394">
        <f>+[1]ระบบการควบคุมฯ!D426</f>
        <v>0</v>
      </c>
      <c r="E82" s="394">
        <f>+[7]ระบบการควบคุมฯ!E535</f>
        <v>0</v>
      </c>
      <c r="F82" s="394">
        <f t="shared" ref="F82:F91" si="27">SUM(D82:E82)</f>
        <v>0</v>
      </c>
      <c r="G82" s="394">
        <f>+[7]ระบบการควบคุมฯ!G535+[7]ระบบการควบคุมฯ!H535</f>
        <v>0</v>
      </c>
      <c r="H82" s="394">
        <f>+[7]ระบบการควบคุมฯ!I535+[7]ระบบการควบคุมฯ!J535</f>
        <v>0</v>
      </c>
      <c r="I82" s="394">
        <f>+[7]ระบบการควบคุมฯ!K535+[7]ระบบการควบคุมฯ!L535</f>
        <v>0</v>
      </c>
      <c r="J82" s="394">
        <f t="shared" si="23"/>
        <v>0</v>
      </c>
      <c r="K82" s="423" t="s">
        <v>96</v>
      </c>
    </row>
    <row r="83" spans="1:11" ht="93.75" x14ac:dyDescent="0.45">
      <c r="A83" s="393" t="str">
        <f>+[7]ระบบการควบคุมฯ!A536</f>
        <v>8)</v>
      </c>
      <c r="B83" s="794" t="str">
        <f>+[7]ระบบการควบคุมฯ!B536</f>
        <v>โครงการพัฒนาความรู้ความสามารถด้านการจัดการเรียนรู้วิทยาการคำนวณ สำหรับครูสังกัดสพป.ปท.2 20000 บาท</v>
      </c>
      <c r="C83" s="795" t="str">
        <f>+[7]ระบบการควบคุมฯ!C536</f>
        <v>ศธ04002/ว619 ลว.26 มิย 66 โอนครั้งที่ 619  ครั้งที่ 3  1,000,000</v>
      </c>
      <c r="D83" s="394">
        <f>+[1]ระบบการควบคุมฯ!D427</f>
        <v>0</v>
      </c>
      <c r="E83" s="394">
        <f>+[7]ระบบการควบคุมฯ!E536</f>
        <v>0</v>
      </c>
      <c r="F83" s="394">
        <f t="shared" si="27"/>
        <v>0</v>
      </c>
      <c r="G83" s="394">
        <f>+[7]ระบบการควบคุมฯ!G536+[7]ระบบการควบคุมฯ!H536</f>
        <v>0</v>
      </c>
      <c r="H83" s="394">
        <f>+[7]ระบบการควบคุมฯ!I536+[7]ระบบการควบคุมฯ!J536</f>
        <v>0</v>
      </c>
      <c r="I83" s="394">
        <f>+[7]ระบบการควบคุมฯ!K536+[7]ระบบการควบคุมฯ!L536</f>
        <v>0</v>
      </c>
      <c r="J83" s="394">
        <f t="shared" si="23"/>
        <v>0</v>
      </c>
      <c r="K83" s="423" t="s">
        <v>96</v>
      </c>
    </row>
    <row r="84" spans="1:11" ht="93.75" x14ac:dyDescent="0.45">
      <c r="A84" s="393" t="str">
        <f>+[7]ระบบการควบคุมฯ!A537</f>
        <v>9)</v>
      </c>
      <c r="B84" s="794" t="str">
        <f>+[7]ระบบการควบคุมฯ!B537</f>
        <v>โครงการขับเคลื่อนศาสตร์พระราชาสู่โคกหนองนาโมเดล ตามหลักเศรษฐกิจพอเพียง 10000 บาท</v>
      </c>
      <c r="C84" s="795" t="str">
        <f>+[7]ระบบการควบคุมฯ!C537</f>
        <v>ศธ04002/ว619 ลว.26 มิย 66 โอนครั้งที่ 619  ครั้งที่ 3  1,000,000</v>
      </c>
      <c r="D84" s="394">
        <f>+[1]ระบบการควบคุมฯ!D428</f>
        <v>0</v>
      </c>
      <c r="E84" s="394">
        <f>+[7]ระบบการควบคุมฯ!E537</f>
        <v>0</v>
      </c>
      <c r="F84" s="394">
        <f t="shared" si="27"/>
        <v>0</v>
      </c>
      <c r="G84" s="394">
        <f>+[7]ระบบการควบคุมฯ!G537+[7]ระบบการควบคุมฯ!H537</f>
        <v>0</v>
      </c>
      <c r="H84" s="394">
        <f>+[7]ระบบการควบคุมฯ!I537+[7]ระบบการควบคุมฯ!J537</f>
        <v>0</v>
      </c>
      <c r="I84" s="394">
        <f>+[7]ระบบการควบคุมฯ!K537+[7]ระบบการควบคุมฯ!L537</f>
        <v>0</v>
      </c>
      <c r="J84" s="394">
        <f t="shared" si="23"/>
        <v>0</v>
      </c>
      <c r="K84" s="423" t="s">
        <v>96</v>
      </c>
    </row>
    <row r="85" spans="1:11" ht="93.75" x14ac:dyDescent="0.45">
      <c r="A85" s="393" t="str">
        <f>+[7]ระบบการควบคุมฯ!A538</f>
        <v>10)</v>
      </c>
      <c r="B85" s="794" t="str">
        <f>+[7]ระบบการควบคุมฯ!B538</f>
        <v>โครงการเสริมสร้างและพัฒนาสภานักเรียน 26000 บาท</v>
      </c>
      <c r="C85" s="795" t="str">
        <f>+[7]ระบบการควบคุมฯ!C538</f>
        <v>ศธ04002/ว619 ลว.26 มิย 66 โอนครั้งที่ 619  ครั้งที่ 3  1,000,000</v>
      </c>
      <c r="D85" s="394">
        <f>+[1]ระบบการควบคุมฯ!D429</f>
        <v>0</v>
      </c>
      <c r="E85" s="394">
        <f>+[7]ระบบการควบคุมฯ!E538</f>
        <v>0</v>
      </c>
      <c r="F85" s="394">
        <f t="shared" si="27"/>
        <v>0</v>
      </c>
      <c r="G85" s="394">
        <f>+[7]ระบบการควบคุมฯ!G538+[7]ระบบการควบคุมฯ!H538</f>
        <v>0</v>
      </c>
      <c r="H85" s="394">
        <f>+[7]ระบบการควบคุมฯ!I538+[7]ระบบการควบคุมฯ!J538</f>
        <v>0</v>
      </c>
      <c r="I85" s="394">
        <f>+[7]ระบบการควบคุมฯ!K538+[7]ระบบการควบคุมฯ!L538</f>
        <v>0</v>
      </c>
      <c r="J85" s="394">
        <f t="shared" si="23"/>
        <v>0</v>
      </c>
      <c r="K85" s="423" t="s">
        <v>96</v>
      </c>
    </row>
    <row r="86" spans="1:11" ht="93.75" x14ac:dyDescent="0.45">
      <c r="A86" s="393" t="str">
        <f>+[7]ระบบการควบคุมฯ!A539</f>
        <v>11)</v>
      </c>
      <c r="B86" s="794" t="str">
        <f>+[7]ระบบการควบคุมฯ!B539</f>
        <v>โครงการพัฒนาคุณภาพการจัดการศึกษาเรียนรวม 36730 บาท</v>
      </c>
      <c r="C86" s="795" t="str">
        <f>+[7]ระบบการควบคุมฯ!C539</f>
        <v>ศธ04002/ว619 ลว.26 มิย 66 โอนครั้งที่ 619  ครั้งที่ 3  1,000,000</v>
      </c>
      <c r="D86" s="394">
        <f>+[1]ระบบการควบคุมฯ!D430</f>
        <v>0</v>
      </c>
      <c r="E86" s="394">
        <f>+[7]ระบบการควบคุมฯ!E539</f>
        <v>0</v>
      </c>
      <c r="F86" s="394">
        <f t="shared" si="27"/>
        <v>0</v>
      </c>
      <c r="G86" s="394">
        <f>+[7]ระบบการควบคุมฯ!G539+[7]ระบบการควบคุมฯ!H539</f>
        <v>0</v>
      </c>
      <c r="H86" s="394">
        <f>+[7]ระบบการควบคุมฯ!I539+[7]ระบบการควบคุมฯ!J539</f>
        <v>0</v>
      </c>
      <c r="I86" s="394">
        <f>+[7]ระบบการควบคุมฯ!K539+[7]ระบบการควบคุมฯ!L539</f>
        <v>0</v>
      </c>
      <c r="J86" s="394">
        <f t="shared" si="23"/>
        <v>0</v>
      </c>
      <c r="K86" s="423" t="s">
        <v>96</v>
      </c>
    </row>
    <row r="87" spans="1:11" ht="93.75" x14ac:dyDescent="0.45">
      <c r="A87" s="393" t="str">
        <f>+[7]ระบบการควบคุมฯ!A540</f>
        <v>12)</v>
      </c>
      <c r="B87" s="794" t="str">
        <f>+[7]ระบบการควบคุมฯ!B540</f>
        <v>โครงการฝึกอบรมพนักงานเจ้าหน้าที่ส่งเสริมความประพฤตินักเรียนและนักศึกษา 80000 บาท</v>
      </c>
      <c r="C87" s="795" t="str">
        <f>+[7]ระบบการควบคุมฯ!C540</f>
        <v>ศธ04002/ว619 ลว.26 มิย 66 โอนครั้งที่ 619  ครั้งที่ 3  1,000,000</v>
      </c>
      <c r="D87" s="394">
        <f>+[1]ระบบการควบคุมฯ!D431</f>
        <v>0</v>
      </c>
      <c r="E87" s="394">
        <f>+[7]ระบบการควบคุมฯ!E540</f>
        <v>0</v>
      </c>
      <c r="F87" s="394">
        <f t="shared" si="27"/>
        <v>0</v>
      </c>
      <c r="G87" s="394">
        <f>+[7]ระบบการควบคุมฯ!G540+[7]ระบบการควบคุมฯ!H540</f>
        <v>0</v>
      </c>
      <c r="H87" s="394">
        <f>+[7]ระบบการควบคุมฯ!I540+[7]ระบบการควบคุมฯ!J540</f>
        <v>0</v>
      </c>
      <c r="I87" s="394">
        <f>+[7]ระบบการควบคุมฯ!K540+[7]ระบบการควบคุมฯ!L540</f>
        <v>0</v>
      </c>
      <c r="J87" s="394">
        <f t="shared" si="23"/>
        <v>0</v>
      </c>
      <c r="K87" s="423" t="s">
        <v>96</v>
      </c>
    </row>
    <row r="88" spans="1:11" ht="93.75" x14ac:dyDescent="0.45">
      <c r="A88" s="393" t="str">
        <f>+[7]ระบบการควบคุมฯ!A541</f>
        <v>13)</v>
      </c>
      <c r="B88" s="794" t="str">
        <f>+[7]ระบบการควบคุมฯ!B541</f>
        <v>โครงการเสริมสร้างสมรรถนะครูผู้ช่วย สู่การเป็นครูอาชีพ 280000 บาท</v>
      </c>
      <c r="C88" s="795" t="str">
        <f>+[7]ระบบการควบคุมฯ!C541</f>
        <v>ศธ04002/ว619 ลว.26 มิย 66 โอนครั้งที่ 619  ครั้งที่ 3  1,000,000</v>
      </c>
      <c r="D88" s="394">
        <f>+[1]ระบบการควบคุมฯ!D432</f>
        <v>0</v>
      </c>
      <c r="E88" s="394">
        <f>+[7]ระบบการควบคุมฯ!E541</f>
        <v>0</v>
      </c>
      <c r="F88" s="394">
        <f t="shared" si="27"/>
        <v>0</v>
      </c>
      <c r="G88" s="394">
        <f>+[7]ระบบการควบคุมฯ!G541+[7]ระบบการควบคุมฯ!H541</f>
        <v>0</v>
      </c>
      <c r="H88" s="394">
        <f>+[7]ระบบการควบคุมฯ!I541+[7]ระบบการควบคุมฯ!J541</f>
        <v>0</v>
      </c>
      <c r="I88" s="394">
        <f>+[7]ระบบการควบคุมฯ!K541+[7]ระบบการควบคุมฯ!L541</f>
        <v>0</v>
      </c>
      <c r="J88" s="394">
        <f t="shared" si="23"/>
        <v>0</v>
      </c>
      <c r="K88" s="423" t="s">
        <v>96</v>
      </c>
    </row>
    <row r="89" spans="1:11" ht="75" x14ac:dyDescent="0.45">
      <c r="A89" s="393" t="str">
        <f>+[7]ระบบการควบคุมฯ!A542</f>
        <v>14)</v>
      </c>
      <c r="B89" s="794" t="str">
        <f>+[7]ระบบการควบคุมฯ!B542</f>
        <v>โครงการประชุมเชิงปฏิบัติการเพื่อเพิ่มประสิทธิภาพการบริหารจัดการด้านการเงิน บัญชี และพัสดุ สู่ความเป็นเลิศ 60000 บาท</v>
      </c>
      <c r="C89" s="795" t="str">
        <f>+[7]ระบบการควบคุมฯ!C542</f>
        <v>ศธ04002/ว619 ลว.26 มิย 66 โอนครั้งที่ 619  ครั้งที่ 3  1,000,000</v>
      </c>
      <c r="D89" s="394">
        <f>+[1]ระบบการควบคุมฯ!D433</f>
        <v>0</v>
      </c>
      <c r="E89" s="394">
        <f>+[7]ระบบการควบคุมฯ!E542</f>
        <v>60000</v>
      </c>
      <c r="F89" s="394">
        <f t="shared" si="27"/>
        <v>60000</v>
      </c>
      <c r="G89" s="394">
        <f>+[7]ระบบการควบคุมฯ!G542+[7]ระบบการควบคุมฯ!H542</f>
        <v>0</v>
      </c>
      <c r="H89" s="394">
        <f>+[7]ระบบการควบคุมฯ!I542+[7]ระบบการควบคุมฯ!J542</f>
        <v>0</v>
      </c>
      <c r="I89" s="394">
        <f>+[7]ระบบการควบคุมฯ!K542+[7]ระบบการควบคุมฯ!L542</f>
        <v>60000</v>
      </c>
      <c r="J89" s="394">
        <f t="shared" si="23"/>
        <v>0</v>
      </c>
      <c r="K89" s="423" t="s">
        <v>15</v>
      </c>
    </row>
    <row r="90" spans="1:11" ht="93.75" x14ac:dyDescent="0.45">
      <c r="A90" s="393" t="str">
        <f>+[7]ระบบการควบคุมฯ!A543</f>
        <v>15)</v>
      </c>
      <c r="B90" s="794" t="str">
        <f>+[7]ระบบการควบคุมฯ!B543</f>
        <v>โครงการพัฒนาศักยภาพการบริหารจัดการ 100000 บาท</v>
      </c>
      <c r="C90" s="795" t="str">
        <f>+[7]ระบบการควบคุมฯ!C543</f>
        <v>ศธ04002/ว619 ลว.26 มิย 66 โอนครั้งที่ 619  ครั้งที่ 3  1,000,000</v>
      </c>
      <c r="D90" s="394">
        <f>+[1]ระบบการควบคุมฯ!D434</f>
        <v>0</v>
      </c>
      <c r="E90" s="394">
        <f>+[7]ระบบการควบคุมฯ!E543</f>
        <v>30000</v>
      </c>
      <c r="F90" s="394">
        <f t="shared" si="27"/>
        <v>30000</v>
      </c>
      <c r="G90" s="394">
        <f>+[7]ระบบการควบคุมฯ!G543+[7]ระบบการควบคุมฯ!H543</f>
        <v>0</v>
      </c>
      <c r="H90" s="394">
        <f>+[7]ระบบการควบคุมฯ!I543+[7]ระบบการควบคุมฯ!J543</f>
        <v>0</v>
      </c>
      <c r="I90" s="394">
        <f>+[7]ระบบการควบคุมฯ!K543+[7]ระบบการควบคุมฯ!L543</f>
        <v>0</v>
      </c>
      <c r="J90" s="394">
        <f t="shared" si="23"/>
        <v>30000</v>
      </c>
      <c r="K90" s="423" t="s">
        <v>96</v>
      </c>
    </row>
    <row r="91" spans="1:11" ht="93.75" x14ac:dyDescent="0.45">
      <c r="A91" s="393" t="str">
        <f>+[7]ระบบการควบคุมฯ!A544</f>
        <v>16)</v>
      </c>
      <c r="B91" s="794" t="str">
        <f>+[7]ระบบการควบคุมฯ!B544</f>
        <v>โครงการส่งเสริมศักยภาพตามการเรียนรู้ที่หลากหลาย 150000 บาท</v>
      </c>
      <c r="C91" s="795" t="str">
        <f>+[7]ระบบการควบคุมฯ!C544</f>
        <v>ศธ04002/ว619 ลว.26 มิย 66 โอนครั้งที่ 619  ครั้งที่ 3  1,000,000</v>
      </c>
      <c r="D91" s="394">
        <f>+[1]ระบบการควบคุมฯ!D435</f>
        <v>0</v>
      </c>
      <c r="E91" s="394">
        <f>+[7]ระบบการควบคุมฯ!E544</f>
        <v>120000</v>
      </c>
      <c r="F91" s="394">
        <f t="shared" si="27"/>
        <v>120000</v>
      </c>
      <c r="G91" s="394">
        <f>+[7]ระบบการควบคุมฯ!G544+[7]ระบบการควบคุมฯ!H544</f>
        <v>0</v>
      </c>
      <c r="H91" s="394">
        <f>+[7]ระบบการควบคุมฯ!I544+[7]ระบบการควบคุมฯ!J544</f>
        <v>0</v>
      </c>
      <c r="I91" s="394">
        <f>+[7]ระบบการควบคุมฯ!K544+[7]ระบบการควบคุมฯ!L544</f>
        <v>75680</v>
      </c>
      <c r="J91" s="394">
        <f t="shared" si="23"/>
        <v>44320</v>
      </c>
      <c r="K91" s="423" t="s">
        <v>96</v>
      </c>
    </row>
    <row r="92" spans="1:11" x14ac:dyDescent="0.45">
      <c r="A92" s="387" t="str">
        <f>+[7]ระบบการควบคุมฯ!A727</f>
        <v>2.1.3</v>
      </c>
      <c r="B92" s="819" t="str">
        <f>+[7]ระบบการควบคุมฯ!B727</f>
        <v xml:space="preserve">กิจกรรมรองการสนับสนุนการศึกษาภาคบังคับ  </v>
      </c>
      <c r="C92" s="789" t="str">
        <f>+[7]ระบบการควบคุมฯ!C727</f>
        <v>20004 66 05164 05272</v>
      </c>
      <c r="D92" s="388">
        <f>+D93</f>
        <v>790000</v>
      </c>
      <c r="E92" s="388">
        <f t="shared" ref="E92:J92" si="28">+E93</f>
        <v>210000</v>
      </c>
      <c r="F92" s="388">
        <f t="shared" si="28"/>
        <v>1000000</v>
      </c>
      <c r="G92" s="388">
        <f t="shared" si="28"/>
        <v>0</v>
      </c>
      <c r="H92" s="388">
        <f t="shared" si="28"/>
        <v>0</v>
      </c>
      <c r="I92" s="388">
        <f t="shared" si="28"/>
        <v>820134.6</v>
      </c>
      <c r="J92" s="388">
        <f t="shared" si="28"/>
        <v>179865.4</v>
      </c>
      <c r="K92" s="389"/>
    </row>
    <row r="93" spans="1:11" x14ac:dyDescent="0.45">
      <c r="A93" s="390"/>
      <c r="B93" s="927" t="str">
        <f>+[7]ระบบการควบคุมฯ!B728</f>
        <v xml:space="preserve"> งบดำเนินงาน 66112xx </v>
      </c>
      <c r="C93" s="928" t="str">
        <f>+[7]ระบบการควบคุมฯ!C728</f>
        <v>20004 35000200 2000000</v>
      </c>
      <c r="D93" s="391">
        <f>+D94+D103</f>
        <v>790000</v>
      </c>
      <c r="E93" s="391">
        <f t="shared" ref="E93:F93" si="29">+E94+E103</f>
        <v>210000</v>
      </c>
      <c r="F93" s="391">
        <f t="shared" si="29"/>
        <v>1000000</v>
      </c>
      <c r="G93" s="391">
        <f>+G94+G103</f>
        <v>0</v>
      </c>
      <c r="H93" s="391">
        <f t="shared" ref="H93:J93" si="30">+H94+H103</f>
        <v>0</v>
      </c>
      <c r="I93" s="391">
        <f t="shared" si="30"/>
        <v>820134.6</v>
      </c>
      <c r="J93" s="391">
        <f t="shared" si="30"/>
        <v>179865.4</v>
      </c>
      <c r="K93" s="392"/>
    </row>
    <row r="94" spans="1:11" x14ac:dyDescent="0.45">
      <c r="A94" s="407" t="str">
        <f>+[7]ระบบการควบคุมฯ!A732</f>
        <v>2.1.3.3</v>
      </c>
      <c r="B94" s="806" t="str">
        <f>+[7]ระบบการควบคุมฯ!B732</f>
        <v>งบประจำ บริหารจัดการสำนักงาน</v>
      </c>
      <c r="C94" s="807" t="str">
        <f>+[7]ระบบการควบคุมฯ!C732</f>
        <v>20004 35000200 200000</v>
      </c>
      <c r="D94" s="408">
        <f>SUM(D95:D102)</f>
        <v>790000</v>
      </c>
      <c r="E94" s="408">
        <f t="shared" ref="E94:F94" si="31">SUM(E95:E102)</f>
        <v>0</v>
      </c>
      <c r="F94" s="408">
        <f t="shared" si="31"/>
        <v>790000</v>
      </c>
      <c r="G94" s="408">
        <f>SUM(G95:G102)</f>
        <v>0</v>
      </c>
      <c r="H94" s="408">
        <f t="shared" ref="H94:J94" si="32">SUM(H95:H102)</f>
        <v>0</v>
      </c>
      <c r="I94" s="408">
        <f t="shared" si="32"/>
        <v>631904.6</v>
      </c>
      <c r="J94" s="408">
        <f t="shared" si="32"/>
        <v>158095.4</v>
      </c>
      <c r="K94" s="408"/>
    </row>
    <row r="95" spans="1:11" ht="37.5" x14ac:dyDescent="0.45">
      <c r="A95" s="411" t="str">
        <f>+[7]ระบบการควบคุมฯ!A734</f>
        <v>(1</v>
      </c>
      <c r="B95" s="820" t="str">
        <f>+[7]ระบบการควบคุมฯ!B734</f>
        <v>ค้าจ้างเหมาบริการ ลูกจ้างสพป.ปท.2 15000x7คนx4 เม.ย. 66 เดือน 1,260,000 บาท</v>
      </c>
      <c r="C95" s="1051" t="str">
        <f>+[7]ระบบการควบคุมฯ!C733</f>
        <v>ที่ ศธ 04002/ว824/1 มีค 66  ครั้งที่ 352</v>
      </c>
      <c r="D95" s="925">
        <f>+[7]ระบบการควบคุมฯ!F734</f>
        <v>402806.47</v>
      </c>
      <c r="E95" s="189"/>
      <c r="F95" s="399">
        <f>SUM(D95:E95)</f>
        <v>402806.47</v>
      </c>
      <c r="G95" s="412">
        <f>+[7]ระบบการควบคุมฯ!G734+[7]ระบบการควบคุมฯ!H734</f>
        <v>0</v>
      </c>
      <c r="H95" s="412">
        <f>+[7]ระบบการควบคุมฯ!I734+[7]ระบบการควบคุมฯ!J734</f>
        <v>0</v>
      </c>
      <c r="I95" s="412">
        <f>+[7]ระบบการควบคุมฯ!K734+[7]ระบบการควบคุมฯ!L734</f>
        <v>402806.47</v>
      </c>
      <c r="J95" s="412">
        <f t="shared" ref="J95:J102" si="33">+F95-G95-H95-I95</f>
        <v>0</v>
      </c>
      <c r="K95" s="188"/>
    </row>
    <row r="96" spans="1:11" x14ac:dyDescent="0.45">
      <c r="A96" s="411" t="str">
        <f>+[7]ระบบการควบคุมฯ!A735</f>
        <v>(2</v>
      </c>
      <c r="B96" s="820" t="str">
        <f>+[7]ระบบการควบคุมฯ!B735</f>
        <v xml:space="preserve">ค่าใช้จ่ายในการประชุมราชการ ค่าตอบแทนบุคคล </v>
      </c>
      <c r="C96" s="929">
        <f>+[7]ระบบการควบคุมฯ!C734</f>
        <v>0</v>
      </c>
      <c r="D96" s="925">
        <f>+[7]ระบบการควบคุมฯ!F735</f>
        <v>77193.53</v>
      </c>
      <c r="E96" s="189"/>
      <c r="F96" s="399">
        <f t="shared" ref="F96:F101" si="34">SUM(D96:E96)</f>
        <v>77193.53</v>
      </c>
      <c r="G96" s="412">
        <f>+[7]ระบบการควบคุมฯ!G735+[7]ระบบการควบคุมฯ!H735</f>
        <v>0</v>
      </c>
      <c r="H96" s="412">
        <f>+[7]ระบบการควบคุมฯ!I735+[7]ระบบการควบคุมฯ!J735</f>
        <v>0</v>
      </c>
      <c r="I96" s="412">
        <f>+[7]ระบบการควบคุมฯ!K735+[7]ระบบการควบคุมฯ!L735</f>
        <v>65775</v>
      </c>
      <c r="J96" s="412">
        <f t="shared" si="33"/>
        <v>11418.529999999999</v>
      </c>
      <c r="K96" s="188"/>
    </row>
    <row r="97" spans="1:11" x14ac:dyDescent="0.45">
      <c r="A97" s="411" t="str">
        <f>+[7]ระบบการควบคุมฯ!A736</f>
        <v>(3</v>
      </c>
      <c r="B97" s="820" t="str">
        <f>+[7]ระบบการควบคุมฯ!B736</f>
        <v>ค่าใช้จ่ายในการเดินทางไปราชการ 150,000 บาท</v>
      </c>
      <c r="C97" s="929">
        <f>+[7]ระบบการควบคุมฯ!C735</f>
        <v>0</v>
      </c>
      <c r="D97" s="925">
        <f>+[7]ระบบการควบคุมฯ!F736</f>
        <v>40000</v>
      </c>
      <c r="E97" s="189"/>
      <c r="F97" s="399">
        <f t="shared" si="34"/>
        <v>40000</v>
      </c>
      <c r="G97" s="412">
        <f>+[7]ระบบการควบคุมฯ!G736+[7]ระบบการควบคุมฯ!H736</f>
        <v>0</v>
      </c>
      <c r="H97" s="412">
        <f>+[7]ระบบการควบคุมฯ!I736+[7]ระบบการควบคุมฯ!J736</f>
        <v>0</v>
      </c>
      <c r="I97" s="412">
        <f>+[7]ระบบการควบคุมฯ!K736+[7]ระบบการควบคุมฯ!L736</f>
        <v>13481.27</v>
      </c>
      <c r="J97" s="412">
        <f t="shared" si="33"/>
        <v>26518.73</v>
      </c>
      <c r="K97" s="188"/>
    </row>
    <row r="98" spans="1:11" x14ac:dyDescent="0.45">
      <c r="A98" s="411" t="str">
        <f>+[7]ระบบการควบคุมฯ!A737</f>
        <v>(4</v>
      </c>
      <c r="B98" s="820" t="str">
        <f>+[7]ระบบการควบคุมฯ!B737</f>
        <v>ค่าซ่อมแซมและบำรุงรักษาทรัพย์สิน 200,000 บาท</v>
      </c>
      <c r="C98" s="929">
        <f>+[7]ระบบการควบคุมฯ!C736</f>
        <v>0</v>
      </c>
      <c r="D98" s="925">
        <f>+[7]ระบบการควบคุมฯ!F737</f>
        <v>80000</v>
      </c>
      <c r="E98" s="190"/>
      <c r="F98" s="399">
        <f t="shared" si="34"/>
        <v>80000</v>
      </c>
      <c r="G98" s="412">
        <f>+[7]ระบบการควบคุมฯ!G737+[7]ระบบการควบคุมฯ!H737</f>
        <v>0</v>
      </c>
      <c r="H98" s="412">
        <f>+[7]ระบบการควบคุมฯ!I737+[7]ระบบการควบคุมฯ!J737</f>
        <v>0</v>
      </c>
      <c r="I98" s="412">
        <f>+[7]ระบบการควบคุมฯ!K737+[7]ระบบการควบคุมฯ!L737</f>
        <v>62037.49</v>
      </c>
      <c r="J98" s="414">
        <f t="shared" si="33"/>
        <v>17962.510000000002</v>
      </c>
      <c r="K98" s="191"/>
    </row>
    <row r="99" spans="1:11" x14ac:dyDescent="0.45">
      <c r="A99" s="411" t="str">
        <f>+[7]ระบบการควบคุมฯ!A738</f>
        <v>(5</v>
      </c>
      <c r="B99" s="820" t="str">
        <f>+[7]ระบบการควบคุมฯ!B738</f>
        <v>ค่าวัสดุสำนักงาน 300,000 บาท</v>
      </c>
      <c r="C99" s="929">
        <f>+[7]ระบบการควบคุมฯ!C737</f>
        <v>0</v>
      </c>
      <c r="D99" s="925">
        <f>+[7]ระบบการควบคุมฯ!F738</f>
        <v>80000</v>
      </c>
      <c r="E99" s="530"/>
      <c r="F99" s="399">
        <f t="shared" si="34"/>
        <v>80000</v>
      </c>
      <c r="G99" s="412">
        <f>+[7]ระบบการควบคุมฯ!G738+[7]ระบบการควบคุมฯ!H738</f>
        <v>0</v>
      </c>
      <c r="H99" s="412">
        <f>+[7]ระบบการควบคุมฯ!I738+[7]ระบบการควบคุมฯ!J738</f>
        <v>0</v>
      </c>
      <c r="I99" s="412">
        <f>+[7]ระบบการควบคุมฯ!K738+[7]ระบบการควบคุมฯ!L738</f>
        <v>61704.37</v>
      </c>
      <c r="J99" s="412">
        <f t="shared" si="33"/>
        <v>18295.629999999997</v>
      </c>
      <c r="K99" s="188"/>
    </row>
    <row r="100" spans="1:11" x14ac:dyDescent="0.45">
      <c r="A100" s="411" t="str">
        <f>+[7]ระบบการควบคุมฯ!A739</f>
        <v>(6</v>
      </c>
      <c r="B100" s="820" t="str">
        <f>+[7]ระบบการควบคุมฯ!B739</f>
        <v>ค่าน้ำมันเชื้อเพลิงและหล่อลื่น 300,000 บาท</v>
      </c>
      <c r="C100" s="929">
        <f>+[7]ระบบการควบคุมฯ!C738</f>
        <v>0</v>
      </c>
      <c r="D100" s="925">
        <f>+[7]ระบบการควบคุมฯ!F739</f>
        <v>110000</v>
      </c>
      <c r="E100" s="189"/>
      <c r="F100" s="399">
        <f t="shared" si="34"/>
        <v>110000</v>
      </c>
      <c r="G100" s="412">
        <f>+[7]ระบบการควบคุมฯ!G739+[7]ระบบการควบคุมฯ!H739</f>
        <v>0</v>
      </c>
      <c r="H100" s="412">
        <f>+[7]ระบบการควบคุมฯ!I739+[7]ระบบการควบคุมฯ!J739</f>
        <v>0</v>
      </c>
      <c r="I100" s="412">
        <f>+[7]ระบบการควบคุมฯ!K739+[7]ระบบการควบคุมฯ!L739</f>
        <v>26100</v>
      </c>
      <c r="J100" s="412">
        <f t="shared" si="33"/>
        <v>83900</v>
      </c>
      <c r="K100" s="192"/>
    </row>
    <row r="101" spans="1:11" x14ac:dyDescent="0.45">
      <c r="A101" s="411" t="str">
        <f>+[7]ระบบการควบคุมฯ!A740</f>
        <v>(7</v>
      </c>
      <c r="B101" s="820" t="str">
        <f>+[7]ระบบการควบคุมฯ!B740</f>
        <v>ค่าสาธารณูปโภค    500,000 บาท</v>
      </c>
      <c r="C101" s="929">
        <f>+[7]ระบบการควบคุมฯ!C739</f>
        <v>0</v>
      </c>
      <c r="D101" s="925">
        <f>+[7]ระบบการควบคุมฯ!F740</f>
        <v>0</v>
      </c>
      <c r="E101" s="189"/>
      <c r="F101" s="399">
        <f t="shared" si="34"/>
        <v>0</v>
      </c>
      <c r="G101" s="412">
        <f>+[7]ระบบการควบคุมฯ!G740+[7]ระบบการควบคุมฯ!H740</f>
        <v>0</v>
      </c>
      <c r="H101" s="412">
        <f>+[7]ระบบการควบคุมฯ!I740+[7]ระบบการควบคุมฯ!J740</f>
        <v>0</v>
      </c>
      <c r="I101" s="412">
        <f>+[7]ระบบการควบคุมฯ!K740+[7]ระบบการควบคุมฯ!L740</f>
        <v>0</v>
      </c>
      <c r="J101" s="412">
        <f t="shared" si="33"/>
        <v>0</v>
      </c>
      <c r="K101" s="192"/>
    </row>
    <row r="102" spans="1:11" ht="37.5" x14ac:dyDescent="0.45">
      <c r="A102" s="411" t="str">
        <f>+[7]ระบบการควบคุมฯ!A741</f>
        <v>(8</v>
      </c>
      <c r="B102" s="820" t="str">
        <f>+[7]ระบบการควบคุมฯ!B741</f>
        <v xml:space="preserve">อื่นๆ (รายการนอกเหนือ(1-(7 และหรือถัวจ่ายให้รายการ (1 -(7 โดยเฉพาะรายการที่ (7 ) </v>
      </c>
      <c r="C102" s="929">
        <f>+[7]ระบบการควบคุมฯ!C740</f>
        <v>0</v>
      </c>
      <c r="D102" s="925">
        <f>+[7]ระบบการควบคุมฯ!F741</f>
        <v>0</v>
      </c>
      <c r="E102" s="189"/>
      <c r="F102" s="399">
        <f t="shared" ref="F102" si="35">SUM(D102:E102)</f>
        <v>0</v>
      </c>
      <c r="G102" s="412">
        <f>+[7]ระบบการควบคุมฯ!G741+[7]ระบบการควบคุมฯ!H741</f>
        <v>0</v>
      </c>
      <c r="H102" s="412">
        <f>+[7]ระบบการควบคุมฯ!I741+[7]ระบบการควบคุมฯ!J741</f>
        <v>0</v>
      </c>
      <c r="I102" s="412">
        <f>+[7]ระบบการควบคุมฯ!K741+[7]ระบบการควบคุมฯ!L741</f>
        <v>0</v>
      </c>
      <c r="J102" s="414">
        <f t="shared" si="33"/>
        <v>0</v>
      </c>
      <c r="K102" s="825"/>
    </row>
    <row r="103" spans="1:11" ht="37.5" x14ac:dyDescent="0.45">
      <c r="A103" s="930" t="str">
        <f>+[7]ระบบการควบคุมฯ!A744</f>
        <v>2.1.3.4</v>
      </c>
      <c r="B103" s="931" t="str">
        <f>+[7]ระบบการควบคุมฯ!B744</f>
        <v>งบพัฒนาเพื่อพัฒนาคุณภาพการศึกษา 1,000,000 บาท</v>
      </c>
      <c r="C103" s="931" t="str">
        <f>+[7]ระบบการควบคุมฯ!C733</f>
        <v>ที่ ศธ 04002/ว824/1 มีค 66  ครั้งที่ 352</v>
      </c>
      <c r="D103" s="932">
        <f t="shared" ref="D103:J103" si="36">+D104+D113</f>
        <v>0</v>
      </c>
      <c r="E103" s="932">
        <f t="shared" si="36"/>
        <v>210000</v>
      </c>
      <c r="F103" s="932">
        <f t="shared" si="36"/>
        <v>210000</v>
      </c>
      <c r="G103" s="932">
        <f t="shared" si="36"/>
        <v>0</v>
      </c>
      <c r="H103" s="932">
        <f t="shared" si="36"/>
        <v>0</v>
      </c>
      <c r="I103" s="932">
        <f t="shared" si="36"/>
        <v>188230</v>
      </c>
      <c r="J103" s="932">
        <f t="shared" si="36"/>
        <v>21770</v>
      </c>
      <c r="K103" s="933"/>
    </row>
    <row r="104" spans="1:11" ht="37.5" x14ac:dyDescent="0.45">
      <c r="A104" s="415" t="str">
        <f>+[7]ระบบการควบคุมฯ!A745</f>
        <v>2.1.3.4.1</v>
      </c>
      <c r="B104" s="934" t="str">
        <f>+[7]ระบบการควบคุมฯ!B745</f>
        <v>งบกลยุทธ์ ของสพป.ปท.2 500,000 บาท (ประถม 449450) (20004 66 05164 05272)</v>
      </c>
      <c r="C104" s="816" t="str">
        <f>+[7]ระบบการควบคุมฯ!C732</f>
        <v>20004 35000200 200000</v>
      </c>
      <c r="D104" s="826">
        <f t="shared" ref="D104:J104" si="37">SUM(D105:D111)</f>
        <v>0</v>
      </c>
      <c r="E104" s="826">
        <f t="shared" si="37"/>
        <v>40550</v>
      </c>
      <c r="F104" s="826">
        <f t="shared" si="37"/>
        <v>40550</v>
      </c>
      <c r="G104" s="826">
        <f t="shared" si="37"/>
        <v>0</v>
      </c>
      <c r="H104" s="826">
        <f t="shared" si="37"/>
        <v>0</v>
      </c>
      <c r="I104" s="826">
        <f t="shared" si="37"/>
        <v>35700</v>
      </c>
      <c r="J104" s="826">
        <f t="shared" si="37"/>
        <v>4850</v>
      </c>
      <c r="K104" s="827"/>
    </row>
    <row r="105" spans="1:11" ht="93.75" x14ac:dyDescent="0.45">
      <c r="A105" s="419" t="str">
        <f>+[7]ระบบการควบคุมฯ!A746</f>
        <v>1)</v>
      </c>
      <c r="B105" s="197" t="str">
        <f>+[7]ระบบการควบคุมฯ!B746</f>
        <v>โครงการปฏิรูปกระบวนการเรียนรู้ที่ตอบสนองต่อการเปลี่ยนแปลงในศตวรรษที่ 21 150000</v>
      </c>
      <c r="C105" s="850" t="str">
        <f>+[7]ระบบการควบคุมฯ!C746</f>
        <v>บันทึกกลุ่มนโยบายและแผน ลว.27 มค 66 ดอกลักษณ์ อยู่ 2 รหัส</v>
      </c>
      <c r="D105" s="394"/>
      <c r="E105" s="394">
        <f>+[7]ระบบการควบคุมฯ!F746</f>
        <v>40550</v>
      </c>
      <c r="F105" s="394">
        <f>SUM(D105:E105)</f>
        <v>40550</v>
      </c>
      <c r="G105" s="394">
        <f>+[7]ระบบการควบคุมฯ!G746+[7]ระบบการควบคุมฯ!H746</f>
        <v>0</v>
      </c>
      <c r="H105" s="394">
        <f>+[7]ระบบการควบคุมฯ!I746+[7]ระบบการควบคุมฯ!J746</f>
        <v>0</v>
      </c>
      <c r="I105" s="394">
        <f>+[7]ระบบการควบคุมฯ!K746+[7]ระบบการควบคุมฯ!L746</f>
        <v>35700</v>
      </c>
      <c r="J105" s="394">
        <f>+F105-G105-H105-I105</f>
        <v>4850</v>
      </c>
      <c r="K105" s="549" t="s">
        <v>96</v>
      </c>
    </row>
    <row r="106" spans="1:11" x14ac:dyDescent="0.45">
      <c r="A106" s="419"/>
      <c r="B106" s="197"/>
      <c r="C106" s="850"/>
      <c r="D106" s="394"/>
      <c r="E106" s="394"/>
      <c r="F106" s="394"/>
      <c r="G106" s="394"/>
      <c r="H106" s="394"/>
      <c r="I106" s="394"/>
      <c r="J106" s="394"/>
      <c r="K106" s="420"/>
    </row>
    <row r="107" spans="1:11" x14ac:dyDescent="0.45">
      <c r="A107" s="419"/>
      <c r="B107" s="197"/>
      <c r="C107" s="850"/>
      <c r="D107" s="394"/>
      <c r="E107" s="394"/>
      <c r="F107" s="394"/>
      <c r="G107" s="394"/>
      <c r="H107" s="394"/>
      <c r="I107" s="394"/>
      <c r="J107" s="394"/>
      <c r="K107" s="420"/>
    </row>
    <row r="108" spans="1:11" x14ac:dyDescent="0.45">
      <c r="A108" s="419"/>
      <c r="B108" s="197"/>
      <c r="C108" s="850"/>
      <c r="D108" s="394"/>
      <c r="E108" s="394"/>
      <c r="F108" s="394"/>
      <c r="G108" s="394"/>
      <c r="H108" s="394"/>
      <c r="I108" s="394"/>
      <c r="J108" s="394"/>
      <c r="K108" s="420"/>
    </row>
    <row r="109" spans="1:11" x14ac:dyDescent="0.45">
      <c r="A109" s="419"/>
      <c r="B109" s="197"/>
      <c r="C109" s="850"/>
      <c r="D109" s="394"/>
      <c r="E109" s="394"/>
      <c r="F109" s="394"/>
      <c r="G109" s="394"/>
      <c r="H109" s="394"/>
      <c r="I109" s="394"/>
      <c r="J109" s="394"/>
      <c r="K109" s="420"/>
    </row>
    <row r="110" spans="1:11" x14ac:dyDescent="0.45">
      <c r="A110" s="419"/>
      <c r="B110" s="197"/>
      <c r="C110" s="850"/>
      <c r="D110" s="394"/>
      <c r="E110" s="394"/>
      <c r="F110" s="394"/>
      <c r="G110" s="394"/>
      <c r="H110" s="394"/>
      <c r="I110" s="394"/>
      <c r="J110" s="394"/>
      <c r="K110" s="420"/>
    </row>
    <row r="111" spans="1:11" x14ac:dyDescent="0.45">
      <c r="A111" s="419"/>
      <c r="B111" s="197"/>
      <c r="C111" s="850"/>
      <c r="D111" s="394"/>
      <c r="E111" s="394"/>
      <c r="F111" s="394"/>
      <c r="G111" s="394"/>
      <c r="H111" s="394"/>
      <c r="I111" s="394"/>
      <c r="J111" s="394"/>
      <c r="K111" s="420"/>
    </row>
    <row r="112" spans="1:11" x14ac:dyDescent="0.45">
      <c r="A112" s="419"/>
      <c r="B112" s="867"/>
      <c r="C112" s="868"/>
      <c r="D112" s="869"/>
      <c r="E112" s="869"/>
      <c r="F112" s="869"/>
      <c r="G112" s="869"/>
      <c r="H112" s="869"/>
      <c r="I112" s="869"/>
      <c r="J112" s="870"/>
      <c r="K112" s="420"/>
    </row>
    <row r="113" spans="1:11" ht="37.5" x14ac:dyDescent="0.45">
      <c r="A113" s="828" t="str">
        <f>+[7]ระบบการควบคุมฯ!A747</f>
        <v>2.1.3.4.2</v>
      </c>
      <c r="B113" s="829" t="str">
        <f>+[7]ระบบการควบคุมฯ!B747</f>
        <v>งบเพิ่มประสิทธิผลกลยุทธ์ของ สพฐ. 1,500,000 บาท (20004 66 05164 05272)</v>
      </c>
      <c r="C113" s="830" t="str">
        <f>+[7]ระบบการควบคุมฯ!C747</f>
        <v>ที่ ศธ 04002/ว824/1 มีค 66  ครั้งที่ 352</v>
      </c>
      <c r="D113" s="459">
        <f t="shared" ref="D113:J113" si="38">SUM(D114:D119)</f>
        <v>0</v>
      </c>
      <c r="E113" s="459">
        <f t="shared" si="38"/>
        <v>169450</v>
      </c>
      <c r="F113" s="459">
        <f t="shared" si="38"/>
        <v>169450</v>
      </c>
      <c r="G113" s="459">
        <f t="shared" si="38"/>
        <v>0</v>
      </c>
      <c r="H113" s="459">
        <f t="shared" si="38"/>
        <v>0</v>
      </c>
      <c r="I113" s="459">
        <f t="shared" si="38"/>
        <v>152530</v>
      </c>
      <c r="J113" s="459">
        <f t="shared" si="38"/>
        <v>16920</v>
      </c>
      <c r="K113" s="831" t="s">
        <v>16</v>
      </c>
    </row>
    <row r="114" spans="1:11" ht="93.75" x14ac:dyDescent="0.45">
      <c r="A114" s="393" t="str">
        <f>+[7]ระบบการควบคุมฯ!A750</f>
        <v>1)</v>
      </c>
      <c r="B114" s="794" t="str">
        <f>+[7]ระบบการควบคุมฯ!B750</f>
        <v>โครงการพัฒนาศักยภาพการบริหารจัดการ 100,000 บาท</v>
      </c>
      <c r="C114" s="832" t="str">
        <f>+[7]ระบบการควบคุมฯ!C750</f>
        <v>บันทึกกลุ่มนโยบายและแผน ลว.27 มค 66 ดอกลักษณ์</v>
      </c>
      <c r="D114" s="394"/>
      <c r="E114" s="394">
        <f>+[7]ระบบการควบคุมฯ!E750</f>
        <v>70000</v>
      </c>
      <c r="F114" s="394">
        <f>+D114+E114</f>
        <v>70000</v>
      </c>
      <c r="G114" s="394">
        <f>+[7]ระบบการควบคุมฯ!G750+[7]ระบบการควบคุมฯ!H750</f>
        <v>0</v>
      </c>
      <c r="H114" s="394">
        <f>+[7]ระบบการควบคุมฯ!I750+[7]ระบบการควบคุมฯ!J750</f>
        <v>0</v>
      </c>
      <c r="I114" s="394">
        <f>+[7]ระบบการควบคุมฯ!K750+[7]ระบบการควบคุมฯ!L750</f>
        <v>66500</v>
      </c>
      <c r="J114" s="394">
        <f>+F114-G114-H114-I114</f>
        <v>3500</v>
      </c>
      <c r="K114" s="420" t="s">
        <v>96</v>
      </c>
    </row>
    <row r="115" spans="1:11" ht="56.25" x14ac:dyDescent="0.45">
      <c r="A115" s="393" t="str">
        <f>+[7]ระบบการควบคุมฯ!A751</f>
        <v>2)</v>
      </c>
      <c r="B115" s="794" t="str">
        <f>+[7]ระบบการควบคุมฯ!B751</f>
        <v>โครงการเสริมสร้างความรู้ความเข้าใจระบบการประเมินวิทยฐานดิจิทัล(DPA) 30,000 บาท</v>
      </c>
      <c r="C115" s="832" t="str">
        <f>+[7]ระบบการควบคุมฯ!C751</f>
        <v>บันทึกกลุ่มนโยบายและแผน ลว.26 มค 66 น้ำผึ้ง</v>
      </c>
      <c r="D115" s="394"/>
      <c r="E115" s="394">
        <f>+[7]ระบบการควบคุมฯ!E751</f>
        <v>30000</v>
      </c>
      <c r="F115" s="394">
        <f t="shared" ref="F115:F117" si="39">+D115+E115</f>
        <v>30000</v>
      </c>
      <c r="G115" s="394">
        <f>+[7]ระบบการควบคุมฯ!G751+[7]ระบบการควบคุมฯ!H751</f>
        <v>0</v>
      </c>
      <c r="H115" s="394">
        <f>+[7]ระบบการควบคุมฯ!I751+[7]ระบบการควบคุมฯ!J751</f>
        <v>0</v>
      </c>
      <c r="I115" s="394">
        <f>+[7]ระบบการควบคุมฯ!K751+[7]ระบบการควบคุมฯ!L751</f>
        <v>29100</v>
      </c>
      <c r="J115" s="394">
        <f t="shared" ref="J115:J118" si="40">+F115-G115-H115-I115</f>
        <v>900</v>
      </c>
      <c r="K115" s="1052" t="s">
        <v>188</v>
      </c>
    </row>
    <row r="116" spans="1:11" ht="93.75" x14ac:dyDescent="0.45">
      <c r="A116" s="393" t="str">
        <f>+[7]ระบบการควบคุมฯ!A752</f>
        <v>3)</v>
      </c>
      <c r="B116" s="794" t="str">
        <f>+[7]ระบบการควบคุมฯ!B752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6" s="832" t="str">
        <f>+[7]ระบบการควบคุมฯ!C752</f>
        <v>บท.แผนลว. 18 ม.ค. 66 อยู่ 2 รหัส64 8280 +รหัส72   29450</v>
      </c>
      <c r="D116" s="394"/>
      <c r="E116" s="394">
        <f>+[7]ระบบการควบคุมฯ!E752</f>
        <v>29450</v>
      </c>
      <c r="F116" s="394">
        <f t="shared" si="39"/>
        <v>29450</v>
      </c>
      <c r="G116" s="394">
        <f>+[7]ระบบการควบคุมฯ!G752+[7]ระบบการควบคุมฯ!H752</f>
        <v>0</v>
      </c>
      <c r="H116" s="394">
        <f>+[7]ระบบการควบคุมฯ!I752+[7]ระบบการควบคุมฯ!J752</f>
        <v>0</v>
      </c>
      <c r="I116" s="394">
        <f>+[7]ระบบการควบคุมฯ!K752+[7]ระบบการควบคุมฯ!L752</f>
        <v>22020</v>
      </c>
      <c r="J116" s="394">
        <f t="shared" si="40"/>
        <v>7430</v>
      </c>
      <c r="K116" s="420" t="s">
        <v>96</v>
      </c>
    </row>
    <row r="117" spans="1:11" ht="93.75" x14ac:dyDescent="0.45">
      <c r="A117" s="393" t="str">
        <f>+[7]ระบบการควบคุมฯ!A753</f>
        <v>4)</v>
      </c>
      <c r="B117" s="794" t="str">
        <f>+[7]ระบบการควบคุมฯ!B753</f>
        <v>โครงการส่งเสริมศักยภาพตามการเรียนรู้ที่หลากหลาย 150,000 บาท</v>
      </c>
      <c r="C117" s="832" t="str">
        <f>+[7]ระบบการควบคุมฯ!C753</f>
        <v xml:space="preserve">บท.แผนลว. 31 มี.ค. 66 </v>
      </c>
      <c r="D117" s="394"/>
      <c r="E117" s="394">
        <f>+[7]ระบบการควบคุมฯ!E753</f>
        <v>30000</v>
      </c>
      <c r="F117" s="394">
        <f t="shared" si="39"/>
        <v>30000</v>
      </c>
      <c r="G117" s="394">
        <f>+[7]ระบบการควบคุมฯ!G753+[7]ระบบการควบคุมฯ!H753</f>
        <v>0</v>
      </c>
      <c r="H117" s="394">
        <f>+[7]ระบบการควบคุมฯ!I753+[7]ระบบการควบคุมฯ!J753</f>
        <v>0</v>
      </c>
      <c r="I117" s="394">
        <f>+[7]ระบบการควบคุมฯ!K753+[7]ระบบการควบคุมฯ!L753</f>
        <v>24910</v>
      </c>
      <c r="J117" s="394">
        <f t="shared" si="40"/>
        <v>5090</v>
      </c>
      <c r="K117" s="420" t="s">
        <v>96</v>
      </c>
    </row>
    <row r="118" spans="1:11" ht="93.75" x14ac:dyDescent="0.45">
      <c r="A118" s="419" t="str">
        <f>+[7]ระบบการควบคุมฯ!A754</f>
        <v>6)</v>
      </c>
      <c r="B118" s="197" t="str">
        <f>+[7]ระบบการควบคุมฯ!B754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18" s="850" t="str">
        <f>+[7]ระบบการควบคุมฯ!C754</f>
        <v>บันทึกกลุ่มนโยบายและแผน ลว.27 มีค 66 ศน จิราภรณ์</v>
      </c>
      <c r="D118" s="394"/>
      <c r="E118" s="394">
        <f>+[7]ระบบการควบคุมฯ!F754</f>
        <v>10000</v>
      </c>
      <c r="F118" s="394">
        <f>SUM(D118:E118)</f>
        <v>10000</v>
      </c>
      <c r="G118" s="394">
        <f>+[7]ระบบการควบคุมฯ!G754+[7]ระบบการควบคุมฯ!H754</f>
        <v>0</v>
      </c>
      <c r="H118" s="394">
        <f>+[7]ระบบการควบคุมฯ!I754+[7]ระบบการควบคุมฯ!J754</f>
        <v>0</v>
      </c>
      <c r="I118" s="394">
        <f>+[7]ระบบการควบคุมฯ!K754+[7]ระบบการควบคุมฯ!L754</f>
        <v>10000</v>
      </c>
      <c r="J118" s="394">
        <f t="shared" si="40"/>
        <v>0</v>
      </c>
      <c r="K118" s="420" t="s">
        <v>96</v>
      </c>
    </row>
    <row r="119" spans="1:11" x14ac:dyDescent="0.45">
      <c r="A119" s="393"/>
      <c r="B119" s="794"/>
      <c r="C119" s="795"/>
      <c r="D119" s="394"/>
      <c r="E119" s="394"/>
      <c r="F119" s="394"/>
      <c r="G119" s="394"/>
      <c r="H119" s="394"/>
      <c r="I119" s="394"/>
      <c r="J119" s="394"/>
      <c r="K119" s="423"/>
    </row>
    <row r="120" spans="1:11" x14ac:dyDescent="0.45">
      <c r="A120" s="421"/>
      <c r="B120" s="199" t="s">
        <v>19</v>
      </c>
      <c r="C120" s="833"/>
      <c r="D120" s="422">
        <f>+D8</f>
        <v>3508000</v>
      </c>
      <c r="E120" s="422">
        <f t="shared" ref="E120:J120" si="41">+E8</f>
        <v>1592000</v>
      </c>
      <c r="F120" s="422">
        <f t="shared" si="41"/>
        <v>5100000</v>
      </c>
      <c r="G120" s="422">
        <f t="shared" si="41"/>
        <v>0</v>
      </c>
      <c r="H120" s="422">
        <f t="shared" si="41"/>
        <v>0</v>
      </c>
      <c r="I120" s="422">
        <f t="shared" si="41"/>
        <v>4168973.4200000004</v>
      </c>
      <c r="J120" s="422">
        <f t="shared" si="41"/>
        <v>931026.58000000019</v>
      </c>
      <c r="K120" s="198"/>
    </row>
    <row r="121" spans="1:11" x14ac:dyDescent="0.45">
      <c r="A121" s="200"/>
      <c r="B121" s="201" t="s">
        <v>20</v>
      </c>
      <c r="C121" s="935"/>
      <c r="D121" s="936"/>
      <c r="E121" s="851"/>
      <c r="F121" s="470">
        <f>SUM(G121:J121)</f>
        <v>100.00000000000001</v>
      </c>
      <c r="G121" s="1053">
        <f>+G120*100/F120</f>
        <v>0</v>
      </c>
      <c r="H121" s="472">
        <v>0</v>
      </c>
      <c r="I121" s="473">
        <f>+I120*100/F120</f>
        <v>81.744576862745106</v>
      </c>
      <c r="J121" s="471">
        <f>+J120*100/F120</f>
        <v>18.255423137254905</v>
      </c>
      <c r="K121" s="852"/>
    </row>
    <row r="122" spans="1:11" x14ac:dyDescent="0.45">
      <c r="A122" s="937"/>
      <c r="B122" s="938"/>
      <c r="C122" s="939"/>
      <c r="D122" s="940"/>
      <c r="E122" s="940"/>
      <c r="F122" s="1207" t="s">
        <v>134</v>
      </c>
      <c r="G122" s="1207"/>
      <c r="H122" s="1207"/>
      <c r="I122" s="1207"/>
      <c r="J122" s="941"/>
      <c r="K122" s="942"/>
    </row>
    <row r="123" spans="1:11" x14ac:dyDescent="0.45">
      <c r="A123" s="937"/>
      <c r="B123" s="938"/>
      <c r="C123" s="939"/>
      <c r="D123" s="940"/>
      <c r="E123" s="940"/>
      <c r="F123" s="940"/>
      <c r="G123" s="943"/>
      <c r="H123" s="943"/>
      <c r="I123" s="943"/>
      <c r="J123" s="943"/>
      <c r="K123" s="942"/>
    </row>
    <row r="124" spans="1:11" x14ac:dyDescent="0.45">
      <c r="A124" s="944" t="s">
        <v>65</v>
      </c>
      <c r="B124" s="945"/>
      <c r="C124" s="946"/>
      <c r="D124" s="940"/>
      <c r="E124" s="943"/>
      <c r="F124" s="943"/>
      <c r="G124" s="943"/>
      <c r="H124" s="943"/>
      <c r="I124" s="947"/>
      <c r="J124" s="943"/>
      <c r="K124" s="942"/>
    </row>
    <row r="125" spans="1:11" x14ac:dyDescent="0.45">
      <c r="A125" s="1208" t="s">
        <v>23</v>
      </c>
      <c r="B125" s="1208"/>
      <c r="C125" s="948"/>
      <c r="D125" s="949"/>
      <c r="E125" s="950"/>
      <c r="F125" s="1209" t="s">
        <v>40</v>
      </c>
      <c r="G125" s="1209"/>
      <c r="H125" s="950"/>
      <c r="I125" s="950"/>
      <c r="J125" s="943"/>
      <c r="K125" s="942"/>
    </row>
    <row r="126" spans="1:11" x14ac:dyDescent="0.45">
      <c r="A126" s="944" t="s">
        <v>105</v>
      </c>
      <c r="B126" s="951"/>
      <c r="C126" s="952"/>
      <c r="D126" s="953" t="s">
        <v>24</v>
      </c>
      <c r="E126" s="954" t="s">
        <v>21</v>
      </c>
      <c r="F126" s="943" t="s">
        <v>22</v>
      </c>
      <c r="G126" s="955" t="s">
        <v>118</v>
      </c>
      <c r="H126" s="943" t="s">
        <v>100</v>
      </c>
      <c r="I126" s="943"/>
      <c r="J126" s="943"/>
      <c r="K126" s="942"/>
    </row>
    <row r="127" spans="1:11" x14ac:dyDescent="0.45">
      <c r="A127" s="1208"/>
      <c r="B127" s="1208"/>
      <c r="C127" s="948"/>
      <c r="D127" s="940"/>
      <c r="E127" s="1210" t="s">
        <v>139</v>
      </c>
      <c r="F127" s="1210"/>
      <c r="G127" s="1210"/>
      <c r="H127" s="1210"/>
      <c r="I127" s="1165"/>
      <c r="J127" s="1165"/>
      <c r="K127" s="942"/>
    </row>
    <row r="128" spans="1:11" x14ac:dyDescent="0.45">
      <c r="A128" s="951"/>
      <c r="B128" s="945"/>
      <c r="C128" s="952"/>
      <c r="D128" s="1206" t="s">
        <v>24</v>
      </c>
      <c r="E128" s="1206"/>
      <c r="F128" s="1206"/>
      <c r="G128" s="1206"/>
      <c r="H128" s="1206"/>
      <c r="I128" s="1206"/>
      <c r="J128" s="943"/>
      <c r="K128" s="942"/>
    </row>
    <row r="129" spans="1:11" x14ac:dyDescent="0.45">
      <c r="A129" s="1054"/>
      <c r="B129" s="1055"/>
      <c r="C129" s="1056"/>
      <c r="D129" s="940"/>
      <c r="E129" s="940"/>
      <c r="F129" s="940"/>
      <c r="G129" s="1057"/>
      <c r="H129" s="1057"/>
      <c r="I129" s="1057"/>
      <c r="J129" s="941"/>
      <c r="K129" s="942"/>
    </row>
    <row r="130" spans="1:11" x14ac:dyDescent="0.45">
      <c r="A130" s="1054"/>
      <c r="B130" s="1055"/>
      <c r="C130" s="1056"/>
      <c r="D130" s="940"/>
      <c r="E130" s="940"/>
      <c r="F130" s="940"/>
      <c r="G130" s="1057"/>
      <c r="H130" s="1057"/>
      <c r="I130" s="1057"/>
      <c r="J130" s="941"/>
      <c r="K130" s="942"/>
    </row>
    <row r="131" spans="1:11" x14ac:dyDescent="0.45">
      <c r="A131" s="1054"/>
      <c r="B131" s="1055"/>
      <c r="C131" s="1056"/>
      <c r="D131" s="940"/>
      <c r="E131" s="940"/>
      <c r="F131" s="940"/>
      <c r="G131" s="1057"/>
      <c r="H131" s="1057"/>
      <c r="I131" s="1057"/>
      <c r="J131" s="941"/>
      <c r="K131" s="942"/>
    </row>
    <row r="132" spans="1:11" x14ac:dyDescent="0.45">
      <c r="A132" s="1054"/>
      <c r="B132" s="1055"/>
      <c r="C132" s="1056"/>
      <c r="D132" s="940"/>
      <c r="E132" s="940"/>
      <c r="F132" s="940"/>
      <c r="G132" s="1057"/>
      <c r="H132" s="1057"/>
      <c r="I132" s="1057"/>
      <c r="J132" s="941"/>
      <c r="K132" s="942"/>
    </row>
    <row r="133" spans="1:11" x14ac:dyDescent="0.45">
      <c r="D133" s="77"/>
      <c r="E133" s="77"/>
      <c r="F133" s="77"/>
      <c r="G133" s="77"/>
      <c r="H133" s="77"/>
      <c r="I133" s="77"/>
    </row>
    <row r="134" spans="1:11" x14ac:dyDescent="0.45">
      <c r="D134" s="77"/>
      <c r="E134" s="77"/>
      <c r="F134" s="77"/>
      <c r="G134" s="77"/>
      <c r="H134" s="77"/>
      <c r="I134" s="77"/>
    </row>
    <row r="135" spans="1:11" x14ac:dyDescent="0.45">
      <c r="D135" s="77"/>
      <c r="E135" s="77"/>
      <c r="F135" s="77"/>
      <c r="G135" s="77"/>
      <c r="H135" s="77"/>
      <c r="I135" s="77"/>
    </row>
    <row r="136" spans="1:11" x14ac:dyDescent="0.45">
      <c r="D136" s="77"/>
      <c r="E136" s="77"/>
      <c r="F136" s="77"/>
      <c r="G136" s="77"/>
      <c r="H136" s="77"/>
      <c r="I136" s="77"/>
    </row>
    <row r="137" spans="1:11" x14ac:dyDescent="0.45">
      <c r="D137" s="77"/>
      <c r="E137" s="77"/>
      <c r="F137" s="77"/>
      <c r="G137" s="77"/>
      <c r="H137" s="77"/>
      <c r="I137" s="77"/>
    </row>
    <row r="138" spans="1:11" x14ac:dyDescent="0.45">
      <c r="D138" s="77"/>
      <c r="E138" s="77"/>
      <c r="F138" s="77"/>
      <c r="G138" s="77"/>
      <c r="H138" s="77"/>
      <c r="I138" s="77"/>
    </row>
    <row r="139" spans="1:11" x14ac:dyDescent="0.45">
      <c r="D139" s="77"/>
      <c r="E139" s="77"/>
      <c r="F139" s="77"/>
      <c r="G139" s="77"/>
      <c r="H139" s="77"/>
      <c r="I139" s="77"/>
    </row>
    <row r="140" spans="1:11" x14ac:dyDescent="0.45">
      <c r="D140" s="77"/>
      <c r="E140" s="77"/>
      <c r="F140" s="77"/>
      <c r="G140" s="77"/>
      <c r="H140" s="77"/>
      <c r="I140" s="77"/>
    </row>
    <row r="141" spans="1:11" x14ac:dyDescent="0.45">
      <c r="D141" s="77"/>
      <c r="E141" s="77"/>
      <c r="F141" s="77"/>
      <c r="G141" s="77"/>
      <c r="H141" s="77"/>
      <c r="I141" s="77"/>
    </row>
    <row r="142" spans="1:11" x14ac:dyDescent="0.45">
      <c r="D142" s="77"/>
      <c r="E142" s="77"/>
      <c r="F142" s="77"/>
      <c r="G142" s="77"/>
      <c r="H142" s="77"/>
      <c r="I142" s="77"/>
    </row>
    <row r="143" spans="1:11" x14ac:dyDescent="0.45">
      <c r="D143" s="77"/>
      <c r="E143" s="77"/>
      <c r="F143" s="77"/>
      <c r="G143" s="77"/>
      <c r="H143" s="77"/>
      <c r="I143" s="77"/>
    </row>
    <row r="144" spans="1:11" x14ac:dyDescent="0.45">
      <c r="D144" s="77"/>
      <c r="E144" s="77"/>
      <c r="F144" s="77"/>
      <c r="G144" s="77"/>
      <c r="H144" s="77"/>
      <c r="I144" s="77"/>
    </row>
    <row r="145" spans="4:9" x14ac:dyDescent="0.45">
      <c r="D145" s="77"/>
      <c r="E145" s="77"/>
      <c r="F145" s="77"/>
      <c r="G145" s="77"/>
      <c r="H145" s="77"/>
      <c r="I145" s="77"/>
    </row>
    <row r="146" spans="4:9" x14ac:dyDescent="0.45">
      <c r="D146" s="77"/>
      <c r="E146" s="77"/>
      <c r="F146" s="77"/>
      <c r="G146" s="77"/>
      <c r="H146" s="77"/>
      <c r="I146" s="77"/>
    </row>
    <row r="147" spans="4:9" x14ac:dyDescent="0.45">
      <c r="D147" s="77"/>
      <c r="E147" s="77"/>
      <c r="F147" s="77"/>
      <c r="G147" s="77"/>
      <c r="H147" s="77"/>
      <c r="I147" s="77"/>
    </row>
    <row r="148" spans="4:9" x14ac:dyDescent="0.45">
      <c r="D148" s="77"/>
      <c r="E148" s="77"/>
      <c r="F148" s="77"/>
      <c r="G148" s="77"/>
      <c r="H148" s="77"/>
      <c r="I148" s="77"/>
    </row>
    <row r="149" spans="4:9" x14ac:dyDescent="0.45">
      <c r="D149" s="77"/>
      <c r="E149" s="77"/>
      <c r="F149" s="77"/>
      <c r="G149" s="77"/>
      <c r="H149" s="77"/>
      <c r="I149" s="77"/>
    </row>
    <row r="150" spans="4:9" x14ac:dyDescent="0.45">
      <c r="D150" s="77"/>
      <c r="E150" s="77"/>
      <c r="F150" s="77"/>
      <c r="G150" s="77"/>
      <c r="H150" s="77"/>
      <c r="I150" s="77"/>
    </row>
    <row r="151" spans="4:9" x14ac:dyDescent="0.45">
      <c r="D151" s="77"/>
      <c r="E151" s="77"/>
      <c r="F151" s="77"/>
      <c r="G151" s="77"/>
      <c r="H151" s="77"/>
      <c r="I151" s="77"/>
    </row>
    <row r="152" spans="4:9" x14ac:dyDescent="0.45">
      <c r="D152" s="77"/>
      <c r="E152" s="77"/>
      <c r="F152" s="77"/>
      <c r="G152" s="77"/>
      <c r="H152" s="77"/>
      <c r="I152" s="77"/>
    </row>
    <row r="153" spans="4:9" x14ac:dyDescent="0.45">
      <c r="D153" s="77"/>
      <c r="E153" s="77"/>
      <c r="F153" s="77"/>
      <c r="G153" s="77"/>
      <c r="H153" s="77"/>
      <c r="I153" s="77"/>
    </row>
    <row r="154" spans="4:9" x14ac:dyDescent="0.45">
      <c r="D154" s="77"/>
      <c r="E154" s="77"/>
      <c r="F154" s="77"/>
      <c r="G154" s="77"/>
      <c r="H154" s="77"/>
      <c r="I154" s="77"/>
    </row>
    <row r="155" spans="4:9" x14ac:dyDescent="0.45">
      <c r="D155" s="77"/>
      <c r="E155" s="77"/>
      <c r="F155" s="77"/>
      <c r="G155" s="77"/>
      <c r="H155" s="77"/>
      <c r="I155" s="77"/>
    </row>
    <row r="156" spans="4:9" x14ac:dyDescent="0.45">
      <c r="D156" s="77"/>
      <c r="E156" s="77"/>
      <c r="F156" s="77"/>
      <c r="G156" s="77"/>
      <c r="H156" s="77"/>
      <c r="I156" s="77"/>
    </row>
    <row r="157" spans="4:9" x14ac:dyDescent="0.45">
      <c r="D157" s="77"/>
      <c r="E157" s="77"/>
      <c r="F157" s="77"/>
      <c r="G157" s="77"/>
      <c r="H157" s="77"/>
      <c r="I157" s="77"/>
    </row>
    <row r="158" spans="4:9" x14ac:dyDescent="0.45">
      <c r="D158" s="77"/>
      <c r="E158" s="77"/>
      <c r="F158" s="77"/>
      <c r="G158" s="77"/>
      <c r="H158" s="77"/>
      <c r="I158" s="77"/>
    </row>
    <row r="159" spans="4:9" x14ac:dyDescent="0.45">
      <c r="D159" s="77"/>
      <c r="E159" s="77"/>
      <c r="F159" s="77"/>
      <c r="G159" s="77"/>
      <c r="H159" s="77"/>
      <c r="I159" s="77"/>
    </row>
    <row r="160" spans="4:9" x14ac:dyDescent="0.45">
      <c r="D160" s="77"/>
      <c r="E160" s="77"/>
      <c r="F160" s="77"/>
      <c r="G160" s="77"/>
      <c r="H160" s="77"/>
      <c r="I160" s="77"/>
    </row>
    <row r="161" spans="4:9" x14ac:dyDescent="0.45">
      <c r="D161" s="77"/>
      <c r="E161" s="77"/>
      <c r="F161" s="77"/>
      <c r="G161" s="77"/>
      <c r="H161" s="77"/>
      <c r="I161" s="77"/>
    </row>
    <row r="162" spans="4:9" x14ac:dyDescent="0.45">
      <c r="D162" s="77"/>
      <c r="E162" s="77"/>
      <c r="F162" s="77"/>
      <c r="G162" s="77"/>
      <c r="H162" s="77"/>
      <c r="I162" s="77"/>
    </row>
    <row r="163" spans="4:9" x14ac:dyDescent="0.45">
      <c r="D163" s="77"/>
      <c r="E163" s="77"/>
      <c r="F163" s="77"/>
      <c r="G163" s="77"/>
      <c r="H163" s="77"/>
      <c r="I163" s="77"/>
    </row>
    <row r="164" spans="4:9" x14ac:dyDescent="0.45">
      <c r="D164" s="77"/>
      <c r="E164" s="77"/>
      <c r="F164" s="77"/>
      <c r="G164" s="77"/>
      <c r="H164" s="77"/>
      <c r="I164" s="77"/>
    </row>
    <row r="165" spans="4:9" x14ac:dyDescent="0.45">
      <c r="D165" s="77"/>
      <c r="E165" s="77"/>
      <c r="F165" s="77"/>
      <c r="G165" s="77"/>
      <c r="H165" s="77"/>
      <c r="I165" s="77"/>
    </row>
    <row r="166" spans="4:9" x14ac:dyDescent="0.45">
      <c r="D166" s="77"/>
      <c r="E166" s="77"/>
      <c r="F166" s="77"/>
      <c r="G166" s="77"/>
      <c r="H166" s="77"/>
      <c r="I166" s="77"/>
    </row>
    <row r="167" spans="4:9" x14ac:dyDescent="0.45">
      <c r="D167" s="77"/>
      <c r="E167" s="77"/>
      <c r="F167" s="77"/>
      <c r="G167" s="77"/>
      <c r="H167" s="77"/>
      <c r="I167" s="77"/>
    </row>
    <row r="168" spans="4:9" x14ac:dyDescent="0.45">
      <c r="D168" s="77"/>
      <c r="E168" s="77"/>
      <c r="F168" s="77"/>
      <c r="G168" s="77"/>
      <c r="H168" s="77"/>
      <c r="I168" s="77"/>
    </row>
    <row r="169" spans="4:9" x14ac:dyDescent="0.45">
      <c r="D169" s="77"/>
      <c r="E169" s="77"/>
      <c r="F169" s="77"/>
      <c r="G169" s="77"/>
      <c r="H169" s="77"/>
      <c r="I169" s="77"/>
    </row>
    <row r="170" spans="4:9" x14ac:dyDescent="0.45">
      <c r="D170" s="77"/>
      <c r="E170" s="77"/>
      <c r="F170" s="77"/>
      <c r="G170" s="77"/>
      <c r="H170" s="77"/>
      <c r="I170" s="77"/>
    </row>
    <row r="171" spans="4:9" x14ac:dyDescent="0.45">
      <c r="D171" s="77"/>
      <c r="E171" s="77"/>
      <c r="F171" s="77"/>
      <c r="G171" s="77"/>
      <c r="H171" s="77"/>
      <c r="I171" s="77"/>
    </row>
    <row r="172" spans="4:9" x14ac:dyDescent="0.45">
      <c r="D172" s="77"/>
      <c r="E172" s="77"/>
      <c r="F172" s="77"/>
      <c r="G172" s="77"/>
      <c r="H172" s="77"/>
      <c r="I172" s="77"/>
    </row>
    <row r="173" spans="4:9" x14ac:dyDescent="0.45">
      <c r="D173" s="77"/>
      <c r="E173" s="77"/>
      <c r="F173" s="77"/>
      <c r="G173" s="77"/>
      <c r="H173" s="77"/>
      <c r="I173" s="77"/>
    </row>
    <row r="174" spans="4:9" x14ac:dyDescent="0.45">
      <c r="D174" s="77"/>
      <c r="E174" s="77"/>
      <c r="F174" s="77"/>
      <c r="G174" s="77"/>
      <c r="H174" s="77"/>
      <c r="I174" s="77"/>
    </row>
    <row r="175" spans="4:9" x14ac:dyDescent="0.45">
      <c r="D175" s="77"/>
      <c r="E175" s="77"/>
      <c r="F175" s="77"/>
      <c r="G175" s="77"/>
      <c r="H175" s="77"/>
      <c r="I175" s="77"/>
    </row>
    <row r="176" spans="4:9" x14ac:dyDescent="0.45">
      <c r="D176" s="77"/>
      <c r="E176" s="77"/>
      <c r="F176" s="77"/>
      <c r="G176" s="77"/>
      <c r="H176" s="77"/>
      <c r="I176" s="77"/>
    </row>
    <row r="177" spans="4:9" x14ac:dyDescent="0.45">
      <c r="D177" s="77"/>
      <c r="E177" s="77"/>
      <c r="F177" s="77"/>
      <c r="G177" s="77"/>
      <c r="H177" s="77"/>
      <c r="I177" s="77"/>
    </row>
    <row r="178" spans="4:9" x14ac:dyDescent="0.45">
      <c r="D178" s="77"/>
      <c r="E178" s="77"/>
      <c r="F178" s="77"/>
      <c r="G178" s="77"/>
      <c r="H178" s="77"/>
      <c r="I178" s="77"/>
    </row>
    <row r="179" spans="4:9" x14ac:dyDescent="0.45">
      <c r="D179" s="77"/>
      <c r="E179" s="77"/>
      <c r="F179" s="77"/>
      <c r="G179" s="77"/>
      <c r="H179" s="77"/>
      <c r="I179" s="77"/>
    </row>
    <row r="180" spans="4:9" x14ac:dyDescent="0.45">
      <c r="D180" s="77"/>
      <c r="E180" s="77"/>
      <c r="F180" s="77"/>
      <c r="G180" s="77"/>
      <c r="H180" s="77"/>
      <c r="I180" s="77"/>
    </row>
    <row r="181" spans="4:9" x14ac:dyDescent="0.45">
      <c r="D181" s="77"/>
      <c r="E181" s="77"/>
      <c r="F181" s="77"/>
      <c r="G181" s="77"/>
      <c r="H181" s="77"/>
      <c r="I181" s="77"/>
    </row>
    <row r="182" spans="4:9" x14ac:dyDescent="0.45">
      <c r="D182" s="77"/>
      <c r="E182" s="77"/>
      <c r="F182" s="77"/>
      <c r="G182" s="77"/>
      <c r="H182" s="77"/>
      <c r="I182" s="77"/>
    </row>
    <row r="183" spans="4:9" x14ac:dyDescent="0.45">
      <c r="D183" s="77"/>
      <c r="E183" s="77"/>
      <c r="F183" s="77"/>
      <c r="G183" s="77"/>
      <c r="H183" s="77"/>
      <c r="I183" s="77"/>
    </row>
    <row r="184" spans="4:9" x14ac:dyDescent="0.45">
      <c r="D184" s="77"/>
      <c r="E184" s="77"/>
      <c r="F184" s="77"/>
      <c r="G184" s="77"/>
      <c r="H184" s="77"/>
      <c r="I184" s="77"/>
    </row>
    <row r="185" spans="4:9" x14ac:dyDescent="0.45">
      <c r="D185" s="77"/>
      <c r="E185" s="77"/>
      <c r="F185" s="77"/>
      <c r="G185" s="77"/>
      <c r="H185" s="77"/>
      <c r="I185" s="77"/>
    </row>
    <row r="186" spans="4:9" x14ac:dyDescent="0.45">
      <c r="D186" s="77"/>
      <c r="E186" s="77"/>
      <c r="F186" s="77"/>
      <c r="G186" s="77"/>
      <c r="H186" s="77"/>
      <c r="I186" s="77"/>
    </row>
    <row r="187" spans="4:9" x14ac:dyDescent="0.45">
      <c r="D187" s="77"/>
      <c r="E187" s="77"/>
      <c r="F187" s="77"/>
      <c r="G187" s="77"/>
      <c r="H187" s="77"/>
      <c r="I187" s="77"/>
    </row>
    <row r="188" spans="4:9" x14ac:dyDescent="0.45">
      <c r="D188" s="77"/>
      <c r="E188" s="77"/>
      <c r="F188" s="77"/>
      <c r="G188" s="77"/>
      <c r="H188" s="77"/>
      <c r="I188" s="77"/>
    </row>
    <row r="189" spans="4:9" x14ac:dyDescent="0.45">
      <c r="D189" s="77"/>
      <c r="E189" s="77"/>
      <c r="F189" s="77"/>
      <c r="G189" s="77"/>
      <c r="H189" s="77"/>
      <c r="I189" s="77"/>
    </row>
    <row r="190" spans="4:9" x14ac:dyDescent="0.45">
      <c r="D190" s="77"/>
      <c r="E190" s="77"/>
      <c r="F190" s="77"/>
      <c r="G190" s="77"/>
      <c r="H190" s="77"/>
      <c r="I190" s="77"/>
    </row>
    <row r="191" spans="4:9" x14ac:dyDescent="0.45">
      <c r="D191" s="77"/>
      <c r="E191" s="77"/>
      <c r="F191" s="77"/>
      <c r="G191" s="77"/>
      <c r="H191" s="77"/>
      <c r="I191" s="77"/>
    </row>
    <row r="192" spans="4:9" x14ac:dyDescent="0.45">
      <c r="D192" s="77"/>
      <c r="E192" s="77"/>
      <c r="F192" s="77"/>
      <c r="G192" s="77"/>
      <c r="H192" s="77"/>
      <c r="I192" s="77"/>
    </row>
    <row r="193" spans="4:9" x14ac:dyDescent="0.45">
      <c r="D193" s="77"/>
      <c r="E193" s="77"/>
      <c r="F193" s="77"/>
      <c r="G193" s="77"/>
      <c r="H193" s="77"/>
      <c r="I193" s="77"/>
    </row>
    <row r="194" spans="4:9" x14ac:dyDescent="0.45">
      <c r="D194" s="77"/>
      <c r="E194" s="77"/>
      <c r="F194" s="77"/>
      <c r="G194" s="77"/>
      <c r="H194" s="77"/>
      <c r="I194" s="77"/>
    </row>
    <row r="195" spans="4:9" x14ac:dyDescent="0.45">
      <c r="D195" s="77"/>
      <c r="E195" s="77"/>
      <c r="F195" s="77"/>
      <c r="G195" s="77"/>
      <c r="H195" s="77"/>
      <c r="I195" s="77"/>
    </row>
    <row r="196" spans="4:9" x14ac:dyDescent="0.45">
      <c r="D196" s="77"/>
      <c r="E196" s="77"/>
      <c r="F196" s="77"/>
      <c r="G196" s="77"/>
      <c r="H196" s="77"/>
      <c r="I196" s="77"/>
    </row>
    <row r="197" spans="4:9" x14ac:dyDescent="0.45">
      <c r="D197" s="77"/>
      <c r="E197" s="77"/>
      <c r="F197" s="77"/>
      <c r="G197" s="77"/>
      <c r="H197" s="77"/>
      <c r="I197" s="77"/>
    </row>
    <row r="198" spans="4:9" x14ac:dyDescent="0.45">
      <c r="D198" s="77"/>
      <c r="E198" s="77"/>
      <c r="F198" s="77"/>
      <c r="G198" s="77"/>
      <c r="H198" s="77"/>
      <c r="I198" s="77"/>
    </row>
    <row r="199" spans="4:9" x14ac:dyDescent="0.45">
      <c r="D199" s="77"/>
      <c r="E199" s="77"/>
      <c r="F199" s="77"/>
      <c r="G199" s="77"/>
      <c r="H199" s="77"/>
      <c r="I199" s="77"/>
    </row>
    <row r="200" spans="4:9" x14ac:dyDescent="0.45">
      <c r="D200" s="77"/>
      <c r="E200" s="77"/>
      <c r="F200" s="77"/>
      <c r="G200" s="77"/>
      <c r="H200" s="77"/>
      <c r="I200" s="77"/>
    </row>
    <row r="201" spans="4:9" x14ac:dyDescent="0.45">
      <c r="D201" s="77"/>
      <c r="E201" s="77"/>
      <c r="F201" s="77"/>
      <c r="G201" s="77"/>
      <c r="H201" s="77"/>
      <c r="I201" s="77"/>
    </row>
    <row r="202" spans="4:9" x14ac:dyDescent="0.45">
      <c r="D202" s="77"/>
      <c r="E202" s="77"/>
      <c r="F202" s="77"/>
      <c r="G202" s="77"/>
      <c r="H202" s="77"/>
      <c r="I202" s="77"/>
    </row>
    <row r="203" spans="4:9" x14ac:dyDescent="0.45">
      <c r="D203" s="77"/>
      <c r="E203" s="77"/>
      <c r="F203" s="77"/>
      <c r="G203" s="77"/>
      <c r="H203" s="77"/>
      <c r="I203" s="77"/>
    </row>
    <row r="204" spans="4:9" x14ac:dyDescent="0.45">
      <c r="D204" s="77"/>
      <c r="E204" s="77"/>
      <c r="F204" s="77"/>
      <c r="G204" s="77"/>
      <c r="H204" s="77"/>
      <c r="I204" s="77"/>
    </row>
    <row r="205" spans="4:9" x14ac:dyDescent="0.45">
      <c r="D205" s="77"/>
      <c r="E205" s="77"/>
      <c r="F205" s="77"/>
      <c r="G205" s="77"/>
      <c r="H205" s="77"/>
      <c r="I205" s="77"/>
    </row>
    <row r="206" spans="4:9" x14ac:dyDescent="0.45">
      <c r="D206" s="77"/>
      <c r="E206" s="77"/>
      <c r="F206" s="77"/>
      <c r="G206" s="77"/>
      <c r="H206" s="77"/>
      <c r="I206" s="77"/>
    </row>
    <row r="207" spans="4:9" x14ac:dyDescent="0.45">
      <c r="D207" s="77"/>
      <c r="E207" s="77"/>
      <c r="F207" s="77"/>
      <c r="G207" s="77"/>
      <c r="H207" s="77"/>
      <c r="I207" s="77"/>
    </row>
    <row r="208" spans="4:9" x14ac:dyDescent="0.45">
      <c r="D208" s="77"/>
      <c r="E208" s="77"/>
      <c r="F208" s="77"/>
      <c r="G208" s="77"/>
      <c r="H208" s="77"/>
      <c r="I208" s="77"/>
    </row>
    <row r="209" spans="4:9" x14ac:dyDescent="0.45">
      <c r="D209" s="77"/>
      <c r="E209" s="77"/>
      <c r="F209" s="77"/>
      <c r="G209" s="77"/>
      <c r="H209" s="77"/>
      <c r="I209" s="77"/>
    </row>
    <row r="210" spans="4:9" x14ac:dyDescent="0.45">
      <c r="D210" s="77"/>
      <c r="E210" s="77"/>
      <c r="F210" s="77"/>
      <c r="G210" s="77"/>
      <c r="H210" s="77"/>
      <c r="I210" s="77"/>
    </row>
    <row r="211" spans="4:9" x14ac:dyDescent="0.45">
      <c r="D211" s="77"/>
      <c r="E211" s="77"/>
      <c r="F211" s="77"/>
      <c r="G211" s="77"/>
      <c r="H211" s="77"/>
      <c r="I211" s="77"/>
    </row>
    <row r="212" spans="4:9" x14ac:dyDescent="0.45">
      <c r="D212" s="77"/>
      <c r="E212" s="77"/>
      <c r="F212" s="77"/>
      <c r="G212" s="77"/>
      <c r="H212" s="77"/>
      <c r="I212" s="77"/>
    </row>
    <row r="213" spans="4:9" x14ac:dyDescent="0.45">
      <c r="D213" s="77"/>
      <c r="E213" s="77"/>
      <c r="F213" s="77"/>
      <c r="G213" s="77"/>
      <c r="H213" s="77"/>
      <c r="I213" s="77"/>
    </row>
    <row r="214" spans="4:9" x14ac:dyDescent="0.45">
      <c r="D214" s="77"/>
      <c r="E214" s="77"/>
      <c r="F214" s="77"/>
      <c r="G214" s="77"/>
      <c r="H214" s="77"/>
      <c r="I214" s="77"/>
    </row>
    <row r="215" spans="4:9" x14ac:dyDescent="0.45">
      <c r="D215" s="77"/>
      <c r="E215" s="77"/>
      <c r="F215" s="77"/>
      <c r="G215" s="77"/>
      <c r="H215" s="77"/>
      <c r="I215" s="77"/>
    </row>
    <row r="216" spans="4:9" x14ac:dyDescent="0.45">
      <c r="D216" s="77"/>
      <c r="E216" s="77"/>
      <c r="F216" s="77"/>
      <c r="G216" s="77"/>
      <c r="H216" s="77"/>
      <c r="I216" s="77"/>
    </row>
    <row r="217" spans="4:9" x14ac:dyDescent="0.45">
      <c r="D217" s="77"/>
      <c r="E217" s="77"/>
      <c r="F217" s="77"/>
      <c r="G217" s="77"/>
      <c r="H217" s="77"/>
      <c r="I217" s="77"/>
    </row>
    <row r="218" spans="4:9" x14ac:dyDescent="0.45">
      <c r="D218" s="77"/>
      <c r="E218" s="77"/>
      <c r="F218" s="77"/>
      <c r="G218" s="77"/>
      <c r="H218" s="77"/>
      <c r="I218" s="77"/>
    </row>
    <row r="219" spans="4:9" x14ac:dyDescent="0.45">
      <c r="D219" s="77"/>
      <c r="E219" s="77"/>
      <c r="F219" s="77"/>
      <c r="G219" s="77"/>
      <c r="H219" s="77"/>
      <c r="I219" s="77"/>
    </row>
    <row r="220" spans="4:9" x14ac:dyDescent="0.45">
      <c r="D220" s="77"/>
      <c r="E220" s="77"/>
      <c r="F220" s="77"/>
      <c r="G220" s="77"/>
      <c r="H220" s="77"/>
      <c r="I220" s="77"/>
    </row>
    <row r="221" spans="4:9" x14ac:dyDescent="0.45">
      <c r="D221" s="77"/>
      <c r="E221" s="77"/>
      <c r="F221" s="77"/>
      <c r="G221" s="77"/>
      <c r="H221" s="77"/>
      <c r="I221" s="77"/>
    </row>
    <row r="222" spans="4:9" x14ac:dyDescent="0.45">
      <c r="D222" s="77"/>
      <c r="E222" s="77"/>
      <c r="F222" s="77"/>
      <c r="G222" s="77"/>
      <c r="H222" s="77"/>
      <c r="I222" s="77"/>
    </row>
    <row r="223" spans="4:9" x14ac:dyDescent="0.45">
      <c r="D223" s="77"/>
      <c r="E223" s="77"/>
      <c r="F223" s="77"/>
      <c r="G223" s="77"/>
      <c r="H223" s="77"/>
      <c r="I223" s="77"/>
    </row>
    <row r="224" spans="4:9" x14ac:dyDescent="0.45">
      <c r="D224" s="77"/>
      <c r="E224" s="77"/>
      <c r="F224" s="77"/>
      <c r="G224" s="77"/>
      <c r="H224" s="77"/>
      <c r="I224" s="77"/>
    </row>
    <row r="225" spans="4:9" x14ac:dyDescent="0.45">
      <c r="D225" s="77"/>
      <c r="E225" s="77"/>
      <c r="F225" s="77"/>
      <c r="G225" s="77"/>
      <c r="H225" s="77"/>
      <c r="I225" s="77"/>
    </row>
    <row r="226" spans="4:9" x14ac:dyDescent="0.45">
      <c r="D226" s="77"/>
      <c r="E226" s="77"/>
      <c r="F226" s="77"/>
      <c r="G226" s="77"/>
      <c r="H226" s="77"/>
      <c r="I226" s="77"/>
    </row>
    <row r="227" spans="4:9" x14ac:dyDescent="0.45">
      <c r="D227" s="77"/>
      <c r="E227" s="77"/>
      <c r="F227" s="77"/>
      <c r="G227" s="77"/>
      <c r="H227" s="77"/>
      <c r="I227" s="77"/>
    </row>
    <row r="228" spans="4:9" x14ac:dyDescent="0.45">
      <c r="D228" s="77"/>
      <c r="E228" s="77"/>
      <c r="F228" s="77"/>
      <c r="G228" s="77"/>
      <c r="H228" s="77"/>
      <c r="I228" s="77"/>
    </row>
    <row r="229" spans="4:9" x14ac:dyDescent="0.45">
      <c r="D229" s="77"/>
      <c r="E229" s="77"/>
      <c r="F229" s="77"/>
      <c r="G229" s="77"/>
      <c r="H229" s="77"/>
      <c r="I229" s="77"/>
    </row>
    <row r="230" spans="4:9" x14ac:dyDescent="0.45">
      <c r="D230" s="77"/>
      <c r="E230" s="77"/>
      <c r="F230" s="77"/>
      <c r="G230" s="77"/>
      <c r="H230" s="77"/>
      <c r="I230" s="77"/>
    </row>
    <row r="231" spans="4:9" x14ac:dyDescent="0.45">
      <c r="D231" s="77"/>
      <c r="E231" s="77"/>
      <c r="F231" s="77"/>
      <c r="G231" s="77"/>
      <c r="H231" s="77"/>
      <c r="I231" s="77"/>
    </row>
    <row r="232" spans="4:9" x14ac:dyDescent="0.45">
      <c r="D232" s="77"/>
      <c r="E232" s="77"/>
      <c r="F232" s="77"/>
      <c r="G232" s="77"/>
      <c r="H232" s="77"/>
      <c r="I232" s="77"/>
    </row>
    <row r="233" spans="4:9" x14ac:dyDescent="0.45">
      <c r="D233" s="77"/>
      <c r="E233" s="77"/>
      <c r="F233" s="77"/>
      <c r="G233" s="77"/>
      <c r="H233" s="77"/>
      <c r="I233" s="77"/>
    </row>
    <row r="234" spans="4:9" x14ac:dyDescent="0.45">
      <c r="D234" s="77"/>
      <c r="E234" s="77"/>
      <c r="F234" s="77"/>
      <c r="G234" s="77"/>
      <c r="H234" s="77"/>
      <c r="I234" s="77"/>
    </row>
    <row r="235" spans="4:9" x14ac:dyDescent="0.45">
      <c r="D235" s="77"/>
      <c r="E235" s="77"/>
      <c r="F235" s="77"/>
      <c r="G235" s="77"/>
      <c r="H235" s="77"/>
      <c r="I235" s="77"/>
    </row>
    <row r="236" spans="4:9" x14ac:dyDescent="0.45">
      <c r="D236" s="77"/>
      <c r="E236" s="77"/>
      <c r="F236" s="77"/>
      <c r="G236" s="77"/>
      <c r="H236" s="77"/>
      <c r="I236" s="77"/>
    </row>
    <row r="237" spans="4:9" x14ac:dyDescent="0.45">
      <c r="D237" s="77"/>
      <c r="E237" s="77"/>
      <c r="F237" s="77"/>
      <c r="G237" s="77"/>
      <c r="H237" s="77"/>
      <c r="I237" s="77"/>
    </row>
    <row r="238" spans="4:9" x14ac:dyDescent="0.45">
      <c r="D238" s="77"/>
      <c r="E238" s="77"/>
      <c r="F238" s="77"/>
      <c r="G238" s="77"/>
      <c r="H238" s="77"/>
      <c r="I238" s="77"/>
    </row>
    <row r="239" spans="4:9" x14ac:dyDescent="0.45">
      <c r="D239" s="77"/>
      <c r="E239" s="77"/>
      <c r="F239" s="77"/>
      <c r="G239" s="77"/>
      <c r="H239" s="77"/>
      <c r="I239" s="77"/>
    </row>
    <row r="240" spans="4:9" x14ac:dyDescent="0.45">
      <c r="D240" s="77"/>
      <c r="E240" s="77"/>
      <c r="F240" s="77"/>
      <c r="G240" s="77"/>
      <c r="H240" s="77"/>
      <c r="I240" s="77"/>
    </row>
    <row r="241" spans="4:9" x14ac:dyDescent="0.45">
      <c r="D241" s="77"/>
      <c r="E241" s="77"/>
      <c r="F241" s="77"/>
      <c r="G241" s="77"/>
      <c r="H241" s="77"/>
      <c r="I241" s="77"/>
    </row>
    <row r="242" spans="4:9" x14ac:dyDescent="0.45">
      <c r="D242" s="77"/>
      <c r="E242" s="77"/>
      <c r="F242" s="77"/>
      <c r="G242" s="77"/>
      <c r="H242" s="77"/>
      <c r="I242" s="77"/>
    </row>
    <row r="243" spans="4:9" x14ac:dyDescent="0.45">
      <c r="D243" s="77"/>
      <c r="E243" s="77"/>
      <c r="F243" s="77"/>
      <c r="G243" s="77"/>
      <c r="H243" s="77"/>
      <c r="I243" s="77"/>
    </row>
    <row r="244" spans="4:9" x14ac:dyDescent="0.45">
      <c r="D244" s="77"/>
      <c r="E244" s="77"/>
      <c r="F244" s="77"/>
      <c r="G244" s="77"/>
      <c r="H244" s="77"/>
      <c r="I244" s="77"/>
    </row>
    <row r="245" spans="4:9" x14ac:dyDescent="0.45">
      <c r="D245" s="77"/>
      <c r="E245" s="77"/>
      <c r="F245" s="77"/>
      <c r="G245" s="77"/>
      <c r="H245" s="77"/>
      <c r="I245" s="77"/>
    </row>
    <row r="246" spans="4:9" x14ac:dyDescent="0.45">
      <c r="D246" s="77"/>
      <c r="E246" s="77"/>
      <c r="F246" s="77"/>
      <c r="G246" s="77"/>
      <c r="H246" s="77"/>
      <c r="I246" s="77"/>
    </row>
    <row r="247" spans="4:9" x14ac:dyDescent="0.45">
      <c r="D247" s="77"/>
      <c r="E247" s="77"/>
      <c r="F247" s="77"/>
      <c r="G247" s="77"/>
      <c r="H247" s="77"/>
      <c r="I247" s="77"/>
    </row>
    <row r="248" spans="4:9" x14ac:dyDescent="0.45">
      <c r="D248" s="77"/>
      <c r="E248" s="77"/>
      <c r="F248" s="77"/>
      <c r="G248" s="77"/>
      <c r="H248" s="77"/>
      <c r="I248" s="77"/>
    </row>
    <row r="249" spans="4:9" x14ac:dyDescent="0.45">
      <c r="D249" s="77"/>
      <c r="E249" s="77"/>
      <c r="F249" s="77"/>
      <c r="G249" s="77"/>
      <c r="H249" s="77"/>
      <c r="I249" s="77"/>
    </row>
    <row r="250" spans="4:9" x14ac:dyDescent="0.45">
      <c r="D250" s="77"/>
      <c r="E250" s="77"/>
      <c r="F250" s="77"/>
      <c r="G250" s="77"/>
      <c r="H250" s="77"/>
      <c r="I250" s="77"/>
    </row>
    <row r="251" spans="4:9" x14ac:dyDescent="0.45">
      <c r="D251" s="77"/>
      <c r="E251" s="77"/>
      <c r="F251" s="77"/>
      <c r="G251" s="77"/>
      <c r="H251" s="77"/>
      <c r="I251" s="77"/>
    </row>
    <row r="252" spans="4:9" x14ac:dyDescent="0.45">
      <c r="D252" s="77"/>
      <c r="E252" s="77"/>
      <c r="F252" s="77"/>
      <c r="G252" s="77"/>
      <c r="H252" s="77"/>
      <c r="I252" s="77"/>
    </row>
    <row r="253" spans="4:9" x14ac:dyDescent="0.45">
      <c r="D253" s="77"/>
      <c r="E253" s="77"/>
      <c r="F253" s="77"/>
      <c r="G253" s="77"/>
      <c r="H253" s="77"/>
      <c r="I253" s="77"/>
    </row>
    <row r="254" spans="4:9" x14ac:dyDescent="0.45">
      <c r="D254" s="77"/>
      <c r="E254" s="77"/>
      <c r="F254" s="77"/>
      <c r="G254" s="77"/>
      <c r="H254" s="77"/>
      <c r="I254" s="77"/>
    </row>
    <row r="255" spans="4:9" x14ac:dyDescent="0.45">
      <c r="D255" s="77"/>
      <c r="E255" s="77"/>
      <c r="F255" s="77"/>
      <c r="G255" s="77"/>
      <c r="H255" s="77"/>
      <c r="I255" s="77"/>
    </row>
    <row r="256" spans="4:9" x14ac:dyDescent="0.45">
      <c r="D256" s="77"/>
      <c r="E256" s="77"/>
      <c r="F256" s="77"/>
      <c r="G256" s="77"/>
      <c r="H256" s="77"/>
      <c r="I256" s="77"/>
    </row>
    <row r="257" spans="4:9" x14ac:dyDescent="0.45">
      <c r="D257" s="77"/>
      <c r="E257" s="77"/>
      <c r="F257" s="77"/>
      <c r="G257" s="77"/>
      <c r="H257" s="77"/>
      <c r="I257" s="77"/>
    </row>
    <row r="258" spans="4:9" x14ac:dyDescent="0.45">
      <c r="D258" s="77"/>
      <c r="E258" s="77"/>
      <c r="F258" s="77"/>
      <c r="G258" s="77"/>
      <c r="H258" s="77"/>
      <c r="I258" s="77"/>
    </row>
    <row r="259" spans="4:9" x14ac:dyDescent="0.45">
      <c r="D259" s="77"/>
      <c r="E259" s="77"/>
      <c r="F259" s="77"/>
      <c r="G259" s="77"/>
      <c r="H259" s="77"/>
      <c r="I259" s="77"/>
    </row>
    <row r="260" spans="4:9" x14ac:dyDescent="0.45">
      <c r="D260" s="77"/>
      <c r="E260" s="77"/>
      <c r="F260" s="77"/>
      <c r="G260" s="77"/>
      <c r="H260" s="77"/>
      <c r="I260" s="77"/>
    </row>
    <row r="261" spans="4:9" x14ac:dyDescent="0.45">
      <c r="D261" s="77"/>
      <c r="E261" s="77"/>
      <c r="F261" s="77"/>
      <c r="G261" s="77"/>
      <c r="H261" s="77"/>
      <c r="I261" s="77"/>
    </row>
    <row r="262" spans="4:9" x14ac:dyDescent="0.45">
      <c r="D262" s="77"/>
      <c r="E262" s="77"/>
      <c r="F262" s="77"/>
      <c r="G262" s="77"/>
      <c r="H262" s="77"/>
      <c r="I262" s="77"/>
    </row>
    <row r="263" spans="4:9" x14ac:dyDescent="0.45">
      <c r="D263" s="77"/>
      <c r="E263" s="77"/>
      <c r="F263" s="77"/>
      <c r="G263" s="77"/>
      <c r="H263" s="77"/>
      <c r="I263" s="77"/>
    </row>
    <row r="264" spans="4:9" x14ac:dyDescent="0.45">
      <c r="D264" s="77"/>
      <c r="E264" s="77"/>
      <c r="F264" s="77"/>
      <c r="G264" s="77"/>
      <c r="H264" s="77"/>
      <c r="I264" s="77"/>
    </row>
    <row r="265" spans="4:9" x14ac:dyDescent="0.45">
      <c r="D265" s="77"/>
      <c r="E265" s="77"/>
      <c r="F265" s="77"/>
      <c r="G265" s="77"/>
      <c r="H265" s="77"/>
      <c r="I265" s="77"/>
    </row>
    <row r="266" spans="4:9" x14ac:dyDescent="0.45">
      <c r="D266" s="77"/>
      <c r="E266" s="77"/>
      <c r="F266" s="77"/>
      <c r="G266" s="77"/>
      <c r="H266" s="77"/>
      <c r="I266" s="77"/>
    </row>
    <row r="267" spans="4:9" x14ac:dyDescent="0.45">
      <c r="D267" s="77"/>
      <c r="E267" s="77"/>
      <c r="F267" s="77"/>
      <c r="G267" s="77"/>
      <c r="H267" s="77"/>
      <c r="I267" s="77"/>
    </row>
    <row r="268" spans="4:9" x14ac:dyDescent="0.45">
      <c r="D268" s="77"/>
      <c r="E268" s="77"/>
      <c r="F268" s="77"/>
      <c r="G268" s="77"/>
      <c r="H268" s="77"/>
      <c r="I268" s="77"/>
    </row>
    <row r="269" spans="4:9" x14ac:dyDescent="0.45">
      <c r="D269" s="77"/>
      <c r="E269" s="77"/>
      <c r="F269" s="77"/>
      <c r="G269" s="77"/>
      <c r="H269" s="77"/>
      <c r="I269" s="77"/>
    </row>
    <row r="270" spans="4:9" x14ac:dyDescent="0.45">
      <c r="D270" s="77"/>
      <c r="E270" s="77"/>
      <c r="F270" s="77"/>
      <c r="G270" s="77"/>
      <c r="H270" s="77"/>
      <c r="I270" s="77"/>
    </row>
    <row r="271" spans="4:9" x14ac:dyDescent="0.45">
      <c r="D271" s="77"/>
      <c r="E271" s="77"/>
      <c r="F271" s="77"/>
      <c r="G271" s="77"/>
      <c r="H271" s="77"/>
      <c r="I271" s="77"/>
    </row>
    <row r="272" spans="4:9" x14ac:dyDescent="0.45">
      <c r="D272" s="77"/>
      <c r="E272" s="77"/>
      <c r="F272" s="77"/>
      <c r="G272" s="77"/>
      <c r="H272" s="77"/>
      <c r="I272" s="77"/>
    </row>
    <row r="273" spans="4:9" x14ac:dyDescent="0.45">
      <c r="D273" s="77"/>
      <c r="E273" s="77"/>
      <c r="F273" s="77"/>
      <c r="G273" s="77"/>
      <c r="H273" s="77"/>
      <c r="I273" s="77"/>
    </row>
    <row r="274" spans="4:9" x14ac:dyDescent="0.45">
      <c r="D274" s="77"/>
      <c r="E274" s="77"/>
      <c r="F274" s="77"/>
      <c r="G274" s="77"/>
      <c r="H274" s="77"/>
      <c r="I274" s="77"/>
    </row>
    <row r="275" spans="4:9" x14ac:dyDescent="0.45">
      <c r="D275" s="77"/>
      <c r="E275" s="77"/>
      <c r="F275" s="77"/>
      <c r="G275" s="77"/>
      <c r="H275" s="77"/>
      <c r="I275" s="77"/>
    </row>
    <row r="276" spans="4:9" x14ac:dyDescent="0.45">
      <c r="D276" s="77"/>
      <c r="E276" s="77"/>
      <c r="F276" s="77"/>
      <c r="G276" s="77"/>
      <c r="H276" s="77"/>
      <c r="I276" s="77"/>
    </row>
    <row r="277" spans="4:9" x14ac:dyDescent="0.45">
      <c r="D277" s="77"/>
      <c r="E277" s="77"/>
      <c r="F277" s="77"/>
      <c r="G277" s="77"/>
      <c r="H277" s="77"/>
      <c r="I277" s="77"/>
    </row>
    <row r="278" spans="4:9" x14ac:dyDescent="0.45">
      <c r="D278" s="77"/>
      <c r="E278" s="77"/>
      <c r="F278" s="77"/>
      <c r="G278" s="77"/>
      <c r="H278" s="77"/>
      <c r="I278" s="77"/>
    </row>
    <row r="279" spans="4:9" x14ac:dyDescent="0.45">
      <c r="D279" s="77"/>
      <c r="E279" s="77"/>
      <c r="F279" s="77"/>
      <c r="G279" s="77"/>
      <c r="H279" s="77"/>
      <c r="I279" s="77"/>
    </row>
    <row r="280" spans="4:9" x14ac:dyDescent="0.45">
      <c r="D280" s="77"/>
      <c r="E280" s="77"/>
      <c r="F280" s="77"/>
      <c r="G280" s="77"/>
      <c r="H280" s="77"/>
      <c r="I280" s="77"/>
    </row>
    <row r="281" spans="4:9" x14ac:dyDescent="0.45">
      <c r="D281" s="77"/>
      <c r="E281" s="77"/>
      <c r="F281" s="77"/>
      <c r="G281" s="77"/>
      <c r="H281" s="77"/>
      <c r="I281" s="77"/>
    </row>
    <row r="282" spans="4:9" x14ac:dyDescent="0.45">
      <c r="D282" s="77"/>
      <c r="E282" s="77"/>
      <c r="F282" s="77"/>
      <c r="G282" s="77"/>
      <c r="H282" s="77"/>
      <c r="I282" s="77"/>
    </row>
    <row r="283" spans="4:9" x14ac:dyDescent="0.45">
      <c r="D283" s="77"/>
      <c r="E283" s="77"/>
      <c r="F283" s="77"/>
      <c r="G283" s="77"/>
      <c r="H283" s="77"/>
      <c r="I283" s="77"/>
    </row>
    <row r="284" spans="4:9" x14ac:dyDescent="0.45">
      <c r="D284" s="77"/>
      <c r="E284" s="77"/>
      <c r="F284" s="77"/>
      <c r="G284" s="77"/>
      <c r="H284" s="77"/>
      <c r="I284" s="77"/>
    </row>
    <row r="285" spans="4:9" x14ac:dyDescent="0.45">
      <c r="D285" s="77"/>
      <c r="E285" s="77"/>
      <c r="F285" s="77"/>
      <c r="G285" s="77"/>
      <c r="H285" s="77"/>
      <c r="I285" s="77"/>
    </row>
    <row r="286" spans="4:9" x14ac:dyDescent="0.45">
      <c r="D286" s="77"/>
      <c r="E286" s="77"/>
      <c r="F286" s="77"/>
      <c r="G286" s="77"/>
      <c r="H286" s="77"/>
      <c r="I286" s="77"/>
    </row>
    <row r="287" spans="4:9" x14ac:dyDescent="0.45">
      <c r="D287" s="77"/>
      <c r="E287" s="77"/>
      <c r="F287" s="77"/>
      <c r="G287" s="77"/>
      <c r="H287" s="77"/>
      <c r="I287" s="77"/>
    </row>
    <row r="288" spans="4:9" x14ac:dyDescent="0.45">
      <c r="D288" s="77"/>
      <c r="E288" s="77"/>
      <c r="F288" s="77"/>
      <c r="G288" s="77"/>
      <c r="H288" s="77"/>
      <c r="I288" s="77"/>
    </row>
    <row r="289" spans="4:9" x14ac:dyDescent="0.45">
      <c r="D289" s="77"/>
      <c r="E289" s="77"/>
      <c r="F289" s="77"/>
      <c r="G289" s="77"/>
      <c r="H289" s="77"/>
      <c r="I289" s="77"/>
    </row>
    <row r="290" spans="4:9" x14ac:dyDescent="0.45">
      <c r="D290" s="77"/>
      <c r="E290" s="77"/>
      <c r="F290" s="77"/>
      <c r="G290" s="77"/>
      <c r="H290" s="77"/>
      <c r="I290" s="77"/>
    </row>
    <row r="291" spans="4:9" x14ac:dyDescent="0.45">
      <c r="D291" s="77"/>
      <c r="E291" s="77"/>
      <c r="F291" s="77"/>
      <c r="G291" s="77"/>
      <c r="H291" s="77"/>
      <c r="I291" s="77"/>
    </row>
    <row r="292" spans="4:9" x14ac:dyDescent="0.45">
      <c r="D292" s="77"/>
      <c r="E292" s="77"/>
      <c r="F292" s="77"/>
      <c r="G292" s="77"/>
      <c r="H292" s="77"/>
      <c r="I292" s="77"/>
    </row>
    <row r="293" spans="4:9" x14ac:dyDescent="0.45">
      <c r="D293" s="77"/>
      <c r="E293" s="77"/>
      <c r="F293" s="77"/>
      <c r="G293" s="77"/>
      <c r="H293" s="77"/>
      <c r="I293" s="77"/>
    </row>
    <row r="294" spans="4:9" x14ac:dyDescent="0.45">
      <c r="D294" s="77"/>
      <c r="E294" s="77"/>
      <c r="F294" s="77"/>
      <c r="G294" s="77"/>
      <c r="H294" s="77"/>
      <c r="I294" s="77"/>
    </row>
    <row r="295" spans="4:9" x14ac:dyDescent="0.45">
      <c r="D295" s="77"/>
      <c r="E295" s="77"/>
      <c r="F295" s="77"/>
      <c r="G295" s="77"/>
      <c r="H295" s="77"/>
      <c r="I295" s="77"/>
    </row>
    <row r="296" spans="4:9" x14ac:dyDescent="0.45">
      <c r="D296" s="77"/>
      <c r="E296" s="77"/>
      <c r="F296" s="77"/>
      <c r="G296" s="77"/>
      <c r="H296" s="77"/>
      <c r="I296" s="77"/>
    </row>
    <row r="297" spans="4:9" x14ac:dyDescent="0.45">
      <c r="D297" s="77"/>
      <c r="E297" s="77"/>
      <c r="F297" s="77"/>
      <c r="G297" s="77"/>
      <c r="H297" s="77"/>
      <c r="I297" s="77"/>
    </row>
    <row r="298" spans="4:9" x14ac:dyDescent="0.45">
      <c r="D298" s="77"/>
      <c r="E298" s="77"/>
      <c r="F298" s="77"/>
      <c r="G298" s="77"/>
      <c r="H298" s="77"/>
      <c r="I298" s="77"/>
    </row>
    <row r="299" spans="4:9" x14ac:dyDescent="0.45">
      <c r="D299" s="77"/>
      <c r="E299" s="77"/>
      <c r="F299" s="77"/>
      <c r="G299" s="77"/>
      <c r="H299" s="77"/>
      <c r="I299" s="77"/>
    </row>
    <row r="300" spans="4:9" x14ac:dyDescent="0.45">
      <c r="D300" s="77"/>
      <c r="E300" s="77"/>
      <c r="F300" s="77"/>
      <c r="G300" s="77"/>
      <c r="H300" s="77"/>
      <c r="I300" s="77"/>
    </row>
    <row r="301" spans="4:9" x14ac:dyDescent="0.45">
      <c r="D301" s="77"/>
      <c r="E301" s="77"/>
      <c r="F301" s="77"/>
      <c r="G301" s="77"/>
      <c r="H301" s="77"/>
      <c r="I301" s="77"/>
    </row>
    <row r="302" spans="4:9" x14ac:dyDescent="0.45">
      <c r="D302" s="77"/>
      <c r="E302" s="77"/>
      <c r="F302" s="77"/>
      <c r="G302" s="77"/>
      <c r="H302" s="77"/>
      <c r="I302" s="77"/>
    </row>
    <row r="303" spans="4:9" x14ac:dyDescent="0.45">
      <c r="D303" s="77"/>
      <c r="E303" s="77"/>
      <c r="F303" s="77"/>
      <c r="G303" s="77"/>
      <c r="H303" s="77"/>
      <c r="I303" s="77"/>
    </row>
    <row r="304" spans="4:9" x14ac:dyDescent="0.45">
      <c r="D304" s="77"/>
      <c r="E304" s="77"/>
      <c r="F304" s="77"/>
      <c r="G304" s="77"/>
      <c r="H304" s="77"/>
      <c r="I304" s="77"/>
    </row>
    <row r="305" spans="4:9" x14ac:dyDescent="0.45">
      <c r="D305" s="77"/>
      <c r="E305" s="77"/>
      <c r="F305" s="77"/>
      <c r="G305" s="77"/>
      <c r="H305" s="77"/>
      <c r="I305" s="77"/>
    </row>
    <row r="306" spans="4:9" x14ac:dyDescent="0.45">
      <c r="D306" s="77"/>
      <c r="E306" s="77"/>
      <c r="F306" s="77"/>
      <c r="G306" s="77"/>
      <c r="H306" s="77"/>
      <c r="I306" s="77"/>
    </row>
    <row r="307" spans="4:9" x14ac:dyDescent="0.45">
      <c r="D307" s="77"/>
      <c r="E307" s="77"/>
      <c r="F307" s="77"/>
      <c r="G307" s="77"/>
      <c r="H307" s="77"/>
      <c r="I307" s="77"/>
    </row>
    <row r="308" spans="4:9" x14ac:dyDescent="0.45">
      <c r="D308" s="77"/>
      <c r="E308" s="77"/>
      <c r="F308" s="77"/>
      <c r="G308" s="77"/>
      <c r="H308" s="77"/>
      <c r="I308" s="77"/>
    </row>
    <row r="309" spans="4:9" x14ac:dyDescent="0.45">
      <c r="D309" s="77"/>
      <c r="E309" s="77"/>
      <c r="F309" s="77"/>
      <c r="G309" s="77"/>
      <c r="H309" s="77"/>
      <c r="I309" s="77"/>
    </row>
    <row r="310" spans="4:9" x14ac:dyDescent="0.45">
      <c r="D310" s="77"/>
      <c r="E310" s="77"/>
      <c r="F310" s="77"/>
      <c r="G310" s="77"/>
      <c r="H310" s="77"/>
      <c r="I310" s="77"/>
    </row>
    <row r="311" spans="4:9" x14ac:dyDescent="0.45">
      <c r="D311" s="77"/>
      <c r="E311" s="77"/>
      <c r="F311" s="77"/>
      <c r="G311" s="77"/>
      <c r="H311" s="77"/>
      <c r="I311" s="77"/>
    </row>
    <row r="312" spans="4:9" x14ac:dyDescent="0.45">
      <c r="D312" s="77"/>
      <c r="E312" s="77"/>
      <c r="F312" s="77"/>
      <c r="G312" s="77"/>
      <c r="H312" s="77"/>
      <c r="I312" s="77"/>
    </row>
    <row r="313" spans="4:9" x14ac:dyDescent="0.45">
      <c r="D313" s="77"/>
      <c r="E313" s="77"/>
      <c r="F313" s="77"/>
      <c r="G313" s="77"/>
      <c r="H313" s="77"/>
      <c r="I313" s="77"/>
    </row>
    <row r="314" spans="4:9" x14ac:dyDescent="0.45">
      <c r="D314" s="77"/>
      <c r="E314" s="77"/>
      <c r="F314" s="77"/>
      <c r="G314" s="77"/>
      <c r="H314" s="77"/>
      <c r="I314" s="77"/>
    </row>
    <row r="315" spans="4:9" x14ac:dyDescent="0.45">
      <c r="D315" s="77"/>
      <c r="E315" s="77"/>
      <c r="F315" s="77"/>
      <c r="G315" s="77"/>
      <c r="H315" s="77"/>
      <c r="I315" s="77"/>
    </row>
    <row r="316" spans="4:9" x14ac:dyDescent="0.45">
      <c r="D316" s="77"/>
      <c r="E316" s="77"/>
      <c r="F316" s="77"/>
      <c r="G316" s="77"/>
      <c r="H316" s="77"/>
      <c r="I316" s="77"/>
    </row>
    <row r="317" spans="4:9" x14ac:dyDescent="0.45">
      <c r="D317" s="77"/>
      <c r="E317" s="77"/>
      <c r="F317" s="77"/>
      <c r="G317" s="77"/>
      <c r="H317" s="77"/>
      <c r="I317" s="77"/>
    </row>
    <row r="318" spans="4:9" x14ac:dyDescent="0.45">
      <c r="D318" s="77"/>
      <c r="E318" s="77"/>
      <c r="F318" s="77"/>
      <c r="G318" s="77"/>
      <c r="H318" s="77"/>
      <c r="I318" s="77"/>
    </row>
    <row r="319" spans="4:9" x14ac:dyDescent="0.45">
      <c r="D319" s="77"/>
      <c r="E319" s="77"/>
      <c r="F319" s="77"/>
      <c r="G319" s="77"/>
      <c r="H319" s="77"/>
      <c r="I319" s="77"/>
    </row>
    <row r="320" spans="4:9" x14ac:dyDescent="0.45">
      <c r="D320" s="77"/>
      <c r="E320" s="77"/>
      <c r="F320" s="77"/>
      <c r="G320" s="77"/>
      <c r="H320" s="77"/>
      <c r="I320" s="77"/>
    </row>
    <row r="321" spans="4:9" x14ac:dyDescent="0.45">
      <c r="D321" s="77"/>
      <c r="E321" s="77"/>
      <c r="F321" s="77"/>
      <c r="G321" s="77"/>
      <c r="H321" s="77"/>
      <c r="I321" s="77"/>
    </row>
    <row r="322" spans="4:9" x14ac:dyDescent="0.45">
      <c r="D322" s="77"/>
      <c r="E322" s="77"/>
      <c r="F322" s="77"/>
      <c r="G322" s="77"/>
      <c r="H322" s="77"/>
      <c r="I322" s="77"/>
    </row>
    <row r="323" spans="4:9" x14ac:dyDescent="0.45">
      <c r="D323" s="77"/>
      <c r="E323" s="77"/>
      <c r="F323" s="77"/>
      <c r="G323" s="77"/>
      <c r="H323" s="77"/>
      <c r="I323" s="77"/>
    </row>
    <row r="324" spans="4:9" x14ac:dyDescent="0.45">
      <c r="D324" s="77"/>
      <c r="E324" s="77"/>
      <c r="F324" s="77"/>
      <c r="G324" s="77"/>
      <c r="H324" s="77"/>
      <c r="I324" s="77"/>
    </row>
    <row r="325" spans="4:9" x14ac:dyDescent="0.45">
      <c r="D325" s="77"/>
      <c r="E325" s="77"/>
      <c r="F325" s="77"/>
      <c r="G325" s="77"/>
      <c r="H325" s="77"/>
      <c r="I325" s="77"/>
    </row>
    <row r="326" spans="4:9" x14ac:dyDescent="0.45">
      <c r="D326" s="77"/>
      <c r="E326" s="77"/>
      <c r="F326" s="77"/>
      <c r="G326" s="77"/>
      <c r="H326" s="77"/>
      <c r="I326" s="77"/>
    </row>
    <row r="327" spans="4:9" x14ac:dyDescent="0.45">
      <c r="D327" s="77"/>
      <c r="E327" s="77"/>
      <c r="F327" s="77"/>
      <c r="G327" s="77"/>
      <c r="H327" s="77"/>
      <c r="I327" s="77"/>
    </row>
    <row r="328" spans="4:9" x14ac:dyDescent="0.45">
      <c r="D328" s="77"/>
      <c r="E328" s="77"/>
      <c r="F328" s="77"/>
      <c r="G328" s="77"/>
      <c r="H328" s="77"/>
      <c r="I328" s="77"/>
    </row>
    <row r="329" spans="4:9" x14ac:dyDescent="0.45">
      <c r="D329" s="77"/>
      <c r="E329" s="77"/>
      <c r="F329" s="77"/>
      <c r="G329" s="77"/>
      <c r="H329" s="77"/>
      <c r="I329" s="77"/>
    </row>
    <row r="330" spans="4:9" x14ac:dyDescent="0.45">
      <c r="D330" s="77"/>
      <c r="E330" s="77"/>
      <c r="F330" s="77"/>
      <c r="G330" s="77"/>
      <c r="H330" s="77"/>
      <c r="I330" s="77"/>
    </row>
    <row r="331" spans="4:9" x14ac:dyDescent="0.45">
      <c r="D331" s="77"/>
      <c r="E331" s="77"/>
      <c r="F331" s="77"/>
      <c r="G331" s="77"/>
      <c r="H331" s="77"/>
      <c r="I331" s="77"/>
    </row>
    <row r="332" spans="4:9" x14ac:dyDescent="0.45">
      <c r="D332" s="77"/>
      <c r="E332" s="77"/>
      <c r="F332" s="77"/>
      <c r="G332" s="77"/>
      <c r="H332" s="77"/>
      <c r="I332" s="77"/>
    </row>
    <row r="333" spans="4:9" x14ac:dyDescent="0.45">
      <c r="D333" s="77"/>
      <c r="E333" s="77"/>
      <c r="F333" s="77"/>
      <c r="G333" s="77"/>
      <c r="H333" s="77"/>
      <c r="I333" s="77"/>
    </row>
    <row r="334" spans="4:9" x14ac:dyDescent="0.45">
      <c r="D334" s="77"/>
      <c r="E334" s="77"/>
      <c r="F334" s="77"/>
      <c r="G334" s="77"/>
      <c r="H334" s="77"/>
      <c r="I334" s="77"/>
    </row>
    <row r="335" spans="4:9" x14ac:dyDescent="0.45">
      <c r="D335" s="77"/>
      <c r="E335" s="77"/>
      <c r="F335" s="77"/>
      <c r="G335" s="77"/>
      <c r="H335" s="77"/>
      <c r="I335" s="77"/>
    </row>
    <row r="336" spans="4:9" x14ac:dyDescent="0.45">
      <c r="D336" s="77"/>
      <c r="E336" s="77"/>
      <c r="F336" s="77"/>
      <c r="G336" s="77"/>
      <c r="H336" s="77"/>
      <c r="I336" s="77"/>
    </row>
    <row r="337" spans="4:9" x14ac:dyDescent="0.45">
      <c r="D337" s="77"/>
      <c r="E337" s="77"/>
      <c r="F337" s="77"/>
      <c r="G337" s="77"/>
      <c r="H337" s="77"/>
      <c r="I337" s="77"/>
    </row>
    <row r="338" spans="4:9" x14ac:dyDescent="0.45">
      <c r="D338" s="77"/>
      <c r="E338" s="77"/>
      <c r="F338" s="77"/>
      <c r="G338" s="77"/>
      <c r="H338" s="77"/>
      <c r="I338" s="77"/>
    </row>
    <row r="339" spans="4:9" x14ac:dyDescent="0.45">
      <c r="D339" s="77"/>
      <c r="E339" s="77"/>
      <c r="F339" s="77"/>
      <c r="G339" s="77"/>
      <c r="H339" s="77"/>
      <c r="I339" s="77"/>
    </row>
    <row r="340" spans="4:9" x14ac:dyDescent="0.45">
      <c r="D340" s="77"/>
      <c r="E340" s="77"/>
      <c r="F340" s="77"/>
      <c r="G340" s="77"/>
      <c r="H340" s="77"/>
      <c r="I340" s="77"/>
    </row>
    <row r="341" spans="4:9" x14ac:dyDescent="0.45">
      <c r="D341" s="77"/>
      <c r="E341" s="77"/>
      <c r="F341" s="77"/>
      <c r="G341" s="77"/>
      <c r="H341" s="77"/>
      <c r="I341" s="77"/>
    </row>
    <row r="342" spans="4:9" x14ac:dyDescent="0.45">
      <c r="D342" s="77"/>
      <c r="E342" s="77"/>
      <c r="F342" s="77"/>
      <c r="G342" s="77"/>
      <c r="H342" s="77"/>
      <c r="I342" s="77"/>
    </row>
    <row r="343" spans="4:9" x14ac:dyDescent="0.45">
      <c r="D343" s="77"/>
      <c r="E343" s="77"/>
      <c r="F343" s="77"/>
      <c r="G343" s="77"/>
      <c r="H343" s="77"/>
      <c r="I343" s="77"/>
    </row>
    <row r="344" spans="4:9" x14ac:dyDescent="0.45">
      <c r="D344" s="77"/>
      <c r="E344" s="77"/>
      <c r="F344" s="77"/>
      <c r="G344" s="77"/>
      <c r="H344" s="77"/>
      <c r="I344" s="77"/>
    </row>
    <row r="345" spans="4:9" x14ac:dyDescent="0.45">
      <c r="D345" s="77"/>
      <c r="E345" s="77"/>
      <c r="F345" s="77"/>
      <c r="G345" s="77"/>
      <c r="H345" s="77"/>
      <c r="I345" s="77"/>
    </row>
    <row r="346" spans="4:9" x14ac:dyDescent="0.45">
      <c r="D346" s="77"/>
      <c r="E346" s="77"/>
      <c r="F346" s="77"/>
      <c r="G346" s="77"/>
      <c r="H346" s="77"/>
      <c r="I346" s="77"/>
    </row>
    <row r="347" spans="4:9" x14ac:dyDescent="0.45">
      <c r="D347" s="77"/>
      <c r="E347" s="77"/>
      <c r="F347" s="77"/>
      <c r="G347" s="77"/>
      <c r="H347" s="77"/>
      <c r="I347" s="77"/>
    </row>
    <row r="348" spans="4:9" x14ac:dyDescent="0.45">
      <c r="D348" s="77"/>
      <c r="E348" s="77"/>
      <c r="F348" s="77"/>
      <c r="G348" s="77"/>
      <c r="H348" s="77"/>
      <c r="I348" s="77"/>
    </row>
    <row r="349" spans="4:9" x14ac:dyDescent="0.45">
      <c r="D349" s="77"/>
      <c r="E349" s="77"/>
      <c r="F349" s="77"/>
      <c r="G349" s="77"/>
      <c r="H349" s="77"/>
      <c r="I349" s="77"/>
    </row>
    <row r="350" spans="4:9" x14ac:dyDescent="0.45">
      <c r="D350" s="77"/>
      <c r="E350" s="77"/>
      <c r="F350" s="77"/>
      <c r="G350" s="77"/>
      <c r="H350" s="77"/>
      <c r="I350" s="77"/>
    </row>
    <row r="351" spans="4:9" x14ac:dyDescent="0.45">
      <c r="D351" s="77"/>
      <c r="E351" s="77"/>
      <c r="F351" s="77"/>
      <c r="G351" s="77"/>
      <c r="H351" s="77"/>
      <c r="I351" s="77"/>
    </row>
    <row r="352" spans="4:9" x14ac:dyDescent="0.45">
      <c r="D352" s="77"/>
      <c r="E352" s="77"/>
      <c r="F352" s="77"/>
      <c r="G352" s="77"/>
      <c r="H352" s="77"/>
      <c r="I352" s="77"/>
    </row>
    <row r="353" spans="4:9" x14ac:dyDescent="0.45">
      <c r="D353" s="77"/>
      <c r="E353" s="77"/>
      <c r="F353" s="77"/>
      <c r="G353" s="77"/>
      <c r="H353" s="77"/>
      <c r="I353" s="77"/>
    </row>
    <row r="354" spans="4:9" x14ac:dyDescent="0.45">
      <c r="D354" s="77"/>
      <c r="E354" s="77"/>
      <c r="F354" s="77"/>
      <c r="G354" s="77"/>
      <c r="H354" s="77"/>
      <c r="I354" s="77"/>
    </row>
    <row r="355" spans="4:9" x14ac:dyDescent="0.45">
      <c r="D355" s="77"/>
      <c r="E355" s="77"/>
      <c r="F355" s="77"/>
      <c r="G355" s="77"/>
      <c r="H355" s="77"/>
      <c r="I355" s="77"/>
    </row>
    <row r="356" spans="4:9" x14ac:dyDescent="0.45">
      <c r="D356" s="77"/>
      <c r="E356" s="77"/>
      <c r="F356" s="77"/>
      <c r="G356" s="77"/>
      <c r="H356" s="77"/>
      <c r="I356" s="77"/>
    </row>
    <row r="357" spans="4:9" x14ac:dyDescent="0.45">
      <c r="D357" s="77"/>
      <c r="E357" s="77"/>
      <c r="F357" s="77"/>
      <c r="G357" s="77"/>
      <c r="H357" s="77"/>
      <c r="I357" s="77"/>
    </row>
    <row r="358" spans="4:9" x14ac:dyDescent="0.45">
      <c r="D358" s="77"/>
      <c r="E358" s="77"/>
      <c r="F358" s="77"/>
      <c r="G358" s="77"/>
      <c r="H358" s="77"/>
      <c r="I358" s="77"/>
    </row>
    <row r="359" spans="4:9" x14ac:dyDescent="0.45">
      <c r="D359" s="77"/>
      <c r="E359" s="77"/>
      <c r="F359" s="77"/>
      <c r="G359" s="77"/>
      <c r="H359" s="77"/>
      <c r="I359" s="77"/>
    </row>
    <row r="360" spans="4:9" x14ac:dyDescent="0.45">
      <c r="D360" s="77"/>
      <c r="E360" s="77"/>
      <c r="F360" s="77"/>
      <c r="G360" s="77"/>
      <c r="H360" s="77"/>
      <c r="I360" s="77"/>
    </row>
    <row r="361" spans="4:9" x14ac:dyDescent="0.45">
      <c r="D361" s="77"/>
      <c r="E361" s="77"/>
      <c r="F361" s="77"/>
      <c r="G361" s="77"/>
      <c r="H361" s="77"/>
      <c r="I361" s="77"/>
    </row>
    <row r="362" spans="4:9" x14ac:dyDescent="0.45">
      <c r="D362" s="77"/>
      <c r="E362" s="77"/>
      <c r="F362" s="77"/>
      <c r="G362" s="77"/>
      <c r="H362" s="77"/>
      <c r="I362" s="77"/>
    </row>
    <row r="363" spans="4:9" x14ac:dyDescent="0.45">
      <c r="D363" s="77"/>
      <c r="E363" s="77"/>
      <c r="F363" s="77"/>
      <c r="G363" s="77"/>
      <c r="H363" s="77"/>
      <c r="I363" s="77"/>
    </row>
    <row r="364" spans="4:9" x14ac:dyDescent="0.45">
      <c r="D364" s="77"/>
      <c r="E364" s="77"/>
      <c r="F364" s="77"/>
      <c r="G364" s="77"/>
      <c r="H364" s="77"/>
      <c r="I364" s="77"/>
    </row>
    <row r="365" spans="4:9" x14ac:dyDescent="0.45">
      <c r="D365" s="77"/>
      <c r="E365" s="77"/>
      <c r="F365" s="77"/>
      <c r="G365" s="77"/>
      <c r="H365" s="77"/>
      <c r="I365" s="77"/>
    </row>
    <row r="366" spans="4:9" x14ac:dyDescent="0.45">
      <c r="D366" s="77"/>
      <c r="E366" s="77"/>
      <c r="F366" s="77"/>
      <c r="G366" s="77"/>
      <c r="H366" s="77"/>
      <c r="I366" s="77"/>
    </row>
    <row r="367" spans="4:9" x14ac:dyDescent="0.45">
      <c r="D367" s="77"/>
      <c r="E367" s="77"/>
      <c r="F367" s="77"/>
      <c r="G367" s="77"/>
      <c r="H367" s="77"/>
      <c r="I367" s="77"/>
    </row>
    <row r="368" spans="4:9" x14ac:dyDescent="0.45">
      <c r="D368" s="77"/>
      <c r="E368" s="77"/>
      <c r="F368" s="77"/>
      <c r="G368" s="77"/>
      <c r="H368" s="77"/>
      <c r="I368" s="77"/>
    </row>
    <row r="369" spans="4:9" x14ac:dyDescent="0.45">
      <c r="D369" s="77"/>
      <c r="E369" s="77"/>
      <c r="F369" s="77"/>
      <c r="G369" s="77"/>
      <c r="H369" s="77"/>
      <c r="I369" s="77"/>
    </row>
    <row r="370" spans="4:9" x14ac:dyDescent="0.45">
      <c r="D370" s="77"/>
      <c r="E370" s="77"/>
      <c r="F370" s="77"/>
      <c r="G370" s="77"/>
      <c r="H370" s="77"/>
      <c r="I370" s="77"/>
    </row>
    <row r="371" spans="4:9" x14ac:dyDescent="0.45">
      <c r="D371" s="77"/>
      <c r="E371" s="77"/>
      <c r="F371" s="77"/>
      <c r="G371" s="77"/>
      <c r="H371" s="77"/>
      <c r="I371" s="77"/>
    </row>
    <row r="372" spans="4:9" x14ac:dyDescent="0.45">
      <c r="D372" s="77"/>
      <c r="E372" s="77"/>
      <c r="F372" s="77"/>
      <c r="G372" s="77"/>
      <c r="H372" s="77"/>
      <c r="I372" s="77"/>
    </row>
    <row r="373" spans="4:9" x14ac:dyDescent="0.45">
      <c r="D373" s="77"/>
      <c r="E373" s="77"/>
      <c r="F373" s="77"/>
      <c r="G373" s="77"/>
      <c r="H373" s="77"/>
      <c r="I373" s="77"/>
    </row>
    <row r="374" spans="4:9" x14ac:dyDescent="0.45">
      <c r="D374" s="77"/>
      <c r="E374" s="77"/>
      <c r="F374" s="77"/>
      <c r="G374" s="77"/>
      <c r="H374" s="77"/>
      <c r="I374" s="77"/>
    </row>
    <row r="375" spans="4:9" x14ac:dyDescent="0.45">
      <c r="D375" s="77"/>
      <c r="E375" s="77"/>
      <c r="F375" s="77"/>
      <c r="G375" s="77"/>
      <c r="H375" s="77"/>
      <c r="I375" s="77"/>
    </row>
    <row r="376" spans="4:9" x14ac:dyDescent="0.45">
      <c r="D376" s="77"/>
      <c r="E376" s="77"/>
      <c r="F376" s="77"/>
      <c r="G376" s="77"/>
      <c r="H376" s="77"/>
      <c r="I376" s="77"/>
    </row>
    <row r="377" spans="4:9" x14ac:dyDescent="0.45">
      <c r="D377" s="77"/>
      <c r="E377" s="77"/>
      <c r="F377" s="77"/>
      <c r="G377" s="77"/>
      <c r="H377" s="77"/>
      <c r="I377" s="77"/>
    </row>
    <row r="378" spans="4:9" x14ac:dyDescent="0.45">
      <c r="D378" s="77"/>
      <c r="E378" s="77"/>
      <c r="F378" s="77"/>
      <c r="G378" s="77"/>
      <c r="H378" s="77"/>
      <c r="I378" s="77"/>
    </row>
    <row r="379" spans="4:9" x14ac:dyDescent="0.45">
      <c r="D379" s="77"/>
      <c r="E379" s="77"/>
      <c r="F379" s="77"/>
      <c r="G379" s="77"/>
      <c r="H379" s="77"/>
      <c r="I379" s="77"/>
    </row>
    <row r="380" spans="4:9" x14ac:dyDescent="0.45">
      <c r="D380" s="77"/>
      <c r="E380" s="77"/>
      <c r="F380" s="77"/>
      <c r="G380" s="77"/>
      <c r="H380" s="77"/>
      <c r="I380" s="77"/>
    </row>
    <row r="381" spans="4:9" x14ac:dyDescent="0.45">
      <c r="D381" s="77"/>
      <c r="E381" s="77"/>
      <c r="F381" s="77"/>
      <c r="G381" s="77"/>
      <c r="H381" s="77"/>
      <c r="I381" s="77"/>
    </row>
    <row r="382" spans="4:9" x14ac:dyDescent="0.45">
      <c r="D382" s="77"/>
      <c r="E382" s="77"/>
      <c r="F382" s="77"/>
      <c r="G382" s="77"/>
      <c r="H382" s="77"/>
      <c r="I382" s="77"/>
    </row>
    <row r="383" spans="4:9" x14ac:dyDescent="0.45">
      <c r="D383" s="77"/>
      <c r="E383" s="77"/>
      <c r="F383" s="77"/>
      <c r="G383" s="77"/>
      <c r="H383" s="77"/>
      <c r="I383" s="77"/>
    </row>
    <row r="384" spans="4:9" x14ac:dyDescent="0.45">
      <c r="D384" s="77"/>
      <c r="E384" s="77"/>
      <c r="F384" s="77"/>
      <c r="G384" s="77"/>
      <c r="H384" s="77"/>
      <c r="I384" s="77"/>
    </row>
    <row r="385" spans="4:9" x14ac:dyDescent="0.45">
      <c r="D385" s="77"/>
      <c r="E385" s="77"/>
      <c r="F385" s="77"/>
      <c r="G385" s="77"/>
      <c r="H385" s="77"/>
      <c r="I385" s="77"/>
    </row>
    <row r="386" spans="4:9" x14ac:dyDescent="0.45">
      <c r="D386" s="77"/>
      <c r="E386" s="77"/>
      <c r="F386" s="77"/>
      <c r="G386" s="77"/>
      <c r="H386" s="77"/>
      <c r="I386" s="77"/>
    </row>
    <row r="387" spans="4:9" x14ac:dyDescent="0.45">
      <c r="D387" s="77"/>
      <c r="E387" s="77"/>
      <c r="F387" s="77"/>
      <c r="G387" s="77"/>
      <c r="H387" s="77"/>
      <c r="I387" s="77"/>
    </row>
    <row r="388" spans="4:9" x14ac:dyDescent="0.45">
      <c r="D388" s="77"/>
      <c r="E388" s="77"/>
      <c r="F388" s="77"/>
      <c r="G388" s="77"/>
      <c r="H388" s="77"/>
      <c r="I388" s="77"/>
    </row>
    <row r="389" spans="4:9" x14ac:dyDescent="0.45">
      <c r="D389" s="77"/>
      <c r="E389" s="77"/>
      <c r="F389" s="77"/>
      <c r="G389" s="77"/>
      <c r="H389" s="77"/>
      <c r="I389" s="77"/>
    </row>
    <row r="390" spans="4:9" x14ac:dyDescent="0.45">
      <c r="D390" s="77"/>
      <c r="E390" s="77"/>
      <c r="F390" s="77"/>
      <c r="G390" s="77"/>
      <c r="H390" s="77"/>
      <c r="I390" s="77"/>
    </row>
    <row r="391" spans="4:9" x14ac:dyDescent="0.45">
      <c r="D391" s="77"/>
      <c r="E391" s="77"/>
      <c r="F391" s="77"/>
      <c r="G391" s="77"/>
      <c r="H391" s="77"/>
      <c r="I391" s="77"/>
    </row>
    <row r="392" spans="4:9" x14ac:dyDescent="0.45">
      <c r="D392" s="77"/>
      <c r="E392" s="77"/>
      <c r="F392" s="77"/>
      <c r="G392" s="77"/>
      <c r="H392" s="77"/>
      <c r="I392" s="77"/>
    </row>
    <row r="393" spans="4:9" x14ac:dyDescent="0.45">
      <c r="D393" s="77"/>
      <c r="E393" s="77"/>
      <c r="F393" s="77"/>
      <c r="G393" s="77"/>
      <c r="H393" s="77"/>
      <c r="I393" s="77"/>
    </row>
    <row r="394" spans="4:9" x14ac:dyDescent="0.45">
      <c r="D394" s="77"/>
      <c r="E394" s="77"/>
      <c r="F394" s="77"/>
      <c r="G394" s="77"/>
      <c r="H394" s="77"/>
      <c r="I394" s="77"/>
    </row>
    <row r="395" spans="4:9" x14ac:dyDescent="0.45">
      <c r="D395" s="77"/>
      <c r="E395" s="77"/>
      <c r="F395" s="77"/>
      <c r="G395" s="77"/>
      <c r="H395" s="77"/>
      <c r="I395" s="77"/>
    </row>
    <row r="396" spans="4:9" x14ac:dyDescent="0.45">
      <c r="D396" s="77"/>
      <c r="E396" s="77"/>
      <c r="F396" s="77"/>
      <c r="G396" s="77"/>
      <c r="H396" s="77"/>
      <c r="I396" s="77"/>
    </row>
    <row r="397" spans="4:9" x14ac:dyDescent="0.45">
      <c r="D397" s="77"/>
      <c r="E397" s="77"/>
      <c r="F397" s="77"/>
      <c r="G397" s="77"/>
      <c r="H397" s="77"/>
      <c r="I397" s="77"/>
    </row>
    <row r="398" spans="4:9" x14ac:dyDescent="0.45">
      <c r="D398" s="77"/>
      <c r="E398" s="77"/>
      <c r="F398" s="77"/>
      <c r="G398" s="77"/>
      <c r="H398" s="77"/>
      <c r="I398" s="77"/>
    </row>
    <row r="399" spans="4:9" x14ac:dyDescent="0.45">
      <c r="D399" s="77"/>
      <c r="E399" s="77"/>
      <c r="F399" s="77"/>
      <c r="G399" s="77"/>
      <c r="H399" s="77"/>
      <c r="I399" s="77"/>
    </row>
    <row r="400" spans="4:9" x14ac:dyDescent="0.45">
      <c r="D400" s="77"/>
      <c r="E400" s="77"/>
      <c r="F400" s="77"/>
      <c r="G400" s="77"/>
      <c r="H400" s="77"/>
      <c r="I400" s="77"/>
    </row>
    <row r="401" spans="4:9" x14ac:dyDescent="0.45">
      <c r="D401" s="77"/>
      <c r="E401" s="77"/>
      <c r="F401" s="77"/>
      <c r="G401" s="77"/>
      <c r="H401" s="77"/>
      <c r="I401" s="77"/>
    </row>
    <row r="402" spans="4:9" x14ac:dyDescent="0.45">
      <c r="D402" s="77"/>
      <c r="E402" s="77"/>
      <c r="F402" s="77"/>
      <c r="G402" s="77"/>
      <c r="H402" s="77"/>
      <c r="I402" s="77"/>
    </row>
    <row r="403" spans="4:9" x14ac:dyDescent="0.45">
      <c r="D403" s="77"/>
      <c r="E403" s="77"/>
      <c r="F403" s="77"/>
      <c r="G403" s="77"/>
      <c r="H403" s="77"/>
      <c r="I403" s="77"/>
    </row>
    <row r="404" spans="4:9" x14ac:dyDescent="0.45">
      <c r="D404" s="77"/>
      <c r="E404" s="77"/>
      <c r="F404" s="77"/>
      <c r="G404" s="77"/>
      <c r="H404" s="77"/>
      <c r="I404" s="77"/>
    </row>
    <row r="405" spans="4:9" x14ac:dyDescent="0.45">
      <c r="D405" s="77"/>
      <c r="E405" s="77"/>
      <c r="F405" s="77"/>
      <c r="G405" s="77"/>
      <c r="H405" s="77"/>
      <c r="I405" s="77"/>
    </row>
    <row r="406" spans="4:9" x14ac:dyDescent="0.45">
      <c r="D406" s="77"/>
      <c r="E406" s="77"/>
      <c r="F406" s="77"/>
      <c r="G406" s="77"/>
      <c r="H406" s="77"/>
      <c r="I406" s="77"/>
    </row>
    <row r="407" spans="4:9" x14ac:dyDescent="0.45">
      <c r="D407" s="77"/>
      <c r="E407" s="77"/>
      <c r="F407" s="77"/>
      <c r="G407" s="77"/>
      <c r="H407" s="77"/>
      <c r="I407" s="77"/>
    </row>
    <row r="408" spans="4:9" x14ac:dyDescent="0.45">
      <c r="D408" s="77"/>
      <c r="E408" s="77"/>
      <c r="F408" s="77"/>
      <c r="G408" s="77"/>
      <c r="H408" s="77"/>
      <c r="I408" s="77"/>
    </row>
    <row r="409" spans="4:9" x14ac:dyDescent="0.45">
      <c r="D409" s="77"/>
      <c r="E409" s="77"/>
      <c r="F409" s="77"/>
      <c r="G409" s="77"/>
      <c r="H409" s="77"/>
      <c r="I409" s="77"/>
    </row>
    <row r="410" spans="4:9" x14ac:dyDescent="0.45">
      <c r="D410" s="77"/>
      <c r="E410" s="77"/>
      <c r="F410" s="77"/>
      <c r="G410" s="77"/>
      <c r="H410" s="77"/>
      <c r="I410" s="77"/>
    </row>
    <row r="411" spans="4:9" x14ac:dyDescent="0.45">
      <c r="D411" s="77"/>
      <c r="E411" s="77"/>
      <c r="F411" s="77"/>
      <c r="G411" s="77"/>
      <c r="H411" s="77"/>
      <c r="I411" s="77"/>
    </row>
    <row r="412" spans="4:9" x14ac:dyDescent="0.45">
      <c r="D412" s="77"/>
      <c r="E412" s="77"/>
      <c r="F412" s="77"/>
      <c r="G412" s="77"/>
      <c r="H412" s="77"/>
      <c r="I412" s="77"/>
    </row>
    <row r="413" spans="4:9" x14ac:dyDescent="0.45">
      <c r="D413" s="77"/>
      <c r="E413" s="77"/>
      <c r="F413" s="77"/>
      <c r="G413" s="77"/>
      <c r="H413" s="77"/>
      <c r="I413" s="77"/>
    </row>
    <row r="414" spans="4:9" x14ac:dyDescent="0.45">
      <c r="D414" s="77"/>
      <c r="E414" s="77"/>
      <c r="F414" s="77"/>
      <c r="G414" s="77"/>
      <c r="H414" s="77"/>
      <c r="I414" s="77"/>
    </row>
    <row r="415" spans="4:9" x14ac:dyDescent="0.45">
      <c r="D415" s="77"/>
      <c r="E415" s="77"/>
      <c r="F415" s="77"/>
      <c r="G415" s="77"/>
      <c r="H415" s="77"/>
      <c r="I415" s="77"/>
    </row>
    <row r="416" spans="4:9" x14ac:dyDescent="0.45">
      <c r="D416" s="77"/>
      <c r="E416" s="77"/>
      <c r="F416" s="77"/>
      <c r="G416" s="77"/>
      <c r="H416" s="77"/>
      <c r="I416" s="77"/>
    </row>
    <row r="417" spans="4:9" x14ac:dyDescent="0.45">
      <c r="D417" s="77"/>
      <c r="E417" s="77"/>
      <c r="F417" s="77"/>
      <c r="G417" s="77"/>
      <c r="H417" s="77"/>
      <c r="I417" s="77"/>
    </row>
    <row r="418" spans="4:9" x14ac:dyDescent="0.45">
      <c r="D418" s="77"/>
      <c r="E418" s="77"/>
      <c r="F418" s="77"/>
      <c r="G418" s="77"/>
      <c r="H418" s="77"/>
      <c r="I418" s="77"/>
    </row>
    <row r="419" spans="4:9" x14ac:dyDescent="0.45">
      <c r="D419" s="77"/>
      <c r="E419" s="77"/>
      <c r="F419" s="77"/>
      <c r="G419" s="77"/>
      <c r="H419" s="77"/>
      <c r="I419" s="77"/>
    </row>
    <row r="420" spans="4:9" x14ac:dyDescent="0.45">
      <c r="D420" s="77"/>
      <c r="E420" s="77"/>
      <c r="F420" s="77"/>
      <c r="G420" s="77"/>
      <c r="H420" s="77"/>
      <c r="I420" s="77"/>
    </row>
    <row r="421" spans="4:9" x14ac:dyDescent="0.45">
      <c r="D421" s="77"/>
      <c r="E421" s="77"/>
      <c r="F421" s="77"/>
      <c r="G421" s="77"/>
      <c r="H421" s="77"/>
      <c r="I421" s="77"/>
    </row>
    <row r="422" spans="4:9" x14ac:dyDescent="0.45">
      <c r="D422" s="77"/>
      <c r="E422" s="77"/>
      <c r="F422" s="77"/>
      <c r="G422" s="77"/>
      <c r="H422" s="77"/>
      <c r="I422" s="77"/>
    </row>
    <row r="423" spans="4:9" x14ac:dyDescent="0.45">
      <c r="D423" s="77"/>
      <c r="E423" s="77"/>
      <c r="F423" s="77"/>
      <c r="G423" s="77"/>
      <c r="H423" s="77"/>
      <c r="I423" s="77"/>
    </row>
    <row r="424" spans="4:9" x14ac:dyDescent="0.45">
      <c r="D424" s="77"/>
      <c r="E424" s="77"/>
      <c r="F424" s="77"/>
      <c r="G424" s="77"/>
      <c r="H424" s="77"/>
      <c r="I424" s="77"/>
    </row>
    <row r="425" spans="4:9" x14ac:dyDescent="0.45">
      <c r="D425" s="77"/>
      <c r="E425" s="77"/>
      <c r="F425" s="77"/>
      <c r="G425" s="77"/>
      <c r="H425" s="77"/>
      <c r="I425" s="77"/>
    </row>
    <row r="426" spans="4:9" x14ac:dyDescent="0.45">
      <c r="D426" s="77"/>
      <c r="E426" s="77"/>
      <c r="F426" s="77"/>
      <c r="G426" s="77"/>
      <c r="H426" s="77"/>
      <c r="I426" s="77"/>
    </row>
    <row r="427" spans="4:9" x14ac:dyDescent="0.45">
      <c r="D427" s="77"/>
      <c r="E427" s="77"/>
      <c r="F427" s="77"/>
      <c r="G427" s="77"/>
      <c r="H427" s="77"/>
      <c r="I427" s="77"/>
    </row>
    <row r="428" spans="4:9" x14ac:dyDescent="0.45">
      <c r="D428" s="77"/>
      <c r="E428" s="77"/>
      <c r="F428" s="77"/>
      <c r="G428" s="77"/>
      <c r="H428" s="77"/>
      <c r="I428" s="77"/>
    </row>
    <row r="429" spans="4:9" x14ac:dyDescent="0.45">
      <c r="D429" s="77"/>
      <c r="E429" s="77"/>
      <c r="F429" s="77"/>
      <c r="G429" s="77"/>
      <c r="H429" s="77"/>
      <c r="I429" s="77"/>
    </row>
    <row r="430" spans="4:9" x14ac:dyDescent="0.45">
      <c r="D430" s="77"/>
      <c r="E430" s="77"/>
      <c r="F430" s="77"/>
      <c r="G430" s="77"/>
      <c r="H430" s="77"/>
      <c r="I430" s="77"/>
    </row>
    <row r="431" spans="4:9" x14ac:dyDescent="0.45">
      <c r="D431" s="77"/>
      <c r="E431" s="77"/>
      <c r="F431" s="77"/>
      <c r="G431" s="77"/>
      <c r="H431" s="77"/>
      <c r="I431" s="77"/>
    </row>
    <row r="432" spans="4:9" x14ac:dyDescent="0.45">
      <c r="D432" s="77"/>
      <c r="E432" s="77"/>
      <c r="F432" s="77"/>
      <c r="G432" s="77"/>
      <c r="H432" s="77"/>
      <c r="I432" s="77"/>
    </row>
    <row r="433" spans="4:9" x14ac:dyDescent="0.45">
      <c r="D433" s="77"/>
      <c r="E433" s="77"/>
      <c r="F433" s="77"/>
      <c r="G433" s="77"/>
      <c r="H433" s="77"/>
      <c r="I433" s="77"/>
    </row>
    <row r="434" spans="4:9" x14ac:dyDescent="0.45">
      <c r="D434" s="77"/>
      <c r="E434" s="77"/>
      <c r="F434" s="77"/>
      <c r="G434" s="77"/>
      <c r="H434" s="77"/>
      <c r="I434" s="77"/>
    </row>
    <row r="435" spans="4:9" x14ac:dyDescent="0.45">
      <c r="D435" s="77"/>
      <c r="E435" s="77"/>
      <c r="F435" s="77"/>
      <c r="G435" s="77"/>
      <c r="H435" s="77"/>
      <c r="I435" s="77"/>
    </row>
    <row r="436" spans="4:9" x14ac:dyDescent="0.45">
      <c r="D436" s="77"/>
      <c r="E436" s="77"/>
      <c r="F436" s="77"/>
      <c r="G436" s="77"/>
      <c r="H436" s="77"/>
      <c r="I436" s="77"/>
    </row>
    <row r="437" spans="4:9" x14ac:dyDescent="0.45">
      <c r="D437" s="77"/>
      <c r="E437" s="77"/>
      <c r="F437" s="77"/>
      <c r="G437" s="77"/>
      <c r="H437" s="77"/>
      <c r="I437" s="77"/>
    </row>
    <row r="438" spans="4:9" x14ac:dyDescent="0.45">
      <c r="D438" s="77"/>
      <c r="E438" s="77"/>
      <c r="F438" s="77"/>
      <c r="G438" s="77"/>
      <c r="H438" s="77"/>
      <c r="I438" s="77"/>
    </row>
    <row r="439" spans="4:9" x14ac:dyDescent="0.45">
      <c r="D439" s="77"/>
      <c r="E439" s="77"/>
      <c r="F439" s="77"/>
      <c r="G439" s="77"/>
      <c r="H439" s="77"/>
      <c r="I439" s="77"/>
    </row>
    <row r="440" spans="4:9" x14ac:dyDescent="0.45">
      <c r="D440" s="77"/>
      <c r="E440" s="77"/>
      <c r="F440" s="77"/>
      <c r="G440" s="77"/>
      <c r="H440" s="77"/>
      <c r="I440" s="77"/>
    </row>
    <row r="441" spans="4:9" x14ac:dyDescent="0.45">
      <c r="D441" s="77"/>
      <c r="E441" s="77"/>
      <c r="F441" s="77"/>
      <c r="G441" s="77"/>
      <c r="H441" s="77"/>
      <c r="I441" s="77"/>
    </row>
    <row r="442" spans="4:9" x14ac:dyDescent="0.45">
      <c r="D442" s="77"/>
      <c r="E442" s="77"/>
      <c r="F442" s="77"/>
      <c r="G442" s="77"/>
      <c r="H442" s="77"/>
      <c r="I442" s="77"/>
    </row>
    <row r="443" spans="4:9" x14ac:dyDescent="0.45">
      <c r="D443" s="77"/>
      <c r="E443" s="77"/>
      <c r="F443" s="77"/>
      <c r="G443" s="77"/>
      <c r="H443" s="77"/>
      <c r="I443" s="77"/>
    </row>
    <row r="444" spans="4:9" x14ac:dyDescent="0.45">
      <c r="D444" s="77"/>
      <c r="E444" s="77"/>
      <c r="F444" s="77"/>
      <c r="G444" s="77"/>
      <c r="H444" s="77"/>
      <c r="I444" s="77"/>
    </row>
    <row r="445" spans="4:9" x14ac:dyDescent="0.45">
      <c r="D445" s="77"/>
      <c r="E445" s="77"/>
      <c r="F445" s="77"/>
      <c r="G445" s="77"/>
      <c r="H445" s="77"/>
      <c r="I445" s="77"/>
    </row>
    <row r="446" spans="4:9" x14ac:dyDescent="0.45">
      <c r="D446" s="77"/>
      <c r="E446" s="77"/>
      <c r="F446" s="77"/>
      <c r="G446" s="77"/>
      <c r="H446" s="77"/>
      <c r="I446" s="77"/>
    </row>
    <row r="447" spans="4:9" x14ac:dyDescent="0.45">
      <c r="D447" s="77"/>
      <c r="E447" s="77"/>
      <c r="F447" s="77"/>
      <c r="G447" s="77"/>
      <c r="H447" s="77"/>
      <c r="I447" s="77"/>
    </row>
    <row r="448" spans="4:9" x14ac:dyDescent="0.45">
      <c r="D448" s="77"/>
      <c r="E448" s="77"/>
      <c r="F448" s="77"/>
      <c r="G448" s="77"/>
      <c r="H448" s="77"/>
      <c r="I448" s="77"/>
    </row>
    <row r="449" spans="4:9" x14ac:dyDescent="0.45">
      <c r="D449" s="77"/>
      <c r="E449" s="77"/>
      <c r="F449" s="77"/>
      <c r="G449" s="77"/>
      <c r="H449" s="77"/>
      <c r="I449" s="77"/>
    </row>
    <row r="450" spans="4:9" x14ac:dyDescent="0.45">
      <c r="D450" s="77"/>
      <c r="E450" s="77"/>
      <c r="F450" s="77"/>
      <c r="G450" s="77"/>
      <c r="H450" s="77"/>
      <c r="I450" s="77"/>
    </row>
    <row r="451" spans="4:9" x14ac:dyDescent="0.45">
      <c r="D451" s="77"/>
      <c r="E451" s="77"/>
      <c r="F451" s="77"/>
      <c r="G451" s="77"/>
      <c r="H451" s="77"/>
      <c r="I451" s="77"/>
    </row>
    <row r="452" spans="4:9" x14ac:dyDescent="0.45">
      <c r="D452" s="77"/>
      <c r="E452" s="77"/>
      <c r="F452" s="77"/>
      <c r="G452" s="77"/>
      <c r="H452" s="77"/>
      <c r="I452" s="77"/>
    </row>
    <row r="453" spans="4:9" x14ac:dyDescent="0.45">
      <c r="D453" s="77"/>
      <c r="E453" s="77"/>
      <c r="F453" s="77"/>
      <c r="G453" s="77"/>
      <c r="H453" s="77"/>
      <c r="I453" s="77"/>
    </row>
    <row r="454" spans="4:9" x14ac:dyDescent="0.45">
      <c r="D454" s="77"/>
      <c r="E454" s="77"/>
      <c r="F454" s="77"/>
      <c r="G454" s="77"/>
      <c r="H454" s="77"/>
      <c r="I454" s="77"/>
    </row>
    <row r="455" spans="4:9" x14ac:dyDescent="0.45">
      <c r="D455" s="77"/>
      <c r="E455" s="77"/>
      <c r="F455" s="77"/>
      <c r="G455" s="77"/>
      <c r="H455" s="77"/>
      <c r="I455" s="77"/>
    </row>
    <row r="456" spans="4:9" x14ac:dyDescent="0.45">
      <c r="D456" s="77"/>
      <c r="E456" s="77"/>
      <c r="F456" s="77"/>
      <c r="G456" s="77"/>
      <c r="H456" s="77"/>
      <c r="I456" s="77"/>
    </row>
    <row r="457" spans="4:9" x14ac:dyDescent="0.45">
      <c r="D457" s="77"/>
      <c r="E457" s="77"/>
      <c r="F457" s="77"/>
      <c r="G457" s="77"/>
      <c r="H457" s="77"/>
      <c r="I457" s="77"/>
    </row>
    <row r="458" spans="4:9" x14ac:dyDescent="0.45">
      <c r="D458" s="77"/>
      <c r="E458" s="77"/>
      <c r="F458" s="77"/>
      <c r="G458" s="77"/>
      <c r="H458" s="77"/>
      <c r="I458" s="77"/>
    </row>
    <row r="459" spans="4:9" x14ac:dyDescent="0.45">
      <c r="D459" s="77"/>
      <c r="E459" s="77"/>
      <c r="F459" s="77"/>
      <c r="G459" s="77"/>
      <c r="H459" s="77"/>
      <c r="I459" s="77"/>
    </row>
    <row r="460" spans="4:9" x14ac:dyDescent="0.45">
      <c r="D460" s="77"/>
      <c r="E460" s="77"/>
      <c r="F460" s="77"/>
      <c r="G460" s="77"/>
      <c r="H460" s="77"/>
      <c r="I460" s="77"/>
    </row>
    <row r="461" spans="4:9" x14ac:dyDescent="0.45">
      <c r="D461" s="77"/>
      <c r="E461" s="77"/>
      <c r="F461" s="77"/>
      <c r="G461" s="77"/>
      <c r="H461" s="77"/>
      <c r="I461" s="77"/>
    </row>
    <row r="462" spans="4:9" x14ac:dyDescent="0.45">
      <c r="D462" s="77"/>
      <c r="E462" s="77"/>
      <c r="F462" s="77"/>
      <c r="G462" s="77"/>
      <c r="H462" s="77"/>
      <c r="I462" s="77"/>
    </row>
    <row r="463" spans="4:9" x14ac:dyDescent="0.45">
      <c r="D463" s="77"/>
      <c r="E463" s="77"/>
      <c r="F463" s="77"/>
      <c r="G463" s="77"/>
      <c r="H463" s="77"/>
      <c r="I463" s="77"/>
    </row>
    <row r="464" spans="4:9" x14ac:dyDescent="0.45">
      <c r="D464" s="77"/>
      <c r="E464" s="77"/>
      <c r="F464" s="77"/>
      <c r="G464" s="77"/>
      <c r="H464" s="77"/>
      <c r="I464" s="77"/>
    </row>
    <row r="465" spans="4:9" x14ac:dyDescent="0.45">
      <c r="D465" s="77"/>
      <c r="E465" s="77"/>
      <c r="F465" s="77"/>
      <c r="G465" s="77"/>
      <c r="H465" s="77"/>
      <c r="I465" s="77"/>
    </row>
    <row r="466" spans="4:9" x14ac:dyDescent="0.45">
      <c r="D466" s="77"/>
      <c r="E466" s="77"/>
      <c r="F466" s="77"/>
      <c r="G466" s="77"/>
      <c r="H466" s="77"/>
      <c r="I466" s="77"/>
    </row>
    <row r="467" spans="4:9" x14ac:dyDescent="0.45">
      <c r="D467" s="77"/>
      <c r="E467" s="77"/>
      <c r="F467" s="77"/>
      <c r="G467" s="77"/>
      <c r="H467" s="77"/>
      <c r="I467" s="77"/>
    </row>
    <row r="468" spans="4:9" x14ac:dyDescent="0.45">
      <c r="D468" s="77"/>
      <c r="E468" s="77"/>
      <c r="F468" s="77"/>
      <c r="G468" s="77"/>
      <c r="H468" s="77"/>
      <c r="I468" s="77"/>
    </row>
    <row r="469" spans="4:9" x14ac:dyDescent="0.45">
      <c r="D469" s="77"/>
      <c r="E469" s="77"/>
      <c r="F469" s="77"/>
      <c r="G469" s="77"/>
      <c r="H469" s="77"/>
      <c r="I469" s="77"/>
    </row>
    <row r="470" spans="4:9" x14ac:dyDescent="0.45">
      <c r="D470" s="77"/>
      <c r="E470" s="77"/>
      <c r="F470" s="77"/>
      <c r="G470" s="77"/>
      <c r="H470" s="77"/>
      <c r="I470" s="77"/>
    </row>
    <row r="471" spans="4:9" x14ac:dyDescent="0.45">
      <c r="D471" s="77"/>
      <c r="E471" s="77"/>
      <c r="F471" s="77"/>
      <c r="G471" s="77"/>
      <c r="H471" s="77"/>
      <c r="I471" s="77"/>
    </row>
    <row r="472" spans="4:9" x14ac:dyDescent="0.45">
      <c r="D472" s="77"/>
      <c r="E472" s="77"/>
      <c r="F472" s="77"/>
      <c r="G472" s="77"/>
      <c r="H472" s="77"/>
      <c r="I472" s="77"/>
    </row>
    <row r="473" spans="4:9" x14ac:dyDescent="0.45">
      <c r="D473" s="77"/>
      <c r="E473" s="77"/>
      <c r="F473" s="77"/>
      <c r="G473" s="77"/>
      <c r="H473" s="77"/>
      <c r="I473" s="77"/>
    </row>
    <row r="474" spans="4:9" x14ac:dyDescent="0.45">
      <c r="D474" s="77"/>
      <c r="E474" s="77"/>
      <c r="F474" s="77"/>
      <c r="G474" s="77"/>
      <c r="H474" s="77"/>
      <c r="I474" s="77"/>
    </row>
    <row r="475" spans="4:9" x14ac:dyDescent="0.45">
      <c r="D475" s="77"/>
      <c r="E475" s="77"/>
      <c r="F475" s="77"/>
      <c r="G475" s="77"/>
      <c r="H475" s="77"/>
      <c r="I475" s="77"/>
    </row>
    <row r="476" spans="4:9" x14ac:dyDescent="0.45">
      <c r="D476" s="77"/>
      <c r="E476" s="77"/>
      <c r="F476" s="77"/>
      <c r="G476" s="77"/>
      <c r="H476" s="77"/>
      <c r="I476" s="77"/>
    </row>
    <row r="477" spans="4:9" x14ac:dyDescent="0.45">
      <c r="D477" s="77"/>
      <c r="E477" s="77"/>
      <c r="F477" s="77"/>
      <c r="G477" s="77"/>
      <c r="H477" s="77"/>
      <c r="I477" s="77"/>
    </row>
    <row r="478" spans="4:9" x14ac:dyDescent="0.45">
      <c r="D478" s="77"/>
      <c r="E478" s="77"/>
      <c r="F478" s="77"/>
      <c r="G478" s="77"/>
      <c r="H478" s="77"/>
      <c r="I478" s="77"/>
    </row>
    <row r="479" spans="4:9" x14ac:dyDescent="0.45">
      <c r="D479" s="77"/>
      <c r="E479" s="77"/>
      <c r="F479" s="77"/>
      <c r="G479" s="77"/>
      <c r="H479" s="77"/>
      <c r="I479" s="77"/>
    </row>
    <row r="480" spans="4:9" x14ac:dyDescent="0.45">
      <c r="D480" s="77"/>
      <c r="E480" s="77"/>
      <c r="F480" s="77"/>
      <c r="G480" s="77"/>
      <c r="H480" s="77"/>
      <c r="I480" s="77"/>
    </row>
    <row r="481" spans="4:9" x14ac:dyDescent="0.45">
      <c r="D481" s="77"/>
      <c r="E481" s="77"/>
      <c r="F481" s="77"/>
      <c r="G481" s="77"/>
      <c r="H481" s="77"/>
      <c r="I481" s="77"/>
    </row>
    <row r="482" spans="4:9" x14ac:dyDescent="0.45">
      <c r="D482" s="77"/>
      <c r="E482" s="77"/>
      <c r="F482" s="77"/>
      <c r="G482" s="77"/>
      <c r="H482" s="77"/>
      <c r="I482" s="77"/>
    </row>
    <row r="483" spans="4:9" x14ac:dyDescent="0.45">
      <c r="D483" s="77"/>
      <c r="E483" s="77"/>
      <c r="F483" s="77"/>
      <c r="G483" s="77"/>
      <c r="H483" s="77"/>
      <c r="I483" s="77"/>
    </row>
    <row r="484" spans="4:9" x14ac:dyDescent="0.45">
      <c r="D484" s="77"/>
      <c r="E484" s="77"/>
      <c r="F484" s="77"/>
      <c r="G484" s="77"/>
      <c r="H484" s="77"/>
      <c r="I484" s="77"/>
    </row>
    <row r="485" spans="4:9" x14ac:dyDescent="0.45">
      <c r="D485" s="77"/>
      <c r="E485" s="77"/>
      <c r="F485" s="77"/>
      <c r="G485" s="77"/>
      <c r="H485" s="77"/>
      <c r="I485" s="77"/>
    </row>
    <row r="486" spans="4:9" x14ac:dyDescent="0.45">
      <c r="D486" s="77"/>
      <c r="E486" s="77"/>
      <c r="F486" s="77"/>
      <c r="G486" s="77"/>
      <c r="H486" s="77"/>
      <c r="I486" s="77"/>
    </row>
    <row r="487" spans="4:9" x14ac:dyDescent="0.45">
      <c r="D487" s="77"/>
      <c r="E487" s="77"/>
      <c r="F487" s="77"/>
      <c r="G487" s="77"/>
      <c r="H487" s="77"/>
      <c r="I487" s="77"/>
    </row>
    <row r="488" spans="4:9" x14ac:dyDescent="0.45">
      <c r="D488" s="77"/>
      <c r="E488" s="77"/>
      <c r="F488" s="77"/>
      <c r="G488" s="77"/>
      <c r="H488" s="77"/>
      <c r="I488" s="77"/>
    </row>
    <row r="489" spans="4:9" x14ac:dyDescent="0.45">
      <c r="D489" s="77"/>
      <c r="E489" s="77"/>
      <c r="F489" s="77"/>
      <c r="G489" s="77"/>
      <c r="H489" s="77"/>
      <c r="I489" s="77"/>
    </row>
    <row r="490" spans="4:9" x14ac:dyDescent="0.45">
      <c r="D490" s="77"/>
      <c r="E490" s="77"/>
      <c r="F490" s="77"/>
      <c r="G490" s="77"/>
      <c r="H490" s="77"/>
      <c r="I490" s="77"/>
    </row>
    <row r="491" spans="4:9" x14ac:dyDescent="0.45">
      <c r="D491" s="77"/>
      <c r="E491" s="77"/>
      <c r="F491" s="77"/>
      <c r="G491" s="77"/>
      <c r="H491" s="77"/>
      <c r="I491" s="77"/>
    </row>
    <row r="492" spans="4:9" x14ac:dyDescent="0.45">
      <c r="D492" s="77"/>
      <c r="E492" s="77"/>
      <c r="F492" s="77"/>
      <c r="G492" s="77"/>
      <c r="H492" s="77"/>
      <c r="I492" s="77"/>
    </row>
    <row r="493" spans="4:9" x14ac:dyDescent="0.45">
      <c r="D493" s="77"/>
      <c r="E493" s="77"/>
      <c r="F493" s="77"/>
      <c r="G493" s="77"/>
      <c r="H493" s="77"/>
      <c r="I493" s="77"/>
    </row>
    <row r="494" spans="4:9" x14ac:dyDescent="0.45">
      <c r="D494" s="77"/>
      <c r="E494" s="77"/>
      <c r="F494" s="77"/>
      <c r="G494" s="77"/>
      <c r="H494" s="77"/>
      <c r="I494" s="77"/>
    </row>
    <row r="495" spans="4:9" x14ac:dyDescent="0.45">
      <c r="D495" s="77"/>
      <c r="E495" s="77"/>
      <c r="F495" s="77"/>
      <c r="G495" s="77"/>
      <c r="H495" s="77"/>
      <c r="I495" s="77"/>
    </row>
    <row r="496" spans="4:9" x14ac:dyDescent="0.45">
      <c r="D496" s="77"/>
      <c r="E496" s="77"/>
      <c r="F496" s="77"/>
      <c r="G496" s="77"/>
      <c r="H496" s="77"/>
      <c r="I496" s="77"/>
    </row>
    <row r="497" spans="4:9" x14ac:dyDescent="0.45">
      <c r="D497" s="77"/>
      <c r="E497" s="77"/>
      <c r="F497" s="77"/>
      <c r="G497" s="77"/>
      <c r="H497" s="77"/>
      <c r="I497" s="77"/>
    </row>
    <row r="498" spans="4:9" x14ac:dyDescent="0.45">
      <c r="D498" s="77"/>
      <c r="E498" s="77"/>
      <c r="F498" s="77"/>
      <c r="G498" s="77"/>
      <c r="H498" s="77"/>
      <c r="I498" s="77"/>
    </row>
    <row r="499" spans="4:9" x14ac:dyDescent="0.45">
      <c r="D499" s="77"/>
      <c r="E499" s="77"/>
      <c r="F499" s="77"/>
      <c r="G499" s="77"/>
      <c r="H499" s="77"/>
      <c r="I499" s="77"/>
    </row>
    <row r="500" spans="4:9" x14ac:dyDescent="0.45">
      <c r="D500" s="77"/>
      <c r="E500" s="77"/>
      <c r="F500" s="77"/>
      <c r="G500" s="77"/>
      <c r="H500" s="77"/>
      <c r="I500" s="77"/>
    </row>
    <row r="501" spans="4:9" x14ac:dyDescent="0.45">
      <c r="D501" s="77"/>
      <c r="E501" s="77"/>
      <c r="F501" s="77"/>
      <c r="G501" s="77"/>
      <c r="H501" s="77"/>
      <c r="I501" s="77"/>
    </row>
    <row r="502" spans="4:9" x14ac:dyDescent="0.45">
      <c r="D502" s="77"/>
      <c r="E502" s="77"/>
      <c r="F502" s="77"/>
      <c r="G502" s="77"/>
      <c r="H502" s="77"/>
      <c r="I502" s="77"/>
    </row>
    <row r="503" spans="4:9" x14ac:dyDescent="0.45">
      <c r="D503" s="77"/>
      <c r="E503" s="77"/>
      <c r="F503" s="77"/>
      <c r="G503" s="77"/>
      <c r="H503" s="77"/>
      <c r="I503" s="77"/>
    </row>
    <row r="504" spans="4:9" x14ac:dyDescent="0.45">
      <c r="D504" s="77"/>
      <c r="E504" s="77"/>
      <c r="F504" s="77"/>
      <c r="G504" s="77"/>
      <c r="H504" s="77"/>
      <c r="I504" s="77"/>
    </row>
    <row r="505" spans="4:9" x14ac:dyDescent="0.45">
      <c r="D505" s="77"/>
      <c r="E505" s="77"/>
      <c r="F505" s="77"/>
      <c r="G505" s="77"/>
      <c r="H505" s="77"/>
      <c r="I505" s="77"/>
    </row>
    <row r="506" spans="4:9" x14ac:dyDescent="0.45">
      <c r="D506" s="77"/>
      <c r="E506" s="77"/>
      <c r="F506" s="77"/>
      <c r="G506" s="77"/>
      <c r="H506" s="77"/>
      <c r="I506" s="77"/>
    </row>
    <row r="507" spans="4:9" x14ac:dyDescent="0.45">
      <c r="D507" s="77"/>
      <c r="E507" s="77"/>
      <c r="F507" s="77"/>
      <c r="G507" s="77"/>
      <c r="H507" s="77"/>
      <c r="I507" s="77"/>
    </row>
    <row r="508" spans="4:9" x14ac:dyDescent="0.45">
      <c r="D508" s="77"/>
      <c r="E508" s="77"/>
      <c r="F508" s="77"/>
      <c r="G508" s="77"/>
      <c r="H508" s="77"/>
      <c r="I508" s="77"/>
    </row>
    <row r="509" spans="4:9" x14ac:dyDescent="0.45">
      <c r="D509" s="77"/>
      <c r="E509" s="77"/>
      <c r="F509" s="77"/>
      <c r="G509" s="77"/>
      <c r="H509" s="77"/>
      <c r="I509" s="77"/>
    </row>
    <row r="510" spans="4:9" x14ac:dyDescent="0.45">
      <c r="D510" s="77"/>
      <c r="E510" s="77"/>
      <c r="F510" s="77"/>
      <c r="G510" s="77"/>
      <c r="H510" s="77"/>
      <c r="I510" s="77"/>
    </row>
    <row r="511" spans="4:9" x14ac:dyDescent="0.45">
      <c r="D511" s="77"/>
      <c r="E511" s="77"/>
      <c r="F511" s="77"/>
      <c r="G511" s="77"/>
      <c r="H511" s="77"/>
      <c r="I511" s="77"/>
    </row>
    <row r="512" spans="4:9" x14ac:dyDescent="0.45">
      <c r="D512" s="77"/>
      <c r="E512" s="77"/>
      <c r="F512" s="77"/>
      <c r="G512" s="77"/>
      <c r="H512" s="77"/>
      <c r="I512" s="77"/>
    </row>
    <row r="513" spans="4:9" x14ac:dyDescent="0.45">
      <c r="D513" s="77"/>
      <c r="E513" s="77"/>
      <c r="F513" s="77"/>
      <c r="G513" s="77"/>
      <c r="H513" s="77"/>
      <c r="I513" s="77"/>
    </row>
    <row r="514" spans="4:9" x14ac:dyDescent="0.45">
      <c r="D514" s="77"/>
      <c r="E514" s="77"/>
      <c r="F514" s="77"/>
      <c r="G514" s="77"/>
      <c r="H514" s="77"/>
      <c r="I514" s="77"/>
    </row>
    <row r="515" spans="4:9" x14ac:dyDescent="0.45">
      <c r="D515" s="77"/>
      <c r="E515" s="77"/>
      <c r="F515" s="77"/>
      <c r="G515" s="77"/>
      <c r="H515" s="77"/>
      <c r="I515" s="77"/>
    </row>
    <row r="516" spans="4:9" x14ac:dyDescent="0.45">
      <c r="D516" s="77"/>
      <c r="E516" s="77"/>
      <c r="F516" s="77"/>
      <c r="G516" s="77"/>
      <c r="H516" s="77"/>
      <c r="I516" s="77"/>
    </row>
    <row r="517" spans="4:9" x14ac:dyDescent="0.45">
      <c r="D517" s="77"/>
      <c r="E517" s="77"/>
      <c r="F517" s="77"/>
      <c r="G517" s="77"/>
      <c r="H517" s="77"/>
      <c r="I517" s="77"/>
    </row>
    <row r="518" spans="4:9" x14ac:dyDescent="0.45">
      <c r="D518" s="77"/>
      <c r="E518" s="77"/>
      <c r="F518" s="77"/>
      <c r="G518" s="77"/>
      <c r="H518" s="77"/>
      <c r="I518" s="77"/>
    </row>
    <row r="519" spans="4:9" x14ac:dyDescent="0.45">
      <c r="D519" s="77"/>
      <c r="E519" s="77"/>
      <c r="F519" s="77"/>
      <c r="G519" s="77"/>
      <c r="H519" s="77"/>
      <c r="I519" s="77"/>
    </row>
    <row r="520" spans="4:9" x14ac:dyDescent="0.45">
      <c r="D520" s="77"/>
      <c r="E520" s="77"/>
      <c r="F520" s="77"/>
      <c r="G520" s="77"/>
      <c r="H520" s="77"/>
      <c r="I520" s="77"/>
    </row>
    <row r="521" spans="4:9" x14ac:dyDescent="0.45">
      <c r="D521" s="77"/>
      <c r="E521" s="77"/>
      <c r="F521" s="77"/>
      <c r="G521" s="77"/>
      <c r="H521" s="77"/>
      <c r="I521" s="77"/>
    </row>
    <row r="522" spans="4:9" x14ac:dyDescent="0.45">
      <c r="D522" s="77"/>
      <c r="E522" s="77"/>
      <c r="F522" s="77"/>
      <c r="G522" s="77"/>
      <c r="H522" s="77"/>
      <c r="I522" s="77"/>
    </row>
    <row r="523" spans="4:9" x14ac:dyDescent="0.45">
      <c r="D523" s="77"/>
      <c r="E523" s="77"/>
      <c r="F523" s="77"/>
      <c r="G523" s="77"/>
      <c r="H523" s="77"/>
      <c r="I523" s="77"/>
    </row>
    <row r="524" spans="4:9" x14ac:dyDescent="0.45">
      <c r="D524" s="77"/>
      <c r="E524" s="77"/>
      <c r="F524" s="77"/>
      <c r="G524" s="77"/>
      <c r="H524" s="77"/>
      <c r="I524" s="77"/>
    </row>
    <row r="525" spans="4:9" x14ac:dyDescent="0.45">
      <c r="D525" s="77"/>
      <c r="E525" s="77"/>
      <c r="F525" s="77"/>
      <c r="G525" s="77"/>
      <c r="H525" s="77"/>
      <c r="I525" s="77"/>
    </row>
    <row r="526" spans="4:9" x14ac:dyDescent="0.45">
      <c r="D526" s="77"/>
      <c r="E526" s="77"/>
      <c r="F526" s="77"/>
      <c r="G526" s="77"/>
      <c r="H526" s="77"/>
      <c r="I526" s="77"/>
    </row>
    <row r="527" spans="4:9" x14ac:dyDescent="0.45">
      <c r="D527" s="77"/>
      <c r="E527" s="77"/>
      <c r="F527" s="77"/>
      <c r="G527" s="77"/>
      <c r="H527" s="77"/>
      <c r="I527" s="77"/>
    </row>
    <row r="528" spans="4:9" x14ac:dyDescent="0.45">
      <c r="D528" s="77"/>
      <c r="E528" s="77"/>
      <c r="F528" s="77"/>
      <c r="G528" s="77"/>
      <c r="H528" s="77"/>
      <c r="I528" s="77"/>
    </row>
    <row r="529" spans="4:9" x14ac:dyDescent="0.45">
      <c r="D529" s="77"/>
      <c r="E529" s="77"/>
      <c r="F529" s="77"/>
      <c r="G529" s="77"/>
      <c r="H529" s="77"/>
      <c r="I529" s="77"/>
    </row>
    <row r="530" spans="4:9" x14ac:dyDescent="0.45">
      <c r="D530" s="77"/>
      <c r="E530" s="77"/>
      <c r="F530" s="77"/>
      <c r="G530" s="77"/>
      <c r="H530" s="77"/>
      <c r="I530" s="77"/>
    </row>
    <row r="531" spans="4:9" x14ac:dyDescent="0.45">
      <c r="D531" s="77"/>
      <c r="E531" s="77"/>
      <c r="F531" s="77"/>
      <c r="G531" s="77"/>
      <c r="H531" s="77"/>
      <c r="I531" s="77"/>
    </row>
    <row r="532" spans="4:9" x14ac:dyDescent="0.45">
      <c r="D532" s="77"/>
      <c r="E532" s="77"/>
      <c r="F532" s="77"/>
      <c r="G532" s="77"/>
      <c r="H532" s="77"/>
      <c r="I532" s="77"/>
    </row>
    <row r="533" spans="4:9" x14ac:dyDescent="0.45">
      <c r="D533" s="77"/>
      <c r="E533" s="77"/>
      <c r="F533" s="77"/>
      <c r="G533" s="77"/>
      <c r="H533" s="77"/>
      <c r="I533" s="77"/>
    </row>
    <row r="534" spans="4:9" x14ac:dyDescent="0.45">
      <c r="D534" s="77"/>
      <c r="E534" s="77"/>
      <c r="F534" s="77"/>
      <c r="G534" s="77"/>
      <c r="H534" s="77"/>
      <c r="I534" s="77"/>
    </row>
    <row r="535" spans="4:9" x14ac:dyDescent="0.45">
      <c r="D535" s="77"/>
      <c r="E535" s="77"/>
      <c r="F535" s="77"/>
      <c r="G535" s="77"/>
      <c r="H535" s="77"/>
      <c r="I535" s="77"/>
    </row>
    <row r="536" spans="4:9" x14ac:dyDescent="0.45">
      <c r="D536" s="77"/>
      <c r="E536" s="77"/>
      <c r="F536" s="77"/>
      <c r="G536" s="77"/>
      <c r="H536" s="77"/>
      <c r="I536" s="77"/>
    </row>
    <row r="537" spans="4:9" x14ac:dyDescent="0.45">
      <c r="D537" s="77"/>
      <c r="E537" s="77"/>
      <c r="F537" s="77"/>
      <c r="G537" s="77"/>
      <c r="H537" s="77"/>
      <c r="I537" s="77"/>
    </row>
    <row r="538" spans="4:9" x14ac:dyDescent="0.45">
      <c r="D538" s="77"/>
      <c r="E538" s="77"/>
      <c r="F538" s="77"/>
      <c r="G538" s="77"/>
      <c r="H538" s="77"/>
      <c r="I538" s="77"/>
    </row>
    <row r="539" spans="4:9" x14ac:dyDescent="0.45">
      <c r="D539" s="77"/>
      <c r="E539" s="77"/>
      <c r="F539" s="77"/>
      <c r="G539" s="77"/>
      <c r="H539" s="77"/>
      <c r="I539" s="77"/>
    </row>
    <row r="540" spans="4:9" x14ac:dyDescent="0.45">
      <c r="D540" s="77"/>
      <c r="E540" s="77"/>
      <c r="F540" s="77"/>
      <c r="G540" s="77"/>
      <c r="H540" s="77"/>
      <c r="I540" s="77"/>
    </row>
    <row r="541" spans="4:9" x14ac:dyDescent="0.45">
      <c r="D541" s="77"/>
      <c r="E541" s="77"/>
      <c r="F541" s="77"/>
      <c r="G541" s="77"/>
      <c r="H541" s="77"/>
      <c r="I541" s="77"/>
    </row>
    <row r="542" spans="4:9" x14ac:dyDescent="0.45">
      <c r="D542" s="77"/>
      <c r="E542" s="77"/>
      <c r="F542" s="77"/>
      <c r="G542" s="77"/>
      <c r="H542" s="77"/>
      <c r="I542" s="77"/>
    </row>
    <row r="543" spans="4:9" x14ac:dyDescent="0.45">
      <c r="D543" s="77"/>
      <c r="E543" s="77"/>
      <c r="F543" s="77"/>
      <c r="G543" s="77"/>
      <c r="H543" s="77"/>
      <c r="I543" s="77"/>
    </row>
    <row r="544" spans="4:9" x14ac:dyDescent="0.45">
      <c r="D544" s="77"/>
      <c r="E544" s="77"/>
      <c r="F544" s="77"/>
      <c r="G544" s="77"/>
      <c r="H544" s="77"/>
      <c r="I544" s="77"/>
    </row>
    <row r="545" spans="4:9" x14ac:dyDescent="0.45">
      <c r="D545" s="77"/>
      <c r="E545" s="77"/>
      <c r="F545" s="77"/>
      <c r="G545" s="77"/>
      <c r="H545" s="77"/>
      <c r="I545" s="77"/>
    </row>
    <row r="546" spans="4:9" x14ac:dyDescent="0.45">
      <c r="D546" s="77"/>
      <c r="E546" s="77"/>
      <c r="F546" s="77"/>
      <c r="G546" s="77"/>
      <c r="H546" s="77"/>
      <c r="I546" s="77"/>
    </row>
    <row r="547" spans="4:9" x14ac:dyDescent="0.45">
      <c r="D547" s="77"/>
      <c r="E547" s="77"/>
      <c r="F547" s="77"/>
      <c r="G547" s="77"/>
      <c r="H547" s="77"/>
      <c r="I547" s="77"/>
    </row>
    <row r="548" spans="4:9" x14ac:dyDescent="0.45">
      <c r="D548" s="77"/>
      <c r="E548" s="77"/>
      <c r="F548" s="77"/>
      <c r="G548" s="77"/>
      <c r="H548" s="77"/>
      <c r="I548" s="77"/>
    </row>
    <row r="549" spans="4:9" x14ac:dyDescent="0.45">
      <c r="D549" s="77"/>
      <c r="E549" s="77"/>
      <c r="F549" s="77"/>
      <c r="G549" s="77"/>
      <c r="H549" s="77"/>
      <c r="I549" s="77"/>
    </row>
    <row r="550" spans="4:9" x14ac:dyDescent="0.45">
      <c r="D550" s="77"/>
      <c r="E550" s="77"/>
      <c r="F550" s="77"/>
      <c r="G550" s="77"/>
      <c r="H550" s="77"/>
      <c r="I550" s="77"/>
    </row>
    <row r="551" spans="4:9" x14ac:dyDescent="0.45">
      <c r="D551" s="77"/>
      <c r="E551" s="77"/>
      <c r="F551" s="77"/>
      <c r="G551" s="77"/>
      <c r="H551" s="77"/>
      <c r="I551" s="77"/>
    </row>
    <row r="552" spans="4:9" x14ac:dyDescent="0.45">
      <c r="D552" s="77"/>
      <c r="E552" s="77"/>
      <c r="F552" s="77"/>
      <c r="G552" s="77"/>
      <c r="H552" s="77"/>
      <c r="I552" s="77"/>
    </row>
    <row r="553" spans="4:9" x14ac:dyDescent="0.45">
      <c r="D553" s="77"/>
      <c r="E553" s="77"/>
      <c r="F553" s="77"/>
      <c r="G553" s="77"/>
      <c r="H553" s="77"/>
      <c r="I553" s="77"/>
    </row>
    <row r="554" spans="4:9" x14ac:dyDescent="0.45">
      <c r="D554" s="77"/>
      <c r="E554" s="77"/>
      <c r="F554" s="77"/>
      <c r="G554" s="77"/>
      <c r="H554" s="77"/>
      <c r="I554" s="77"/>
    </row>
    <row r="555" spans="4:9" x14ac:dyDescent="0.45">
      <c r="D555" s="77"/>
      <c r="E555" s="77"/>
      <c r="F555" s="77"/>
      <c r="G555" s="77"/>
      <c r="H555" s="77"/>
      <c r="I555" s="77"/>
    </row>
    <row r="556" spans="4:9" x14ac:dyDescent="0.45">
      <c r="D556" s="77"/>
      <c r="E556" s="77"/>
      <c r="F556" s="77"/>
      <c r="G556" s="77"/>
      <c r="H556" s="77"/>
      <c r="I556" s="77"/>
    </row>
    <row r="557" spans="4:9" x14ac:dyDescent="0.45">
      <c r="D557" s="77"/>
      <c r="E557" s="77"/>
      <c r="F557" s="77"/>
      <c r="G557" s="77"/>
      <c r="H557" s="77"/>
      <c r="I557" s="77"/>
    </row>
    <row r="558" spans="4:9" x14ac:dyDescent="0.45">
      <c r="D558" s="77"/>
      <c r="E558" s="77"/>
      <c r="F558" s="77"/>
      <c r="G558" s="77"/>
      <c r="H558" s="77"/>
      <c r="I558" s="77"/>
    </row>
    <row r="559" spans="4:9" x14ac:dyDescent="0.45">
      <c r="D559" s="77"/>
      <c r="E559" s="77"/>
      <c r="F559" s="77"/>
      <c r="G559" s="77"/>
      <c r="H559" s="77"/>
      <c r="I559" s="77"/>
    </row>
    <row r="560" spans="4:9" x14ac:dyDescent="0.45">
      <c r="D560" s="77"/>
      <c r="E560" s="77"/>
      <c r="F560" s="77"/>
      <c r="G560" s="77"/>
      <c r="H560" s="77"/>
      <c r="I560" s="77"/>
    </row>
    <row r="561" spans="4:9" x14ac:dyDescent="0.45">
      <c r="D561" s="77"/>
      <c r="E561" s="77"/>
      <c r="F561" s="77"/>
      <c r="G561" s="77"/>
      <c r="H561" s="77"/>
      <c r="I561" s="77"/>
    </row>
    <row r="562" spans="4:9" x14ac:dyDescent="0.45">
      <c r="D562" s="77"/>
      <c r="E562" s="77"/>
      <c r="F562" s="77"/>
      <c r="G562" s="77"/>
      <c r="H562" s="77"/>
      <c r="I562" s="77"/>
    </row>
    <row r="563" spans="4:9" x14ac:dyDescent="0.45">
      <c r="D563" s="77"/>
      <c r="E563" s="77"/>
      <c r="F563" s="77"/>
      <c r="G563" s="77"/>
      <c r="H563" s="77"/>
      <c r="I563" s="77"/>
    </row>
    <row r="564" spans="4:9" x14ac:dyDescent="0.45">
      <c r="D564" s="77"/>
      <c r="E564" s="77"/>
      <c r="F564" s="77"/>
      <c r="G564" s="77"/>
      <c r="H564" s="77"/>
      <c r="I564" s="77"/>
    </row>
    <row r="565" spans="4:9" x14ac:dyDescent="0.45">
      <c r="D565" s="77"/>
      <c r="E565" s="77"/>
      <c r="F565" s="77"/>
      <c r="G565" s="77"/>
      <c r="H565" s="77"/>
      <c r="I565" s="77"/>
    </row>
    <row r="566" spans="4:9" x14ac:dyDescent="0.45">
      <c r="D566" s="77"/>
      <c r="E566" s="77"/>
      <c r="F566" s="77"/>
      <c r="G566" s="77"/>
      <c r="H566" s="77"/>
      <c r="I566" s="77"/>
    </row>
    <row r="567" spans="4:9" x14ac:dyDescent="0.45">
      <c r="D567" s="77"/>
      <c r="E567" s="77"/>
      <c r="F567" s="77"/>
      <c r="G567" s="77"/>
      <c r="H567" s="77"/>
      <c r="I567" s="77"/>
    </row>
    <row r="568" spans="4:9" x14ac:dyDescent="0.45">
      <c r="D568" s="77"/>
      <c r="E568" s="77"/>
      <c r="F568" s="77"/>
      <c r="G568" s="77"/>
      <c r="H568" s="77"/>
      <c r="I568" s="77"/>
    </row>
    <row r="569" spans="4:9" x14ac:dyDescent="0.45">
      <c r="D569" s="77"/>
      <c r="E569" s="77"/>
      <c r="F569" s="77"/>
      <c r="G569" s="77"/>
      <c r="H569" s="77"/>
      <c r="I569" s="77"/>
    </row>
    <row r="570" spans="4:9" x14ac:dyDescent="0.45">
      <c r="D570" s="77"/>
      <c r="E570" s="77"/>
      <c r="F570" s="77"/>
      <c r="G570" s="77"/>
      <c r="H570" s="77"/>
      <c r="I570" s="77"/>
    </row>
    <row r="571" spans="4:9" x14ac:dyDescent="0.45">
      <c r="D571" s="77"/>
      <c r="E571" s="77"/>
      <c r="F571" s="77"/>
      <c r="G571" s="77"/>
      <c r="H571" s="77"/>
      <c r="I571" s="77"/>
    </row>
    <row r="572" spans="4:9" x14ac:dyDescent="0.45">
      <c r="D572" s="77"/>
      <c r="E572" s="77"/>
      <c r="F572" s="77"/>
      <c r="G572" s="77"/>
      <c r="H572" s="77"/>
      <c r="I572" s="77"/>
    </row>
    <row r="573" spans="4:9" x14ac:dyDescent="0.45">
      <c r="D573" s="77"/>
      <c r="E573" s="77"/>
      <c r="F573" s="77"/>
      <c r="G573" s="77"/>
      <c r="H573" s="77"/>
      <c r="I573" s="77"/>
    </row>
    <row r="574" spans="4:9" x14ac:dyDescent="0.45">
      <c r="D574" s="77"/>
      <c r="E574" s="77"/>
      <c r="F574" s="77"/>
      <c r="G574" s="77"/>
      <c r="H574" s="77"/>
      <c r="I574" s="77"/>
    </row>
    <row r="575" spans="4:9" x14ac:dyDescent="0.45">
      <c r="D575" s="77"/>
      <c r="E575" s="77"/>
      <c r="F575" s="77"/>
      <c r="G575" s="77"/>
      <c r="H575" s="77"/>
      <c r="I575" s="77"/>
    </row>
    <row r="576" spans="4:9" x14ac:dyDescent="0.45">
      <c r="D576" s="77"/>
      <c r="E576" s="77"/>
      <c r="F576" s="77"/>
      <c r="G576" s="77"/>
      <c r="H576" s="77"/>
      <c r="I576" s="77"/>
    </row>
    <row r="577" spans="4:9" x14ac:dyDescent="0.45">
      <c r="D577" s="77"/>
      <c r="E577" s="77"/>
      <c r="F577" s="77"/>
      <c r="G577" s="77"/>
      <c r="H577" s="77"/>
      <c r="I577" s="77"/>
    </row>
    <row r="578" spans="4:9" x14ac:dyDescent="0.45">
      <c r="D578" s="77"/>
      <c r="E578" s="77"/>
      <c r="F578" s="77"/>
      <c r="G578" s="77"/>
      <c r="H578" s="77"/>
      <c r="I578" s="77"/>
    </row>
    <row r="579" spans="4:9" x14ac:dyDescent="0.45">
      <c r="D579" s="77"/>
      <c r="E579" s="77"/>
      <c r="F579" s="77"/>
      <c r="G579" s="77"/>
      <c r="H579" s="77"/>
      <c r="I579" s="77"/>
    </row>
    <row r="580" spans="4:9" x14ac:dyDescent="0.45">
      <c r="D580" s="77"/>
      <c r="E580" s="77"/>
      <c r="F580" s="77"/>
      <c r="G580" s="77"/>
      <c r="H580" s="77"/>
      <c r="I580" s="77"/>
    </row>
    <row r="581" spans="4:9" x14ac:dyDescent="0.45">
      <c r="D581" s="77"/>
      <c r="E581" s="77"/>
      <c r="F581" s="77"/>
      <c r="G581" s="77"/>
      <c r="H581" s="77"/>
      <c r="I581" s="77"/>
    </row>
    <row r="582" spans="4:9" x14ac:dyDescent="0.45">
      <c r="D582" s="77"/>
      <c r="E582" s="77"/>
      <c r="F582" s="77"/>
      <c r="G582" s="77"/>
      <c r="H582" s="77"/>
      <c r="I582" s="77"/>
    </row>
    <row r="583" spans="4:9" x14ac:dyDescent="0.45">
      <c r="D583" s="77"/>
      <c r="E583" s="77"/>
      <c r="F583" s="77"/>
      <c r="G583" s="77"/>
      <c r="H583" s="77"/>
      <c r="I583" s="77"/>
    </row>
    <row r="584" spans="4:9" x14ac:dyDescent="0.45">
      <c r="D584" s="77"/>
      <c r="E584" s="77"/>
      <c r="F584" s="77"/>
      <c r="G584" s="77"/>
      <c r="H584" s="77"/>
      <c r="I584" s="77"/>
    </row>
    <row r="585" spans="4:9" x14ac:dyDescent="0.45">
      <c r="D585" s="77"/>
      <c r="E585" s="77"/>
      <c r="F585" s="77"/>
      <c r="G585" s="77"/>
      <c r="H585" s="77"/>
      <c r="I585" s="77"/>
    </row>
    <row r="586" spans="4:9" x14ac:dyDescent="0.45">
      <c r="D586" s="77"/>
      <c r="E586" s="77"/>
      <c r="F586" s="77"/>
      <c r="G586" s="77"/>
      <c r="H586" s="77"/>
      <c r="I586" s="77"/>
    </row>
    <row r="587" spans="4:9" x14ac:dyDescent="0.45">
      <c r="D587" s="77"/>
      <c r="E587" s="77"/>
      <c r="F587" s="77"/>
      <c r="G587" s="77"/>
      <c r="H587" s="77"/>
      <c r="I587" s="77"/>
    </row>
    <row r="588" spans="4:9" x14ac:dyDescent="0.45">
      <c r="D588" s="77"/>
      <c r="E588" s="77"/>
      <c r="F588" s="77"/>
      <c r="G588" s="77"/>
      <c r="H588" s="77"/>
      <c r="I588" s="77"/>
    </row>
    <row r="589" spans="4:9" x14ac:dyDescent="0.45">
      <c r="D589" s="77"/>
      <c r="E589" s="77"/>
      <c r="F589" s="77"/>
      <c r="G589" s="77"/>
      <c r="H589" s="77"/>
      <c r="I589" s="77"/>
    </row>
    <row r="590" spans="4:9" x14ac:dyDescent="0.45">
      <c r="D590" s="77"/>
      <c r="E590" s="77"/>
      <c r="F590" s="77"/>
      <c r="G590" s="77"/>
      <c r="H590" s="77"/>
      <c r="I590" s="77"/>
    </row>
    <row r="591" spans="4:9" x14ac:dyDescent="0.45">
      <c r="D591" s="77"/>
      <c r="E591" s="77"/>
      <c r="F591" s="77"/>
      <c r="G591" s="77"/>
      <c r="H591" s="77"/>
      <c r="I591" s="77"/>
    </row>
    <row r="592" spans="4:9" x14ac:dyDescent="0.45">
      <c r="D592" s="77"/>
      <c r="E592" s="77"/>
      <c r="F592" s="77"/>
      <c r="G592" s="77"/>
      <c r="H592" s="77"/>
      <c r="I592" s="77"/>
    </row>
    <row r="593" spans="4:9" x14ac:dyDescent="0.45">
      <c r="D593" s="77"/>
      <c r="E593" s="77"/>
      <c r="F593" s="77"/>
      <c r="G593" s="77"/>
      <c r="H593" s="77"/>
      <c r="I593" s="77"/>
    </row>
    <row r="594" spans="4:9" x14ac:dyDescent="0.45">
      <c r="D594" s="77"/>
      <c r="E594" s="77"/>
      <c r="F594" s="77"/>
      <c r="G594" s="77"/>
      <c r="H594" s="77"/>
      <c r="I594" s="77"/>
    </row>
    <row r="595" spans="4:9" x14ac:dyDescent="0.45">
      <c r="D595" s="77"/>
      <c r="E595" s="77"/>
      <c r="F595" s="77"/>
      <c r="G595" s="77"/>
      <c r="H595" s="77"/>
      <c r="I595" s="77"/>
    </row>
    <row r="596" spans="4:9" x14ac:dyDescent="0.45">
      <c r="D596" s="77"/>
      <c r="E596" s="77"/>
      <c r="F596" s="77"/>
      <c r="G596" s="77"/>
      <c r="H596" s="77"/>
      <c r="I596" s="77"/>
    </row>
    <row r="597" spans="4:9" x14ac:dyDescent="0.45">
      <c r="D597" s="77"/>
      <c r="E597" s="77"/>
      <c r="F597" s="77"/>
      <c r="G597" s="77"/>
      <c r="H597" s="77"/>
      <c r="I597" s="77"/>
    </row>
    <row r="598" spans="4:9" x14ac:dyDescent="0.45">
      <c r="D598" s="77"/>
      <c r="E598" s="77"/>
      <c r="F598" s="77"/>
      <c r="G598" s="77"/>
      <c r="H598" s="77"/>
      <c r="I598" s="77"/>
    </row>
    <row r="599" spans="4:9" x14ac:dyDescent="0.45">
      <c r="D599" s="77"/>
      <c r="E599" s="77"/>
      <c r="F599" s="77"/>
      <c r="G599" s="77"/>
      <c r="H599" s="77"/>
      <c r="I599" s="77"/>
    </row>
    <row r="600" spans="4:9" x14ac:dyDescent="0.45">
      <c r="D600" s="77"/>
      <c r="E600" s="77"/>
      <c r="F600" s="77"/>
      <c r="G600" s="77"/>
      <c r="H600" s="77"/>
      <c r="I600" s="77"/>
    </row>
    <row r="601" spans="4:9" x14ac:dyDescent="0.45">
      <c r="D601" s="77"/>
      <c r="E601" s="77"/>
      <c r="F601" s="77"/>
      <c r="G601" s="77"/>
      <c r="H601" s="77"/>
      <c r="I601" s="77"/>
    </row>
    <row r="602" spans="4:9" x14ac:dyDescent="0.45">
      <c r="D602" s="77"/>
      <c r="E602" s="77"/>
      <c r="F602" s="77"/>
      <c r="G602" s="77"/>
      <c r="H602" s="77"/>
      <c r="I602" s="77"/>
    </row>
    <row r="603" spans="4:9" x14ac:dyDescent="0.45">
      <c r="D603" s="77"/>
      <c r="E603" s="77"/>
      <c r="F603" s="77"/>
      <c r="G603" s="77"/>
      <c r="H603" s="77"/>
      <c r="I603" s="77"/>
    </row>
    <row r="604" spans="4:9" x14ac:dyDescent="0.45">
      <c r="D604" s="77"/>
      <c r="E604" s="77"/>
      <c r="F604" s="77"/>
      <c r="G604" s="77"/>
      <c r="H604" s="77"/>
      <c r="I604" s="77"/>
    </row>
    <row r="605" spans="4:9" x14ac:dyDescent="0.45">
      <c r="D605" s="77"/>
      <c r="E605" s="77"/>
      <c r="F605" s="77"/>
      <c r="G605" s="77"/>
      <c r="H605" s="77"/>
      <c r="I605" s="77"/>
    </row>
    <row r="606" spans="4:9" x14ac:dyDescent="0.45">
      <c r="D606" s="77"/>
      <c r="E606" s="77"/>
      <c r="F606" s="77"/>
      <c r="G606" s="77"/>
      <c r="H606" s="77"/>
      <c r="I606" s="77"/>
    </row>
    <row r="607" spans="4:9" x14ac:dyDescent="0.45">
      <c r="D607" s="77"/>
      <c r="E607" s="77"/>
      <c r="F607" s="77"/>
      <c r="G607" s="77"/>
      <c r="H607" s="77"/>
      <c r="I607" s="77"/>
    </row>
    <row r="608" spans="4:9" x14ac:dyDescent="0.45">
      <c r="D608" s="77"/>
      <c r="E608" s="77"/>
      <c r="F608" s="77"/>
      <c r="G608" s="77"/>
      <c r="H608" s="77"/>
      <c r="I608" s="77"/>
    </row>
    <row r="609" spans="4:9" x14ac:dyDescent="0.45">
      <c r="D609" s="77"/>
      <c r="E609" s="77"/>
      <c r="F609" s="77"/>
      <c r="G609" s="77"/>
      <c r="H609" s="77"/>
      <c r="I609" s="77"/>
    </row>
    <row r="610" spans="4:9" x14ac:dyDescent="0.45">
      <c r="D610" s="77"/>
      <c r="E610" s="77"/>
      <c r="F610" s="77"/>
      <c r="G610" s="77"/>
      <c r="H610" s="77"/>
      <c r="I610" s="77"/>
    </row>
    <row r="611" spans="4:9" x14ac:dyDescent="0.45">
      <c r="D611" s="77"/>
      <c r="E611" s="77"/>
      <c r="F611" s="77"/>
      <c r="G611" s="77"/>
      <c r="H611" s="77"/>
      <c r="I611" s="77"/>
    </row>
    <row r="612" spans="4:9" x14ac:dyDescent="0.45">
      <c r="D612" s="77"/>
      <c r="E612" s="77"/>
      <c r="F612" s="77"/>
      <c r="G612" s="77"/>
      <c r="H612" s="77"/>
      <c r="I612" s="77"/>
    </row>
    <row r="613" spans="4:9" x14ac:dyDescent="0.45">
      <c r="D613" s="77"/>
      <c r="E613" s="77"/>
      <c r="F613" s="77"/>
      <c r="G613" s="77"/>
      <c r="H613" s="77"/>
      <c r="I613" s="77"/>
    </row>
    <row r="614" spans="4:9" x14ac:dyDescent="0.45">
      <c r="D614" s="77"/>
      <c r="E614" s="77"/>
      <c r="F614" s="77"/>
      <c r="G614" s="77"/>
      <c r="H614" s="77"/>
      <c r="I614" s="77"/>
    </row>
    <row r="615" spans="4:9" x14ac:dyDescent="0.45">
      <c r="D615" s="77"/>
      <c r="E615" s="77"/>
      <c r="F615" s="77"/>
      <c r="G615" s="77"/>
      <c r="H615" s="77"/>
      <c r="I615" s="77"/>
    </row>
    <row r="616" spans="4:9" x14ac:dyDescent="0.45">
      <c r="D616" s="77"/>
      <c r="E616" s="77"/>
      <c r="F616" s="77"/>
      <c r="G616" s="77"/>
      <c r="H616" s="77"/>
      <c r="I616" s="77"/>
    </row>
    <row r="617" spans="4:9" x14ac:dyDescent="0.45">
      <c r="D617" s="77"/>
      <c r="E617" s="77"/>
      <c r="F617" s="77"/>
      <c r="G617" s="77"/>
      <c r="H617" s="77"/>
      <c r="I617" s="77"/>
    </row>
    <row r="618" spans="4:9" x14ac:dyDescent="0.45">
      <c r="D618" s="77"/>
      <c r="E618" s="77"/>
      <c r="F618" s="77"/>
      <c r="G618" s="77"/>
      <c r="H618" s="77"/>
      <c r="I618" s="77"/>
    </row>
    <row r="619" spans="4:9" x14ac:dyDescent="0.45">
      <c r="D619" s="77"/>
      <c r="E619" s="77"/>
      <c r="F619" s="77"/>
      <c r="G619" s="77"/>
      <c r="H619" s="77"/>
      <c r="I619" s="77"/>
    </row>
    <row r="620" spans="4:9" x14ac:dyDescent="0.45">
      <c r="D620" s="77"/>
      <c r="E620" s="77"/>
      <c r="F620" s="77"/>
      <c r="G620" s="77"/>
      <c r="H620" s="77"/>
      <c r="I620" s="77"/>
    </row>
    <row r="621" spans="4:9" x14ac:dyDescent="0.45">
      <c r="D621" s="77"/>
      <c r="E621" s="77"/>
      <c r="F621" s="77"/>
      <c r="G621" s="77"/>
      <c r="H621" s="77"/>
      <c r="I621" s="77"/>
    </row>
    <row r="622" spans="4:9" x14ac:dyDescent="0.45">
      <c r="D622" s="77"/>
      <c r="E622" s="77"/>
      <c r="F622" s="77"/>
      <c r="G622" s="77"/>
      <c r="H622" s="77"/>
      <c r="I622" s="77"/>
    </row>
    <row r="623" spans="4:9" x14ac:dyDescent="0.45">
      <c r="D623" s="77"/>
      <c r="E623" s="77"/>
      <c r="F623" s="77"/>
      <c r="G623" s="77"/>
      <c r="H623" s="77"/>
      <c r="I623" s="77"/>
    </row>
    <row r="624" spans="4:9" x14ac:dyDescent="0.45">
      <c r="D624" s="77"/>
      <c r="E624" s="77"/>
      <c r="F624" s="77"/>
      <c r="G624" s="77"/>
      <c r="H624" s="77"/>
      <c r="I624" s="77"/>
    </row>
    <row r="625" spans="4:9" x14ac:dyDescent="0.45">
      <c r="D625" s="77"/>
      <c r="E625" s="77"/>
      <c r="F625" s="77"/>
      <c r="G625" s="77"/>
      <c r="H625" s="77"/>
      <c r="I625" s="77"/>
    </row>
    <row r="626" spans="4:9" x14ac:dyDescent="0.45">
      <c r="D626" s="77"/>
      <c r="E626" s="77"/>
      <c r="F626" s="77"/>
      <c r="G626" s="77"/>
      <c r="H626" s="77"/>
      <c r="I626" s="77"/>
    </row>
    <row r="627" spans="4:9" x14ac:dyDescent="0.45">
      <c r="D627" s="77"/>
      <c r="E627" s="77"/>
      <c r="F627" s="77"/>
      <c r="G627" s="77"/>
      <c r="H627" s="77"/>
      <c r="I627" s="77"/>
    </row>
    <row r="628" spans="4:9" x14ac:dyDescent="0.45">
      <c r="D628" s="77"/>
      <c r="E628" s="77"/>
      <c r="F628" s="77"/>
      <c r="G628" s="77"/>
      <c r="H628" s="77"/>
      <c r="I628" s="77"/>
    </row>
    <row r="629" spans="4:9" x14ac:dyDescent="0.45">
      <c r="D629" s="77"/>
      <c r="E629" s="77"/>
      <c r="F629" s="77"/>
      <c r="G629" s="77"/>
      <c r="H629" s="77"/>
      <c r="I629" s="77"/>
    </row>
    <row r="630" spans="4:9" x14ac:dyDescent="0.45">
      <c r="D630" s="77"/>
      <c r="E630" s="77"/>
      <c r="F630" s="77"/>
      <c r="G630" s="77"/>
      <c r="H630" s="77"/>
      <c r="I630" s="77"/>
    </row>
    <row r="631" spans="4:9" x14ac:dyDescent="0.45">
      <c r="D631" s="77"/>
      <c r="E631" s="77"/>
      <c r="F631" s="77"/>
      <c r="G631" s="77"/>
      <c r="H631" s="77"/>
      <c r="I631" s="77"/>
    </row>
    <row r="632" spans="4:9" x14ac:dyDescent="0.45">
      <c r="D632" s="77"/>
      <c r="E632" s="77"/>
      <c r="F632" s="77"/>
      <c r="G632" s="77"/>
      <c r="H632" s="77"/>
      <c r="I632" s="77"/>
    </row>
    <row r="633" spans="4:9" x14ac:dyDescent="0.45">
      <c r="D633" s="77"/>
      <c r="E633" s="77"/>
      <c r="F633" s="77"/>
      <c r="G633" s="77"/>
      <c r="H633" s="77"/>
      <c r="I633" s="77"/>
    </row>
    <row r="634" spans="4:9" x14ac:dyDescent="0.45">
      <c r="D634" s="77"/>
      <c r="E634" s="77"/>
      <c r="F634" s="77"/>
      <c r="G634" s="77"/>
      <c r="H634" s="77"/>
      <c r="I634" s="77"/>
    </row>
    <row r="635" spans="4:9" x14ac:dyDescent="0.45">
      <c r="D635" s="77"/>
      <c r="E635" s="77"/>
      <c r="F635" s="77"/>
      <c r="G635" s="77"/>
      <c r="H635" s="77"/>
      <c r="I635" s="77"/>
    </row>
    <row r="636" spans="4:9" x14ac:dyDescent="0.45">
      <c r="D636" s="77"/>
      <c r="E636" s="77"/>
      <c r="F636" s="77"/>
      <c r="G636" s="77"/>
      <c r="H636" s="77"/>
      <c r="I636" s="77"/>
    </row>
    <row r="637" spans="4:9" x14ac:dyDescent="0.45">
      <c r="D637" s="77"/>
      <c r="E637" s="77"/>
      <c r="F637" s="77"/>
      <c r="G637" s="77"/>
      <c r="H637" s="77"/>
      <c r="I637" s="77"/>
    </row>
    <row r="638" spans="4:9" x14ac:dyDescent="0.45">
      <c r="D638" s="77"/>
      <c r="E638" s="77"/>
      <c r="F638" s="77"/>
      <c r="G638" s="77"/>
      <c r="H638" s="77"/>
      <c r="I638" s="77"/>
    </row>
    <row r="639" spans="4:9" x14ac:dyDescent="0.45">
      <c r="D639" s="77"/>
      <c r="E639" s="77"/>
      <c r="F639" s="77"/>
      <c r="G639" s="77"/>
      <c r="H639" s="77"/>
      <c r="I639" s="77"/>
    </row>
    <row r="640" spans="4:9" x14ac:dyDescent="0.45">
      <c r="D640" s="77"/>
      <c r="E640" s="77"/>
      <c r="F640" s="77"/>
      <c r="G640" s="77"/>
      <c r="H640" s="77"/>
      <c r="I640" s="77"/>
    </row>
    <row r="641" spans="4:9" x14ac:dyDescent="0.45">
      <c r="D641" s="77"/>
      <c r="E641" s="77"/>
      <c r="F641" s="77"/>
      <c r="G641" s="77"/>
      <c r="H641" s="77"/>
      <c r="I641" s="77"/>
    </row>
    <row r="642" spans="4:9" x14ac:dyDescent="0.45">
      <c r="D642" s="77"/>
      <c r="E642" s="77"/>
      <c r="F642" s="77"/>
      <c r="G642" s="77"/>
      <c r="H642" s="77"/>
      <c r="I642" s="77"/>
    </row>
    <row r="643" spans="4:9" x14ac:dyDescent="0.45">
      <c r="D643" s="77"/>
      <c r="E643" s="77"/>
      <c r="F643" s="77"/>
      <c r="G643" s="77"/>
      <c r="H643" s="77"/>
      <c r="I643" s="77"/>
    </row>
    <row r="644" spans="4:9" x14ac:dyDescent="0.45">
      <c r="D644" s="77"/>
      <c r="E644" s="77"/>
      <c r="F644" s="77"/>
      <c r="G644" s="77"/>
      <c r="H644" s="77"/>
      <c r="I644" s="77"/>
    </row>
    <row r="645" spans="4:9" x14ac:dyDescent="0.45">
      <c r="D645" s="77"/>
      <c r="E645" s="77"/>
      <c r="F645" s="77"/>
      <c r="G645" s="77"/>
      <c r="H645" s="77"/>
      <c r="I645" s="77"/>
    </row>
    <row r="646" spans="4:9" x14ac:dyDescent="0.45">
      <c r="D646" s="77"/>
      <c r="E646" s="77"/>
      <c r="F646" s="77"/>
      <c r="G646" s="77"/>
      <c r="H646" s="77"/>
      <c r="I646" s="77"/>
    </row>
    <row r="647" spans="4:9" x14ac:dyDescent="0.45">
      <c r="D647" s="77"/>
      <c r="E647" s="77"/>
      <c r="F647" s="77"/>
      <c r="G647" s="77"/>
      <c r="H647" s="77"/>
      <c r="I647" s="77"/>
    </row>
    <row r="648" spans="4:9" x14ac:dyDescent="0.45">
      <c r="D648" s="77"/>
      <c r="E648" s="77"/>
      <c r="F648" s="77"/>
      <c r="G648" s="77"/>
      <c r="H648" s="77"/>
      <c r="I648" s="77"/>
    </row>
    <row r="649" spans="4:9" x14ac:dyDescent="0.45">
      <c r="D649" s="77"/>
      <c r="E649" s="77"/>
      <c r="F649" s="77"/>
      <c r="G649" s="77"/>
      <c r="H649" s="77"/>
      <c r="I649" s="77"/>
    </row>
    <row r="650" spans="4:9" x14ac:dyDescent="0.45">
      <c r="D650" s="77"/>
      <c r="E650" s="77"/>
      <c r="F650" s="77"/>
      <c r="G650" s="77"/>
      <c r="H650" s="77"/>
      <c r="I650" s="77"/>
    </row>
    <row r="651" spans="4:9" x14ac:dyDescent="0.45">
      <c r="D651" s="77"/>
      <c r="E651" s="77"/>
      <c r="F651" s="77"/>
      <c r="G651" s="77"/>
      <c r="H651" s="77"/>
      <c r="I651" s="77"/>
    </row>
    <row r="652" spans="4:9" x14ac:dyDescent="0.45">
      <c r="D652" s="77"/>
      <c r="E652" s="77"/>
      <c r="F652" s="77"/>
      <c r="G652" s="77"/>
      <c r="H652" s="77"/>
      <c r="I652" s="77"/>
    </row>
    <row r="653" spans="4:9" x14ac:dyDescent="0.45">
      <c r="D653" s="77"/>
      <c r="E653" s="77"/>
      <c r="F653" s="77"/>
      <c r="G653" s="77"/>
      <c r="H653" s="77"/>
      <c r="I653" s="77"/>
    </row>
    <row r="654" spans="4:9" x14ac:dyDescent="0.45">
      <c r="D654" s="77"/>
      <c r="E654" s="77"/>
      <c r="F654" s="77"/>
      <c r="G654" s="77"/>
      <c r="H654" s="77"/>
      <c r="I654" s="77"/>
    </row>
    <row r="655" spans="4:9" x14ac:dyDescent="0.45">
      <c r="D655" s="77"/>
      <c r="E655" s="77"/>
      <c r="F655" s="77"/>
      <c r="G655" s="77"/>
      <c r="H655" s="77"/>
      <c r="I655" s="77"/>
    </row>
    <row r="656" spans="4:9" x14ac:dyDescent="0.45">
      <c r="D656" s="77"/>
      <c r="E656" s="77"/>
      <c r="F656" s="77"/>
      <c r="G656" s="77"/>
      <c r="H656" s="77"/>
      <c r="I656" s="77"/>
    </row>
    <row r="657" spans="4:9" x14ac:dyDescent="0.45">
      <c r="D657" s="77"/>
      <c r="E657" s="77"/>
      <c r="F657" s="77"/>
      <c r="G657" s="77"/>
      <c r="H657" s="77"/>
      <c r="I657" s="77"/>
    </row>
    <row r="658" spans="4:9" x14ac:dyDescent="0.45">
      <c r="D658" s="77"/>
      <c r="E658" s="77"/>
      <c r="F658" s="77"/>
      <c r="G658" s="77"/>
      <c r="H658" s="77"/>
      <c r="I658" s="77"/>
    </row>
    <row r="659" spans="4:9" x14ac:dyDescent="0.45">
      <c r="D659" s="77"/>
      <c r="E659" s="77"/>
      <c r="F659" s="77"/>
      <c r="G659" s="77"/>
      <c r="H659" s="77"/>
      <c r="I659" s="77"/>
    </row>
    <row r="660" spans="4:9" x14ac:dyDescent="0.45">
      <c r="D660" s="77"/>
      <c r="E660" s="77"/>
      <c r="F660" s="77"/>
      <c r="G660" s="77"/>
      <c r="H660" s="77"/>
      <c r="I660" s="77"/>
    </row>
    <row r="661" spans="4:9" x14ac:dyDescent="0.45">
      <c r="D661" s="77"/>
      <c r="E661" s="77"/>
      <c r="F661" s="77"/>
      <c r="G661" s="77"/>
      <c r="H661" s="77"/>
      <c r="I661" s="77"/>
    </row>
    <row r="662" spans="4:9" x14ac:dyDescent="0.45">
      <c r="D662" s="77"/>
      <c r="E662" s="77"/>
      <c r="F662" s="77"/>
      <c r="G662" s="77"/>
      <c r="H662" s="77"/>
      <c r="I662" s="77"/>
    </row>
    <row r="663" spans="4:9" x14ac:dyDescent="0.45">
      <c r="D663" s="77"/>
      <c r="E663" s="77"/>
      <c r="F663" s="77"/>
      <c r="G663" s="77"/>
      <c r="H663" s="77"/>
      <c r="I663" s="77"/>
    </row>
    <row r="664" spans="4:9" x14ac:dyDescent="0.45">
      <c r="D664" s="77"/>
      <c r="E664" s="77"/>
      <c r="F664" s="77"/>
      <c r="G664" s="77"/>
      <c r="H664" s="77"/>
      <c r="I664" s="77"/>
    </row>
    <row r="665" spans="4:9" x14ac:dyDescent="0.45">
      <c r="D665" s="77"/>
      <c r="E665" s="77"/>
      <c r="F665" s="77"/>
      <c r="G665" s="77"/>
      <c r="H665" s="77"/>
      <c r="I665" s="77"/>
    </row>
    <row r="666" spans="4:9" x14ac:dyDescent="0.45">
      <c r="D666" s="77"/>
      <c r="E666" s="77"/>
      <c r="F666" s="77"/>
      <c r="G666" s="77"/>
      <c r="H666" s="77"/>
      <c r="I666" s="77"/>
    </row>
    <row r="667" spans="4:9" x14ac:dyDescent="0.45">
      <c r="D667" s="77"/>
      <c r="E667" s="77"/>
      <c r="F667" s="77"/>
      <c r="G667" s="77"/>
      <c r="H667" s="77"/>
      <c r="I667" s="77"/>
    </row>
    <row r="668" spans="4:9" x14ac:dyDescent="0.45">
      <c r="D668" s="77"/>
      <c r="E668" s="77"/>
      <c r="F668" s="77"/>
      <c r="G668" s="77"/>
      <c r="H668" s="77"/>
      <c r="I668" s="77"/>
    </row>
    <row r="669" spans="4:9" x14ac:dyDescent="0.45">
      <c r="D669" s="77"/>
      <c r="E669" s="77"/>
      <c r="F669" s="77"/>
      <c r="G669" s="77"/>
      <c r="H669" s="77"/>
      <c r="I669" s="77"/>
    </row>
    <row r="670" spans="4:9" x14ac:dyDescent="0.45">
      <c r="D670" s="77"/>
      <c r="E670" s="77"/>
      <c r="F670" s="77"/>
      <c r="G670" s="77"/>
      <c r="H670" s="77"/>
      <c r="I670" s="77"/>
    </row>
    <row r="671" spans="4:9" x14ac:dyDescent="0.45">
      <c r="D671" s="77"/>
      <c r="E671" s="77"/>
      <c r="F671" s="77"/>
      <c r="G671" s="77"/>
      <c r="H671" s="77"/>
      <c r="I671" s="77"/>
    </row>
  </sheetData>
  <mergeCells count="18">
    <mergeCell ref="D128:I128"/>
    <mergeCell ref="F122:I122"/>
    <mergeCell ref="A125:B125"/>
    <mergeCell ref="F125:G125"/>
    <mergeCell ref="A127:B127"/>
    <mergeCell ref="E127:H127"/>
    <mergeCell ref="N5:O5"/>
    <mergeCell ref="Q5:Q6"/>
    <mergeCell ref="A2:K2"/>
    <mergeCell ref="A1:J1"/>
    <mergeCell ref="A3:K3"/>
    <mergeCell ref="A4:J4"/>
    <mergeCell ref="A5:A7"/>
    <mergeCell ref="B5:B7"/>
    <mergeCell ref="D5:D6"/>
    <mergeCell ref="L5:L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54"/>
  <sheetViews>
    <sheetView workbookViewId="0">
      <selection sqref="A1:I354"/>
    </sheetView>
  </sheetViews>
  <sheetFormatPr defaultRowHeight="21.75" x14ac:dyDescent="0.5"/>
  <cols>
    <col min="1" max="1" width="6.25" style="12" customWidth="1"/>
    <col min="2" max="2" width="38.125" style="17" customWidth="1"/>
    <col min="3" max="3" width="13.875" style="20" customWidth="1"/>
    <col min="4" max="4" width="11.25" style="12" customWidth="1"/>
    <col min="5" max="5" width="7" style="5" customWidth="1"/>
    <col min="6" max="6" width="7.125" style="5" customWidth="1"/>
    <col min="7" max="7" width="10" style="5" customWidth="1"/>
    <col min="8" max="8" width="11" style="5" customWidth="1"/>
    <col min="9" max="9" width="16.25" style="97" customWidth="1"/>
  </cols>
  <sheetData>
    <row r="1" spans="1:9" x14ac:dyDescent="0.5">
      <c r="A1" s="1175" t="s">
        <v>167</v>
      </c>
      <c r="B1" s="1175"/>
      <c r="C1" s="1175"/>
      <c r="D1" s="1175"/>
      <c r="E1" s="1175"/>
      <c r="F1" s="1175"/>
      <c r="G1" s="1175"/>
      <c r="H1" s="1175"/>
      <c r="I1" s="1175"/>
    </row>
    <row r="2" spans="1:9" x14ac:dyDescent="0.5">
      <c r="A2" s="1175" t="s">
        <v>0</v>
      </c>
      <c r="B2" s="1175"/>
      <c r="C2" s="1175"/>
      <c r="D2" s="1175"/>
      <c r="E2" s="1175"/>
      <c r="F2" s="1175"/>
      <c r="G2" s="1175"/>
      <c r="H2" s="1175"/>
      <c r="I2" s="1175"/>
    </row>
    <row r="3" spans="1:9" x14ac:dyDescent="0.5">
      <c r="B3" s="1214" t="str">
        <f>+[7]งบประจำและงบกลยุทธ์!A4</f>
        <v xml:space="preserve">                ข้อมูลประจำเดือน สิงหาคม 2566</v>
      </c>
      <c r="C3" s="1214"/>
      <c r="D3" s="1214"/>
      <c r="E3" s="1214"/>
      <c r="F3" s="1214"/>
      <c r="G3" s="1214"/>
      <c r="H3" s="1214"/>
      <c r="I3" s="1138" t="s">
        <v>95</v>
      </c>
    </row>
    <row r="4" spans="1:9" s="99" customFormat="1" ht="43.5" x14ac:dyDescent="0.2">
      <c r="A4" s="98" t="s">
        <v>26</v>
      </c>
      <c r="B4" s="101" t="s">
        <v>27</v>
      </c>
      <c r="C4" s="100" t="s">
        <v>41</v>
      </c>
      <c r="D4" s="98" t="s">
        <v>25</v>
      </c>
      <c r="E4" s="102" t="s">
        <v>4</v>
      </c>
      <c r="F4" s="1058" t="s">
        <v>42</v>
      </c>
      <c r="G4" s="102" t="s">
        <v>28</v>
      </c>
      <c r="H4" s="102" t="s">
        <v>6</v>
      </c>
      <c r="I4" s="103" t="s">
        <v>7</v>
      </c>
    </row>
    <row r="5" spans="1:9" ht="18.75" x14ac:dyDescent="0.2">
      <c r="A5" s="104" t="str">
        <f>+[7]ระบบการควบคุมฯ!A8</f>
        <v>ก</v>
      </c>
      <c r="B5" s="105" t="str">
        <f>+[7]ระบบการควบคุมฯ!B8</f>
        <v xml:space="preserve">แผนงานบุคลากรภาครัฐ </v>
      </c>
      <c r="C5" s="344">
        <f>+[3]ระบบการควบคุมฯ!C25</f>
        <v>0</v>
      </c>
      <c r="D5" s="106">
        <f>+D6</f>
        <v>9662500</v>
      </c>
      <c r="E5" s="106">
        <f t="shared" ref="E5:H6" si="0">+E6</f>
        <v>0</v>
      </c>
      <c r="F5" s="106">
        <f t="shared" si="0"/>
        <v>0</v>
      </c>
      <c r="G5" s="106">
        <f t="shared" si="0"/>
        <v>8506148.3099999987</v>
      </c>
      <c r="H5" s="106">
        <f t="shared" si="0"/>
        <v>1156351.6900000004</v>
      </c>
      <c r="I5" s="107"/>
    </row>
    <row r="6" spans="1:9" ht="37.5" x14ac:dyDescent="0.2">
      <c r="A6" s="345">
        <f>+[7]ระบบการควบคุมฯ!A9</f>
        <v>1</v>
      </c>
      <c r="B6" s="346" t="str">
        <f>+[7]ระบบการควบคุมฯ!B9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346" t="str">
        <f>+[7]ระบบการควบคุมฯ!C10</f>
        <v>20004 14000800</v>
      </c>
      <c r="D6" s="348">
        <f>+D7</f>
        <v>9662500</v>
      </c>
      <c r="E6" s="348">
        <f t="shared" si="0"/>
        <v>0</v>
      </c>
      <c r="F6" s="348">
        <f t="shared" si="0"/>
        <v>0</v>
      </c>
      <c r="G6" s="348">
        <f t="shared" si="0"/>
        <v>8506148.3099999987</v>
      </c>
      <c r="H6" s="348">
        <f t="shared" si="0"/>
        <v>1156351.6900000004</v>
      </c>
      <c r="I6" s="349"/>
    </row>
    <row r="7" spans="1:9" ht="37.5" x14ac:dyDescent="0.2">
      <c r="A7" s="350">
        <f>+[7]ระบบการควบคุมฯ!A11</f>
        <v>1.1000000000000001</v>
      </c>
      <c r="B7" s="461" t="str">
        <f>+[7]ระบบการควบคุมฯ!B11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108" t="str">
        <f>+[7]ระบบการควบคุมฯ!C11</f>
        <v>20004 66 79456 00000</v>
      </c>
      <c r="D7" s="351">
        <f>+D8+D12</f>
        <v>9662500</v>
      </c>
      <c r="E7" s="351">
        <f t="shared" ref="E7:H7" si="1">+E8+E12</f>
        <v>0</v>
      </c>
      <c r="F7" s="351">
        <f t="shared" si="1"/>
        <v>0</v>
      </c>
      <c r="G7" s="351">
        <f t="shared" si="1"/>
        <v>8506148.3099999987</v>
      </c>
      <c r="H7" s="351">
        <f t="shared" si="1"/>
        <v>1156351.6900000004</v>
      </c>
      <c r="I7" s="550"/>
    </row>
    <row r="8" spans="1:9" ht="18.75" x14ac:dyDescent="0.2">
      <c r="A8" s="352"/>
      <c r="B8" s="353" t="str">
        <f>+[7]ระบบการควบคุมฯ!B12</f>
        <v xml:space="preserve"> งบบุคลากร 6611150</v>
      </c>
      <c r="C8" s="462" t="str">
        <f>+[7]ระบบการควบคุมฯ!C12</f>
        <v>20004 14000800 1000000</v>
      </c>
      <c r="D8" s="355">
        <f>+D9</f>
        <v>7278000</v>
      </c>
      <c r="E8" s="355">
        <f t="shared" ref="E8:H8" si="2">+E9</f>
        <v>0</v>
      </c>
      <c r="F8" s="355">
        <f t="shared" si="2"/>
        <v>0</v>
      </c>
      <c r="G8" s="355">
        <f t="shared" si="2"/>
        <v>6659050.3099999996</v>
      </c>
      <c r="H8" s="355">
        <f t="shared" si="2"/>
        <v>618949.69000000041</v>
      </c>
      <c r="I8" s="356"/>
    </row>
    <row r="9" spans="1:9" ht="37.5" x14ac:dyDescent="0.2">
      <c r="A9" s="871" t="str">
        <f>+[7]ระบบการควบคุมฯ!A13</f>
        <v>1.1.1</v>
      </c>
      <c r="B9" s="872" t="str">
        <f>+[7]ระบบการควบคุมฯ!B13</f>
        <v>ค่าตอบแทนพนักงานราชการ29 อัตรา (ต.ค.65 - ก.พ.66) 3,040,000 บาท</v>
      </c>
      <c r="C9" s="873" t="str">
        <f>+[7]ระบบการควบคุมฯ!C13</f>
        <v>ศธ 04002/ว4811 ลว.25 ต.ค.65 โอนครั้งที่ 7</v>
      </c>
      <c r="D9" s="874">
        <f>+[7]ระบบการควบคุมฯ!D13</f>
        <v>7278000</v>
      </c>
      <c r="E9" s="874">
        <f>+'[7]1408บุคลากรภาครัฐ'!I41+'[7]1408บุคลากรภาครัฐ'!J41</f>
        <v>0</v>
      </c>
      <c r="F9" s="874">
        <f>+'[7]1408บุคลากรภาครัฐ'!K41+'[7]1408บุคลากรภาครัฐ'!L41</f>
        <v>0</v>
      </c>
      <c r="G9" s="874">
        <f>+'[7]1408บุคลากรภาครัฐ'!M41+'[7]1408บุคลากรภาครัฐ'!N41</f>
        <v>6659050.3099999996</v>
      </c>
      <c r="H9" s="875">
        <f>+D9-E9-F9-G9</f>
        <v>618949.69000000041</v>
      </c>
      <c r="I9" s="876" t="s">
        <v>15</v>
      </c>
    </row>
    <row r="10" spans="1:9" ht="37.15" hidden="1" customHeight="1" x14ac:dyDescent="0.2">
      <c r="A10" s="1059" t="str">
        <f>+[7]ระบบการควบคุมฯ!A14</f>
        <v>1.1.1.1</v>
      </c>
      <c r="B10" s="1060" t="str">
        <f>+[7]ระบบการควบคุมฯ!B14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1061" t="str">
        <f>+[7]ระบบการควบคุมฯ!C14</f>
        <v>ศธ 04002/ว700 ลว.22 ก.พ.66 โอนครั้งที่ 332</v>
      </c>
      <c r="D10" s="1062"/>
      <c r="E10" s="1062"/>
      <c r="F10" s="1062"/>
      <c r="G10" s="1062"/>
      <c r="H10" s="1063"/>
      <c r="I10" s="1064"/>
    </row>
    <row r="11" spans="1:9" ht="55.9" hidden="1" customHeight="1" x14ac:dyDescent="0.2">
      <c r="A11" s="1065" t="str">
        <f>+[7]ระบบการควบคุมฯ!A15</f>
        <v>1.1.1.2</v>
      </c>
      <c r="B11" s="1066" t="str">
        <f>+[7]ระบบการควบคุมฯ!B15</f>
        <v xml:space="preserve">ค่าตอบแทนพนักงานราชการ 28 อัตรา (มิย - สค 66) 1,841,000 บาท </v>
      </c>
      <c r="C11" s="1067" t="str">
        <f>+[7]ระบบการควบคุมฯ!C15</f>
        <v>ศธ 04002/ว2030 ลว.23 พค 66 โอนครั้งที่ 549</v>
      </c>
      <c r="D11" s="1068"/>
      <c r="E11" s="1068"/>
      <c r="F11" s="1068"/>
      <c r="G11" s="1068"/>
      <c r="H11" s="1069"/>
      <c r="I11" s="1070"/>
    </row>
    <row r="12" spans="1:9" ht="55.9" hidden="1" customHeight="1" x14ac:dyDescent="0.2">
      <c r="A12" s="352">
        <f>+[7]ระบบการควบคุมฯ!A21</f>
        <v>0</v>
      </c>
      <c r="B12" s="353" t="str">
        <f>+[7]ระบบการควบคุมฯ!B21</f>
        <v xml:space="preserve"> งบดำเนินงาน 66112xx</v>
      </c>
      <c r="C12" s="462" t="str">
        <f>+[7]ระบบการควบคุมฯ!C21</f>
        <v>20004 14000800 2000000</v>
      </c>
      <c r="D12" s="355">
        <f>SUM(D13:D17)</f>
        <v>2384500</v>
      </c>
      <c r="E12" s="355">
        <f t="shared" ref="E12:H12" si="3">SUM(E13:E17)</f>
        <v>0</v>
      </c>
      <c r="F12" s="355">
        <f t="shared" si="3"/>
        <v>0</v>
      </c>
      <c r="G12" s="355">
        <f t="shared" si="3"/>
        <v>1847098</v>
      </c>
      <c r="H12" s="355">
        <f t="shared" si="3"/>
        <v>537402</v>
      </c>
      <c r="I12" s="356"/>
    </row>
    <row r="13" spans="1:9" ht="74.45" hidden="1" customHeight="1" x14ac:dyDescent="0.2">
      <c r="A13" s="871" t="str">
        <f>+[7]ระบบการควบคุมฯ!A22</f>
        <v>1.1.2</v>
      </c>
      <c r="B13" s="872" t="str">
        <f>+[7]ระบบการควบคุมฯ!B22</f>
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</c>
      <c r="C13" s="873" t="str">
        <f>+[7]ระบบการควบคุมฯ!C22</f>
        <v>ศธ 04002/ว4811 ลว.25 ต.ค.65 โอนครั้งที่ 7</v>
      </c>
      <c r="D13" s="874">
        <f>+[7]ระบบการควบคุมฯ!D22</f>
        <v>255000</v>
      </c>
      <c r="E13" s="874">
        <f>+'[7]1408บุคลากรภาครัฐ'!I67+'[7]1408บุคลากรภาครัฐ'!J67</f>
        <v>0</v>
      </c>
      <c r="F13" s="874">
        <f>+'[7]1408บุคลากรภาครัฐ'!K67+'[7]1408บุคลากรภาครัฐ'!L67</f>
        <v>0</v>
      </c>
      <c r="G13" s="874">
        <f>+'[7]1408บุคลากรภาครัฐ'!M67+'[7]1408บุคลากรภาครัฐ'!N67</f>
        <v>203918</v>
      </c>
      <c r="H13" s="875">
        <f>+D13-E13-F13-G13</f>
        <v>51082</v>
      </c>
      <c r="I13" s="876" t="s">
        <v>15</v>
      </c>
    </row>
    <row r="14" spans="1:9" ht="55.9" hidden="1" customHeight="1" x14ac:dyDescent="0.2">
      <c r="A14" s="360" t="str">
        <f>+[7]ระบบการควบคุมฯ!A23</f>
        <v>1.1.2.1</v>
      </c>
      <c r="B14" s="877" t="str">
        <f>+[7]ระบบการควบคุมฯ!B23</f>
        <v>เงินสมทบกองทุนประกันสังคม 28 อัตรา (มี.ค.-พค66) 66000 บาท</v>
      </c>
      <c r="C14" s="878" t="str">
        <f>+[7]ระบบการควบคุมฯ!C23</f>
        <v>ศธ 04002/ว700 ลว.22 ก.พ.66 โอนครั้งที่ 332</v>
      </c>
      <c r="D14" s="361"/>
      <c r="E14" s="361"/>
      <c r="F14" s="361"/>
      <c r="G14" s="361"/>
      <c r="H14" s="879"/>
      <c r="I14" s="880"/>
    </row>
    <row r="15" spans="1:9" ht="31.15" hidden="1" customHeight="1" x14ac:dyDescent="0.2">
      <c r="A15" s="360" t="str">
        <f>+[7]ระบบการควบคุมฯ!A24</f>
        <v>1.1.2.2</v>
      </c>
      <c r="B15" s="877" t="str">
        <f>+[7]ระบบการควบคุมฯ!B24</f>
        <v>เงินสมทบกองทุนประกันสังคม 28 อัตรา (มิย-สค66) 63000 บาท</v>
      </c>
      <c r="C15" s="878" t="str">
        <f>+[7]ระบบการควบคุมฯ!C24</f>
        <v>ศธ 04002/ว2030 ลว.23 พค 66 โอนครั้งที่ 549</v>
      </c>
      <c r="D15" s="361"/>
      <c r="E15" s="361"/>
      <c r="F15" s="361"/>
      <c r="G15" s="361"/>
      <c r="H15" s="879"/>
      <c r="I15" s="880"/>
    </row>
    <row r="16" spans="1:9" ht="18.75" hidden="1" customHeight="1" x14ac:dyDescent="0.2">
      <c r="A16" s="871" t="str">
        <f>+[7]ระบบการควบคุมฯ!A30</f>
        <v>1.1.3</v>
      </c>
      <c r="B16" s="872" t="str">
        <f>+[7]ระบบการควบคุมฯ!B30</f>
        <v xml:space="preserve">ค่าเช่าบ้าน  ครั้งที่ 1 768,000 บาท </v>
      </c>
      <c r="C16" s="873" t="str">
        <f>+[7]ระบบการควบคุมฯ!C30</f>
        <v>ศธ 04002/ว5197 ลว.14/11/2022 โอนครั้งที่ 67</v>
      </c>
      <c r="D16" s="874">
        <f>+[7]ระบบการควบคุมฯ!D30</f>
        <v>2129500</v>
      </c>
      <c r="E16" s="874">
        <f>+'[7]1408บุคลากรภาครัฐ'!I128+'[7]1408บุคลากรภาครัฐ'!J128</f>
        <v>0</v>
      </c>
      <c r="F16" s="874">
        <f>+'[7]1408บุคลากรภาครัฐ'!K135+'[7]1408บุคลากรภาครัฐ'!L135</f>
        <v>0</v>
      </c>
      <c r="G16" s="874">
        <f>+'[7]1408บุคลากรภาครัฐ'!M128+'[7]1408บุคลากรภาครัฐ'!N128</f>
        <v>1643180</v>
      </c>
      <c r="H16" s="875">
        <f>+D16-E16-F16-G16</f>
        <v>486320</v>
      </c>
      <c r="I16" s="876" t="s">
        <v>15</v>
      </c>
    </row>
    <row r="17" spans="1:9" ht="18.75" hidden="1" customHeight="1" x14ac:dyDescent="0.2">
      <c r="A17" s="1059" t="str">
        <f>+[7]ระบบการควบคุมฯ!A31</f>
        <v>1.1.3.1</v>
      </c>
      <c r="B17" s="1060" t="str">
        <f>+[7]ระบบการควบคุมฯ!B31</f>
        <v>ค่าเช่าบ้านครั้งที่ 2 421,500</v>
      </c>
      <c r="C17" s="1061" t="str">
        <f>+[7]ระบบการควบคุมฯ!C31</f>
        <v>ศธ 04002/ว709 ลว. 23 ก.พ.66</v>
      </c>
      <c r="D17" s="1062"/>
      <c r="E17" s="1062"/>
      <c r="F17" s="1062"/>
      <c r="G17" s="1062"/>
      <c r="H17" s="1063"/>
      <c r="I17" s="1064"/>
    </row>
    <row r="18" spans="1:9" ht="18.75" hidden="1" customHeight="1" x14ac:dyDescent="0.2">
      <c r="A18" s="1065" t="str">
        <f>+[7]ระบบการควบคุมฯ!A32</f>
        <v>1.1.3.2</v>
      </c>
      <c r="B18" s="1066" t="str">
        <f>+[7]ระบบการควบคุมฯ!B32</f>
        <v>ค่าเช่าบ้านครั้งที่ 3 635,000 บาท มิย - สค 66</v>
      </c>
      <c r="C18" s="1067" t="str">
        <f>+[7]ระบบการควบคุมฯ!C32</f>
        <v>ศธ 04002/ว2424 ลว. 16 มิย 66</v>
      </c>
      <c r="D18" s="1068"/>
      <c r="E18" s="1068"/>
      <c r="F18" s="1068"/>
      <c r="G18" s="1068"/>
      <c r="H18" s="1069"/>
      <c r="I18" s="1070"/>
    </row>
    <row r="19" spans="1:9" ht="18.75" hidden="1" customHeight="1" x14ac:dyDescent="0.2">
      <c r="A19" s="104" t="str">
        <f>+[3]ระบบการควบคุมฯ!A30</f>
        <v>ข</v>
      </c>
      <c r="B19" s="105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19" s="344">
        <f>+[3]ระบบการควบคุมฯ!C30</f>
        <v>0</v>
      </c>
      <c r="D19" s="106">
        <f>+D20+D37+D54+D68+D152+D162</f>
        <v>20531821</v>
      </c>
      <c r="E19" s="106">
        <f t="shared" ref="E19:H19" si="4">+E20+E37+E54+E68+E152+E162</f>
        <v>0</v>
      </c>
      <c r="F19" s="106">
        <f t="shared" si="4"/>
        <v>0</v>
      </c>
      <c r="G19" s="106">
        <f t="shared" si="4"/>
        <v>17571393.100000001</v>
      </c>
      <c r="H19" s="106">
        <f t="shared" si="4"/>
        <v>2960427.9</v>
      </c>
      <c r="I19" s="107"/>
    </row>
    <row r="20" spans="1:9" ht="18.75" hidden="1" customHeight="1" x14ac:dyDescent="0.2">
      <c r="A20" s="345">
        <f>+[3]ระบบการควบคุมฯ!A31</f>
        <v>1</v>
      </c>
      <c r="B20" s="346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0" s="346" t="str">
        <f>+[7]ระบบการควบคุมฯ!C41</f>
        <v>20004 31003100</v>
      </c>
      <c r="D20" s="348">
        <f>+D21+D25+D33+D41+D48+D51</f>
        <v>55300</v>
      </c>
      <c r="E20" s="348">
        <f t="shared" ref="E20:H20" si="5">+E21+E25+E33+E41+E48+E51</f>
        <v>0</v>
      </c>
      <c r="F20" s="348">
        <f t="shared" si="5"/>
        <v>0</v>
      </c>
      <c r="G20" s="348">
        <f t="shared" si="5"/>
        <v>41480</v>
      </c>
      <c r="H20" s="348">
        <f t="shared" si="5"/>
        <v>13820</v>
      </c>
      <c r="I20" s="349"/>
    </row>
    <row r="21" spans="1:9" ht="18.75" hidden="1" customHeight="1" x14ac:dyDescent="0.2">
      <c r="A21" s="350">
        <f>+[7]ระบบการควบคุมฯ!A43</f>
        <v>1.1000000000000001</v>
      </c>
      <c r="B21" s="836" t="str">
        <f>+[7]ระบบการควบคุมฯ!B43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1" s="108" t="str">
        <f>+[7]ระบบการควบคุมฯ!C43</f>
        <v>20004 66 00039 00000</v>
      </c>
      <c r="D21" s="351">
        <f>+D22</f>
        <v>3000</v>
      </c>
      <c r="E21" s="351">
        <f t="shared" ref="E21:H21" si="6">+E22</f>
        <v>0</v>
      </c>
      <c r="F21" s="351">
        <f t="shared" si="6"/>
        <v>0</v>
      </c>
      <c r="G21" s="351">
        <f t="shared" si="6"/>
        <v>1320</v>
      </c>
      <c r="H21" s="351">
        <f t="shared" si="6"/>
        <v>1680</v>
      </c>
      <c r="I21" s="550"/>
    </row>
    <row r="22" spans="1:9" ht="18.75" hidden="1" customHeight="1" x14ac:dyDescent="0.2">
      <c r="A22" s="956"/>
      <c r="B22" s="957" t="str">
        <f>+[7]ระบบการควบคุมฯ!B44</f>
        <v>งบรายจ่ายอื่น   6611500</v>
      </c>
      <c r="C22" s="958" t="str">
        <f>+[7]ระบบการควบคุมฯ!C44</f>
        <v>20004 31003100 5000003</v>
      </c>
      <c r="D22" s="959">
        <f>SUM(D23:D24)</f>
        <v>3000</v>
      </c>
      <c r="E22" s="959">
        <f t="shared" ref="E22:H22" si="7">SUM(E23:E24)</f>
        <v>0</v>
      </c>
      <c r="F22" s="959">
        <f t="shared" si="7"/>
        <v>0</v>
      </c>
      <c r="G22" s="959">
        <f t="shared" si="7"/>
        <v>1320</v>
      </c>
      <c r="H22" s="959">
        <f t="shared" si="7"/>
        <v>1680</v>
      </c>
      <c r="I22" s="960"/>
    </row>
    <row r="23" spans="1:9" ht="55.9" hidden="1" customHeight="1" x14ac:dyDescent="0.2">
      <c r="A23" s="357" t="str">
        <f>+[7]ระบบการควบคุมฯ!A45</f>
        <v>1.1.1</v>
      </c>
      <c r="B23" s="191" t="str">
        <f>+[7]ระบบการควบคุมฯ!B45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3" s="883" t="str">
        <f>+[7]ระบบการควบคุมฯ!C45</f>
        <v>ศธ 04002/ว1463  ลว. 11 เมย 66 โอนครั้งที่ 466</v>
      </c>
      <c r="D23" s="493">
        <f>+[7]ระบบการควบคุมฯ!F45</f>
        <v>1800</v>
      </c>
      <c r="E23" s="493">
        <f>+[7]ระบบการควบคุมฯ!G45+[7]ระบบการควบคุมฯ!H45</f>
        <v>0</v>
      </c>
      <c r="F23" s="493">
        <f>+[7]ระบบการควบคุมฯ!I45+[7]ระบบการควบคุมฯ!J45</f>
        <v>0</v>
      </c>
      <c r="G23" s="493">
        <f>+[7]ระบบการควบคุมฯ!K45+[7]ระบบการควบคุมฯ!L45</f>
        <v>1320</v>
      </c>
      <c r="H23" s="1233">
        <f>+D23-E23-F23-G23</f>
        <v>480</v>
      </c>
      <c r="I23" s="961" t="s">
        <v>96</v>
      </c>
    </row>
    <row r="24" spans="1:9" ht="55.9" hidden="1" customHeight="1" x14ac:dyDescent="0.2">
      <c r="A24" s="357" t="s">
        <v>194</v>
      </c>
      <c r="B24" s="191" t="str">
        <f>+[7]ระบบการควบคุมฯ!B46</f>
        <v xml:space="preserve">เข้าร่วมประชุมเชิงปฏิบัติการปรับปรุงและพัฒนาเครื่องมือ   วัดผลสัมฤทธิ์ทางการเรียน 5 กลุ่มสาระการเรียนรู้ และรายวิชาพื้นฐานประวัติศาสตร์  เพื่อการบริการ ระยะที่ 1 ระหว่างวันที่ 5 – 9 สิงหาคม 2566  ณ โรงแรมแกรนด์ราชพฤกษ์ ตำบลบางพลับ อำเภอปากเกร็ด จังหวัดนนทบุรี  </v>
      </c>
      <c r="C24" s="883" t="str">
        <f>+[7]ระบบการควบคุมฯ!C46</f>
        <v>ศธ 04002/ว3117  ลว. 3 สิงหาคม 66 โอนครั้งที่ 723</v>
      </c>
      <c r="D24" s="493">
        <f>+[7]ระบบการควบคุมฯ!F46</f>
        <v>1200</v>
      </c>
      <c r="E24" s="493">
        <f>+[7]ระบบการควบคุมฯ!G46+[7]ระบบการควบคุมฯ!H46</f>
        <v>0</v>
      </c>
      <c r="F24" s="493">
        <f>+[7]ระบบการควบคุมฯ!I46+[7]ระบบการควบคุมฯ!J46</f>
        <v>0</v>
      </c>
      <c r="G24" s="493">
        <f>+[7]ระบบการควบคุมฯ!K46+[7]ระบบการควบคุมฯ!L46</f>
        <v>0</v>
      </c>
      <c r="H24" s="1233">
        <f>+D24-E24-F24-G24</f>
        <v>1200</v>
      </c>
      <c r="I24" s="1234" t="s">
        <v>217</v>
      </c>
    </row>
    <row r="25" spans="1:9" ht="37.15" hidden="1" customHeight="1" x14ac:dyDescent="0.2">
      <c r="A25" s="350">
        <f>+[7]ระบบการควบคุมฯ!A49</f>
        <v>1.2</v>
      </c>
      <c r="B25" s="461" t="str">
        <f>+[7]ระบบการควบคุมฯ!B49</f>
        <v>กิจกรรมการยกระดับผลการทดสอบทางการศึกษาระดับชาติที่สอดคล้องกับบริบทพื้นที่</v>
      </c>
      <c r="C25" s="836" t="str">
        <f>+[7]ระบบการควบคุมฯ!C49</f>
        <v>20004 66 00040 00000</v>
      </c>
      <c r="D25" s="351">
        <f>+D26</f>
        <v>22300</v>
      </c>
      <c r="E25" s="351">
        <f t="shared" ref="E25:H25" si="8">+E26</f>
        <v>0</v>
      </c>
      <c r="F25" s="351">
        <f t="shared" si="8"/>
        <v>0</v>
      </c>
      <c r="G25" s="351">
        <f t="shared" si="8"/>
        <v>22160</v>
      </c>
      <c r="H25" s="351">
        <f t="shared" si="8"/>
        <v>140</v>
      </c>
      <c r="I25" s="550"/>
    </row>
    <row r="26" spans="1:9" ht="37.15" hidden="1" customHeight="1" x14ac:dyDescent="0.2">
      <c r="A26" s="352"/>
      <c r="B26" s="353" t="str">
        <f>+[7]ระบบการควบคุมฯ!B50</f>
        <v>งบรายจ่ายอื่น   6611500</v>
      </c>
      <c r="C26" s="462" t="str">
        <f>+[7]ระบบการควบคุมฯ!C50</f>
        <v>20004 31003100 5000004</v>
      </c>
      <c r="D26" s="355">
        <f>SUM(D27:D32)</f>
        <v>22300</v>
      </c>
      <c r="E26" s="355">
        <f t="shared" ref="E26:H26" si="9">SUM(E27:E32)</f>
        <v>0</v>
      </c>
      <c r="F26" s="355">
        <f t="shared" si="9"/>
        <v>0</v>
      </c>
      <c r="G26" s="355">
        <f t="shared" si="9"/>
        <v>22160</v>
      </c>
      <c r="H26" s="355">
        <f t="shared" si="9"/>
        <v>140</v>
      </c>
      <c r="I26" s="356"/>
    </row>
    <row r="27" spans="1:9" ht="55.9" hidden="1" customHeight="1" x14ac:dyDescent="0.2">
      <c r="A27" s="357" t="str">
        <f>+[7]ระบบการควบคุมฯ!A51</f>
        <v>1.2.1</v>
      </c>
      <c r="B27" s="191" t="str">
        <f>+[7]ระบบการควบคุมฯ!B51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</c>
      <c r="C27" s="191" t="str">
        <f>+[7]ระบบการควบคุมฯ!C51</f>
        <v>ศธ 04002/ว5005  ลว. 3 พ.ย. 65 โอนครั้งที่ 42</v>
      </c>
      <c r="D27" s="358">
        <f>+[7]ระบบการควบคุมฯ!F51</f>
        <v>800</v>
      </c>
      <c r="E27" s="358">
        <f>+[7]ระบบการควบคุมฯ!G51+[7]ระบบการควบคุมฯ!H51</f>
        <v>0</v>
      </c>
      <c r="F27" s="358">
        <f>+[7]ระบบการควบคุมฯ!I51+[7]ระบบการควบคุมฯ!J51</f>
        <v>0</v>
      </c>
      <c r="G27" s="358">
        <f>+[7]ระบบการควบคุมฯ!K51+[7]ระบบการควบคุมฯ!L51</f>
        <v>800</v>
      </c>
      <c r="H27" s="359">
        <f>+D27-E27-F27-G27</f>
        <v>0</v>
      </c>
      <c r="I27" s="110" t="s">
        <v>96</v>
      </c>
    </row>
    <row r="28" spans="1:9" ht="37.15" hidden="1" customHeight="1" x14ac:dyDescent="0.2">
      <c r="A28" s="357" t="str">
        <f>+[7]ระบบการควบคุมฯ!A52</f>
        <v>1.2.2</v>
      </c>
      <c r="B28" s="191" t="str">
        <f>+[7]ระบบการควบคุมฯ!B52</f>
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</c>
      <c r="C28" s="191" t="str">
        <f>+[7]ระบบการควบคุมฯ!C52</f>
        <v>ศธ 04002/ว259 ลว. 25 มค 66 โอนครั้งที่ 225</v>
      </c>
      <c r="D28" s="358">
        <f>+[7]ระบบการควบคุมฯ!F52</f>
        <v>9900</v>
      </c>
      <c r="E28" s="358">
        <f>+[7]ระบบการควบคุมฯ!G52+[7]ระบบการควบคุมฯ!H52</f>
        <v>0</v>
      </c>
      <c r="F28" s="358">
        <f>+[7]ระบบการควบคุมฯ!I52+[7]ระบบการควบคุมฯ!J52</f>
        <v>0</v>
      </c>
      <c r="G28" s="358">
        <f>+[7]ระบบการควบคุมฯ!K52+[7]ระบบการควบคุมฯ!L52</f>
        <v>9900</v>
      </c>
      <c r="H28" s="359">
        <f>+D28-E28-F28-G28</f>
        <v>0</v>
      </c>
      <c r="I28" s="110" t="s">
        <v>96</v>
      </c>
    </row>
    <row r="29" spans="1:9" ht="18.600000000000001" hidden="1" customHeight="1" x14ac:dyDescent="0.2">
      <c r="A29" s="357" t="str">
        <f>+[7]ระบบการควบคุมฯ!A53</f>
        <v>1.1.3</v>
      </c>
      <c r="B29" s="191" t="str">
        <f>+[7]ระบบการควบคุมฯ!B53</f>
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</c>
      <c r="C29" s="191" t="str">
        <f>+[7]ระบบการควบคุมฯ!C53</f>
        <v>ศธ 04002/ว2075  ลว. 25 พ.ค. 66 โอนครั้งที่ 554</v>
      </c>
      <c r="D29" s="358">
        <f>+[7]ระบบการควบคุมฯ!F53</f>
        <v>1600</v>
      </c>
      <c r="E29" s="358">
        <f>+[7]ระบบการควบคุมฯ!G53+[7]ระบบการควบคุมฯ!H53</f>
        <v>0</v>
      </c>
      <c r="F29" s="358">
        <f>+[7]ระบบการควบคุมฯ!I53+[7]ระบบการควบคุมฯ!J53</f>
        <v>0</v>
      </c>
      <c r="G29" s="358">
        <f>+[7]ระบบการควบคุมฯ!K53+[7]ระบบการควบคุมฯ!L53</f>
        <v>1600</v>
      </c>
      <c r="H29" s="359">
        <f>+D29-E29-F29-G29</f>
        <v>0</v>
      </c>
      <c r="I29" s="110" t="s">
        <v>189</v>
      </c>
    </row>
    <row r="30" spans="1:9" ht="18.600000000000001" hidden="1" customHeight="1" x14ac:dyDescent="0.2">
      <c r="A30" s="357" t="str">
        <f>+[7]ระบบการควบคุมฯ!A54</f>
        <v>1.2.3</v>
      </c>
      <c r="B30" s="191" t="str">
        <f>+[7]ระบบการควบคุมฯ!B54</f>
        <v>ค่าใช้จ่ายในการดำเนินโครงการขับเคลื่อนการพัฒนาศักยภาพด้านการวัดและประเมินผลในชั้นเรียน    เพื่อพัฒนาการเรียนรู้ของผู้เรียน (Assessment for Learning) ตามหลักสูตรแกนกลางการศึกษาขั้นพื้นฐาน พุทธศักราช 2541</v>
      </c>
      <c r="C30" s="191" t="str">
        <f>+[7]ระบบการควบคุมฯ!C54</f>
        <v>ศธ 04002/ว2988  ลว. 20 ก.ค. 66 โอนครั้งที่ 688 งบ 10800 บาท</v>
      </c>
      <c r="D30" s="358">
        <f>+[7]ระบบการควบคุมฯ!F54</f>
        <v>10000</v>
      </c>
      <c r="E30" s="358">
        <f>+[7]ระบบการควบคุมฯ!G54</f>
        <v>0</v>
      </c>
      <c r="F30" s="358">
        <f>+[7]ระบบการควบคุมฯ!I54+[7]ระบบการควบคุมฯ!J54</f>
        <v>0</v>
      </c>
      <c r="G30" s="358">
        <f>+[7]ระบบการควบคุมฯ!K54+[7]ระบบการควบคุมฯ!L54</f>
        <v>9860</v>
      </c>
      <c r="H30" s="359">
        <f>+D30-E30-F30-G30</f>
        <v>140</v>
      </c>
      <c r="I30" s="110" t="s">
        <v>96</v>
      </c>
    </row>
    <row r="31" spans="1:9" ht="55.9" hidden="1" customHeight="1" x14ac:dyDescent="0.2">
      <c r="A31" s="360" t="str">
        <f>+[1]ระบบการควบคุมฯ!A45</f>
        <v>1.1.4</v>
      </c>
      <c r="B31" s="191" t="str">
        <f>+[1]ระบบการควบคุมฯ!B45</f>
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</c>
      <c r="C31" s="109" t="str">
        <f>+[1]ระบบการควบคุมฯ!C45</f>
        <v>ศธ 04002/ว13135 ลว.15 ส.ค.65 โอนครั้งที่ 754</v>
      </c>
      <c r="D31" s="361">
        <f>+[1]ระบบการควบคุมฯ!D45</f>
        <v>0</v>
      </c>
      <c r="E31" s="361"/>
      <c r="F31" s="361"/>
      <c r="G31" s="358">
        <f>+[1]ระบบการควบคุมฯ!K45+[1]ระบบการควบคุมฯ!L45</f>
        <v>0</v>
      </c>
      <c r="H31" s="359">
        <f t="shared" ref="H31:H32" si="10">+D31-E31-F31-G31</f>
        <v>0</v>
      </c>
      <c r="I31" s="110" t="s">
        <v>96</v>
      </c>
    </row>
    <row r="32" spans="1:9" ht="18.600000000000001" hidden="1" customHeight="1" x14ac:dyDescent="0.2">
      <c r="A32" s="360" t="str">
        <f>+[1]ระบบการควบคุมฯ!A46</f>
        <v>1.1.5</v>
      </c>
      <c r="B32" s="191" t="str">
        <f>+[1]ระบบการควบคุมฯ!B46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</c>
      <c r="C32" s="109" t="str">
        <f>+[1]ระบบการควบคุมฯ!C46</f>
        <v>ศธ 04002/ว13135 ลว.30 ก.ย.65 โอนครั้งที่ 754</v>
      </c>
      <c r="D32" s="361">
        <f>+[1]ระบบการควบคุมฯ!D46</f>
        <v>0</v>
      </c>
      <c r="E32" s="361"/>
      <c r="F32" s="361"/>
      <c r="G32" s="358">
        <f>+[1]ระบบการควบคุมฯ!K46+[1]ระบบการควบคุมฯ!L46</f>
        <v>0</v>
      </c>
      <c r="H32" s="359">
        <f t="shared" si="10"/>
        <v>0</v>
      </c>
      <c r="I32" s="110" t="s">
        <v>15</v>
      </c>
    </row>
    <row r="33" spans="1:9" ht="37.15" hidden="1" customHeight="1" x14ac:dyDescent="0.2">
      <c r="A33" s="350">
        <f>+[7]ระบบการควบคุมฯ!A56</f>
        <v>1.3</v>
      </c>
      <c r="B33" s="461" t="str">
        <f>+[7]ระบบการควบคุมฯ!B56</f>
        <v>กิจกรรมการขับเคลื่อนการจัดการเรียนรู้วิทยาการคำนวณและการออกแบบเทคโนโลยี</v>
      </c>
      <c r="C33" s="836" t="str">
        <f>+[7]ระบบการควบคุมฯ!C56</f>
        <v>20004 66 00075 00000</v>
      </c>
      <c r="D33" s="351">
        <f>+D34</f>
        <v>17000</v>
      </c>
      <c r="E33" s="351">
        <f t="shared" ref="E33:H33" si="11">+E34</f>
        <v>0</v>
      </c>
      <c r="F33" s="351">
        <f t="shared" si="11"/>
        <v>0</v>
      </c>
      <c r="G33" s="351">
        <f t="shared" si="11"/>
        <v>12000</v>
      </c>
      <c r="H33" s="351">
        <f t="shared" si="11"/>
        <v>5000</v>
      </c>
      <c r="I33" s="550"/>
    </row>
    <row r="34" spans="1:9" ht="37.15" hidden="1" customHeight="1" x14ac:dyDescent="0.2">
      <c r="A34" s="352"/>
      <c r="B34" s="353" t="str">
        <f>+[1]ระบบการควบคุมฯ!B48</f>
        <v>งบรายจ่ายอื่น   6611500</v>
      </c>
      <c r="C34" s="354" t="str">
        <f>+[1]ระบบการควบคุมฯ!C48</f>
        <v>20004 32003100 5000005</v>
      </c>
      <c r="D34" s="355">
        <f>SUM(D35:D36)</f>
        <v>17000</v>
      </c>
      <c r="E34" s="355">
        <f t="shared" ref="E34:H34" si="12">SUM(E35:E36)</f>
        <v>0</v>
      </c>
      <c r="F34" s="355">
        <f t="shared" si="12"/>
        <v>0</v>
      </c>
      <c r="G34" s="355">
        <f t="shared" si="12"/>
        <v>12000</v>
      </c>
      <c r="H34" s="355">
        <f t="shared" si="12"/>
        <v>5000</v>
      </c>
      <c r="I34" s="356"/>
    </row>
    <row r="35" spans="1:9" ht="18.600000000000001" hidden="1" customHeight="1" x14ac:dyDescent="0.2">
      <c r="A35" s="357" t="str">
        <f>+[7]ระบบการควบคุมฯ!A58</f>
        <v>1.3.1</v>
      </c>
      <c r="B35" s="191" t="str">
        <f>+[7]ระบบการควบคุมฯ!B58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5" s="109" t="str">
        <f>+[7]ระบบการควบคุมฯ!C58</f>
        <v>ศธ 04002/ว897 ลว.7 มี.ค.66 โอนครั้งที่ 366</v>
      </c>
      <c r="D35" s="358">
        <f>+[7]ระบบการควบคุมฯ!F58</f>
        <v>12000</v>
      </c>
      <c r="E35" s="358">
        <f>+[7]ระบบการควบคุมฯ!G58+[7]ระบบการควบคุมฯ!H58</f>
        <v>0</v>
      </c>
      <c r="F35" s="358">
        <f>+[7]ระบบการควบคุมฯ!I58+[7]ระบบการควบคุมฯ!J58</f>
        <v>0</v>
      </c>
      <c r="G35" s="358">
        <f>+[7]ระบบการควบคุมฯ!K58+[7]ระบบการควบคุมฯ!L58</f>
        <v>12000</v>
      </c>
      <c r="H35" s="359">
        <f t="shared" ref="H35:H37" si="13">+D35-E35-F35-G35</f>
        <v>0</v>
      </c>
      <c r="I35" s="110" t="s">
        <v>179</v>
      </c>
    </row>
    <row r="36" spans="1:9" ht="37.15" hidden="1" customHeight="1" x14ac:dyDescent="0.2">
      <c r="A36" s="357" t="str">
        <f>+[7]ระบบการควบคุมฯ!A59</f>
        <v>1.3.2</v>
      </c>
      <c r="B36" s="191" t="str">
        <f>+[7]ระบบการควบคุมฯ!B59</f>
        <v>ค่าใช้จ่ายในการนิเทศ กำกับ ติดตามการจัดการเรียนรู้วิทยาการคำนวณและการออกแบบเทคโนโลยี (CODING)</v>
      </c>
      <c r="C36" s="109" t="str">
        <f>+[7]ระบบการควบคุมฯ!C59</f>
        <v>ศธ 04002/ว2543 ลว.28 มิ.ย.66 โอนครั้งที่ 616</v>
      </c>
      <c r="D36" s="358">
        <f>+[7]ระบบการควบคุมฯ!F59</f>
        <v>5000</v>
      </c>
      <c r="E36" s="358">
        <f>+[7]ระบบการควบคุมฯ!G59+[7]ระบบการควบคุมฯ!H59</f>
        <v>0</v>
      </c>
      <c r="F36" s="358">
        <f>+[7]ระบบการควบคุมฯ!I59+[7]ระบบการควบคุมฯ!J59</f>
        <v>0</v>
      </c>
      <c r="G36" s="358">
        <f>+[7]ระบบการควบคุมฯ!K59+[7]ระบบการควบคุมฯ!L59</f>
        <v>0</v>
      </c>
      <c r="H36" s="359">
        <f t="shared" si="13"/>
        <v>5000</v>
      </c>
      <c r="I36" s="110" t="s">
        <v>218</v>
      </c>
    </row>
    <row r="37" spans="1:9" ht="18.600000000000001" hidden="1" customHeight="1" x14ac:dyDescent="0.2">
      <c r="A37" s="365">
        <f>+[7]ระบบการควบคุมฯ!A60</f>
        <v>1.4</v>
      </c>
      <c r="B37" s="480" t="str">
        <f>+[7]ระบบการควบคุมฯ!B60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</v>
      </c>
      <c r="C37" s="481" t="str">
        <f>+[7]ระบบการควบคุมฯ!C60</f>
        <v>20004 66 00101 00000</v>
      </c>
      <c r="D37" s="351">
        <f>+D38</f>
        <v>5800</v>
      </c>
      <c r="E37" s="351"/>
      <c r="F37" s="351"/>
      <c r="G37" s="482">
        <f>+[1]ระบบการควบคุมฯ!K48+[1]ระบบการควบคุมฯ!L48</f>
        <v>0</v>
      </c>
      <c r="H37" s="483">
        <f t="shared" si="13"/>
        <v>5800</v>
      </c>
      <c r="I37" s="484" t="s">
        <v>96</v>
      </c>
    </row>
    <row r="38" spans="1:9" ht="37.15" hidden="1" customHeight="1" x14ac:dyDescent="0.2">
      <c r="A38" s="352"/>
      <c r="B38" s="362" t="str">
        <f>+[7]ระบบการควบคุมฯ!B61</f>
        <v>งบรายจ่ายอื่น   6611500</v>
      </c>
      <c r="C38" s="354" t="str">
        <f>+[7]ระบบการควบคุมฯ!C61</f>
        <v>20004 31003100 5000007</v>
      </c>
      <c r="D38" s="355">
        <f>SUM(D39:D40)</f>
        <v>5800</v>
      </c>
      <c r="E38" s="355">
        <f t="shared" ref="E38:H38" si="14">SUM(E39:E40)</f>
        <v>0</v>
      </c>
      <c r="F38" s="355">
        <f t="shared" si="14"/>
        <v>0</v>
      </c>
      <c r="G38" s="355">
        <f t="shared" si="14"/>
        <v>0</v>
      </c>
      <c r="H38" s="355">
        <f t="shared" si="14"/>
        <v>5800</v>
      </c>
      <c r="I38" s="355"/>
    </row>
    <row r="39" spans="1:9" ht="93" hidden="1" customHeight="1" x14ac:dyDescent="0.2">
      <c r="A39" s="357" t="str">
        <f>+[7]ระบบการควบคุมฯ!A62</f>
        <v>1.4.1</v>
      </c>
      <c r="B39" s="191" t="str">
        <f>+[7]ระบบการควบคุมฯ!B62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39" s="109" t="str">
        <f>+[7]ระบบการควบคุมฯ!C62</f>
        <v>ศธ 04002/ว2988  ลว. 20 ก.ค. 66 โอนครั้งที่ 688 งบ 10800 บาท</v>
      </c>
      <c r="D39" s="358">
        <f>+[7]ระบบการควบคุมฯ!F62</f>
        <v>800</v>
      </c>
      <c r="E39" s="358">
        <f>+[7]ระบบการควบคุมฯ!G62+[7]ระบบการควบคุมฯ!H62</f>
        <v>0</v>
      </c>
      <c r="F39" s="358">
        <f>+[7]ระบบการควบคุมฯ!I62+[7]ระบบการควบคุมฯ!J62</f>
        <v>0</v>
      </c>
      <c r="G39" s="359">
        <f>+[7]ระบบการควบคุมฯ!K62+[7]ระบบการควบคุมฯ!L62</f>
        <v>0</v>
      </c>
      <c r="H39" s="359">
        <f>+D39-E39-F39-G39</f>
        <v>800</v>
      </c>
      <c r="I39" s="463" t="s">
        <v>219</v>
      </c>
    </row>
    <row r="40" spans="1:9" ht="56.25" x14ac:dyDescent="0.2">
      <c r="A40" s="357" t="str">
        <f>+[7]ระบบการควบคุมฯ!A63</f>
        <v>1.4.2</v>
      </c>
      <c r="B40" s="191" t="str">
        <f>+[7]ระบบการควบคุมฯ!B63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0" s="109" t="str">
        <f>+[7]ระบบการควบคุมฯ!C63</f>
        <v xml:space="preserve">ศธ 04002/ว3528  ลว. 22 ส.ค. 66 โอนครั้งที่ 797 </v>
      </c>
      <c r="D40" s="358">
        <f>+[7]ระบบการควบคุมฯ!F63</f>
        <v>5000</v>
      </c>
      <c r="E40" s="358">
        <f>+[7]ระบบการควบคุมฯ!G63+[7]ระบบการควบคุมฯ!H63</f>
        <v>0</v>
      </c>
      <c r="F40" s="358">
        <f>+[7]ระบบการควบคุมฯ!I63+[7]ระบบการควบคุมฯ!J63</f>
        <v>0</v>
      </c>
      <c r="G40" s="359">
        <f>+[7]ระบบการควบคุมฯ!K63+[7]ระบบการควบคุมฯ!L63</f>
        <v>0</v>
      </c>
      <c r="H40" s="359">
        <f>+D40-E40-F40-G40</f>
        <v>5000</v>
      </c>
      <c r="I40" s="463" t="s">
        <v>219</v>
      </c>
    </row>
    <row r="41" spans="1:9" ht="37.5" x14ac:dyDescent="0.2">
      <c r="A41" s="365">
        <f>+[7]ระบบการควบคุมฯ!A65</f>
        <v>1.5</v>
      </c>
      <c r="B41" s="480" t="str">
        <f>+[7]ระบบการควบคุมฯ!B65</f>
        <v>กิจกรรมการพัฒนาเด็กปฐมวัยอย่างมีคุณภาพ</v>
      </c>
      <c r="C41" s="481" t="str">
        <f>+[1]ระบบการควบคุมฯ!C51</f>
        <v>20004 6686176 00000</v>
      </c>
      <c r="D41" s="351">
        <f>+D42</f>
        <v>12200</v>
      </c>
      <c r="E41" s="351">
        <f t="shared" ref="E41:H41" si="15">+E42</f>
        <v>0</v>
      </c>
      <c r="F41" s="351">
        <f t="shared" si="15"/>
        <v>0</v>
      </c>
      <c r="G41" s="351">
        <f t="shared" si="15"/>
        <v>5200</v>
      </c>
      <c r="H41" s="351">
        <f t="shared" si="15"/>
        <v>7000</v>
      </c>
      <c r="I41" s="484" t="s">
        <v>96</v>
      </c>
    </row>
    <row r="42" spans="1:9" ht="37.5" x14ac:dyDescent="0.2">
      <c r="A42" s="352"/>
      <c r="B42" s="362" t="str">
        <f>+[3]ระบบการควบคุมฯ!B36</f>
        <v>งบรายจ่ายอื่น   6511500</v>
      </c>
      <c r="C42" s="354" t="str">
        <f>+[1]ระบบการควบคุมฯ!C52</f>
        <v>20004 31003100 5000009</v>
      </c>
      <c r="D42" s="355">
        <f>SUM(D43:D47)</f>
        <v>12200</v>
      </c>
      <c r="E42" s="355">
        <f t="shared" ref="E42:H42" si="16">SUM(E43:E47)</f>
        <v>0</v>
      </c>
      <c r="F42" s="355">
        <f t="shared" si="16"/>
        <v>0</v>
      </c>
      <c r="G42" s="355">
        <f t="shared" si="16"/>
        <v>5200</v>
      </c>
      <c r="H42" s="355">
        <f t="shared" si="16"/>
        <v>7000</v>
      </c>
      <c r="I42" s="355"/>
    </row>
    <row r="43" spans="1:9" ht="37.15" hidden="1" customHeight="1" x14ac:dyDescent="0.2">
      <c r="A43" s="357" t="str">
        <f>+[7]ระบบการควบคุมฯ!A67</f>
        <v>1.5.1</v>
      </c>
      <c r="B43" s="191" t="str">
        <f>+[7]ระบบการควบคุมฯ!B67</f>
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</c>
      <c r="C43" s="109" t="str">
        <f>+[7]ระบบการควบคุมฯ!C67</f>
        <v>ศธ 04002/ว5574 ลว.9 ธ.ค.65 โอนครั้งที่ 118</v>
      </c>
      <c r="D43" s="358">
        <f>+[7]ระบบการควบคุมฯ!F67</f>
        <v>800</v>
      </c>
      <c r="E43" s="358">
        <f>+[7]ระบบการควบคุมฯ!G67+[7]ระบบการควบคุมฯ!H67</f>
        <v>0</v>
      </c>
      <c r="F43" s="358">
        <f>+[7]ระบบการควบคุมฯ!I67+[7]ระบบการควบคุมฯ!J67</f>
        <v>0</v>
      </c>
      <c r="G43" s="359">
        <f>+[7]ระบบการควบคุมฯ!K67+[7]ระบบการควบคุมฯ!L67</f>
        <v>800</v>
      </c>
      <c r="H43" s="359">
        <f>+D43-E43-F43-G43</f>
        <v>0</v>
      </c>
      <c r="I43" s="463" t="s">
        <v>96</v>
      </c>
    </row>
    <row r="44" spans="1:9" ht="37.15" hidden="1" customHeight="1" x14ac:dyDescent="0.2">
      <c r="A44" s="357" t="str">
        <f>+[7]ระบบการควบคุมฯ!A68</f>
        <v>1.5.1.1</v>
      </c>
      <c r="B44" s="191" t="str">
        <f>+[7]ระบบการควบคุมฯ!B68</f>
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</c>
      <c r="C44" s="109" t="str">
        <f>+[7]ระบบการควบคุมฯ!C68</f>
        <v>ศธ 04002/ว332 ลว 1 กพ 66 ครั้งที่ 257</v>
      </c>
      <c r="D44" s="358">
        <f>+[7]ระบบการควบคุมฯ!F68</f>
        <v>800</v>
      </c>
      <c r="E44" s="358">
        <f>+[7]ระบบการควบคุมฯ!G68+[7]ระบบการควบคุมฯ!H68</f>
        <v>0</v>
      </c>
      <c r="F44" s="358">
        <f>+[7]ระบบการควบคุมฯ!I68+[7]ระบบการควบคุมฯ!J68</f>
        <v>0</v>
      </c>
      <c r="G44" s="359">
        <f>+[7]ระบบการควบคุมฯ!K68+[7]ระบบการควบคุมฯ!L68</f>
        <v>800</v>
      </c>
      <c r="H44" s="359">
        <f>+D44-E44-F44-G44</f>
        <v>0</v>
      </c>
      <c r="I44" s="463" t="s">
        <v>96</v>
      </c>
    </row>
    <row r="45" spans="1:9" ht="55.9" hidden="1" customHeight="1" x14ac:dyDescent="0.2">
      <c r="A45" s="357" t="str">
        <f>+[7]ระบบการควบคุมฯ!A69</f>
        <v>1.5.1.2</v>
      </c>
      <c r="B45" s="191" t="str">
        <f>+[7]ระบบการควบคุมฯ!B69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</c>
      <c r="C45" s="109" t="str">
        <f>+[7]ระบบการควบคุมฯ!C69</f>
        <v>ศธ 04002/ว197 ลว.19 ม.ค.66 โอนครั้งที่ 214</v>
      </c>
      <c r="D45" s="358">
        <f>+[7]ระบบการควบคุมฯ!F69</f>
        <v>3600</v>
      </c>
      <c r="E45" s="358">
        <f>+[7]ระบบการควบคุมฯ!G69+[7]ระบบการควบคุมฯ!H69</f>
        <v>0</v>
      </c>
      <c r="F45" s="358">
        <f>+[7]ระบบการควบคุมฯ!I69+[7]ระบบการควบคุมฯ!J69</f>
        <v>0</v>
      </c>
      <c r="G45" s="359">
        <f>+[7]ระบบการควบคุมฯ!K69+[7]ระบบการควบคุมฯ!L69</f>
        <v>3600</v>
      </c>
      <c r="H45" s="359">
        <f>+D45-E45-F45-G45</f>
        <v>0</v>
      </c>
      <c r="I45" s="463" t="s">
        <v>96</v>
      </c>
    </row>
    <row r="46" spans="1:9" ht="18.600000000000001" hidden="1" customHeight="1" x14ac:dyDescent="0.2">
      <c r="A46" s="357" t="str">
        <f>+[7]ระบบการควบคุมฯ!A70</f>
        <v>1.5.1.3</v>
      </c>
      <c r="B46" s="191" t="str">
        <f>+[7]ระบบการควบคุมฯ!B70</f>
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จอมเทียน รีสอร์ท จังหวัดชลบุรี</v>
      </c>
      <c r="C46" s="109" t="str">
        <f>+[7]ระบบการควบคุมฯ!C70</f>
        <v>ศธ 04002/ว2533  ลว. 27 มิ.ย. 66 โอนครั้งที่ 609</v>
      </c>
      <c r="D46" s="358">
        <f>+[7]ระบบการควบคุมฯ!D70</f>
        <v>7000</v>
      </c>
      <c r="E46" s="358">
        <f>+[7]ระบบการควบคุมฯ!G70</f>
        <v>0</v>
      </c>
      <c r="F46" s="358">
        <f>+[7]ระบบการควบคุมฯ!H70</f>
        <v>0</v>
      </c>
      <c r="G46" s="358">
        <f>+[7]ระบบการควบคุมฯ!I70</f>
        <v>0</v>
      </c>
      <c r="H46" s="1235">
        <f t="shared" ref="H46:H47" si="17">+D46-E46-F46-G46</f>
        <v>7000</v>
      </c>
      <c r="I46" s="1236" t="s">
        <v>96</v>
      </c>
    </row>
    <row r="47" spans="1:9" ht="37.15" hidden="1" customHeight="1" x14ac:dyDescent="0.2">
      <c r="A47" s="357"/>
      <c r="B47" s="191"/>
      <c r="C47" s="109"/>
      <c r="D47" s="358">
        <f>+[1]ระบบการควบคุมฯ!F56</f>
        <v>0</v>
      </c>
      <c r="E47" s="358">
        <f>+[1]ระบบการควบคุมฯ!G56+[1]ระบบการควบคุมฯ!H56</f>
        <v>0</v>
      </c>
      <c r="F47" s="358">
        <f>+[1]ระบบการควบคุมฯ!I56+[1]ระบบการควบคุมฯ!J56</f>
        <v>0</v>
      </c>
      <c r="G47" s="359">
        <f>+[1]ระบบการควบคุมฯ!K56+[1]ระบบการควบคุมฯ!L56</f>
        <v>0</v>
      </c>
      <c r="H47" s="359">
        <f t="shared" si="17"/>
        <v>0</v>
      </c>
      <c r="I47" s="113"/>
    </row>
    <row r="48" spans="1:9" ht="37.15" hidden="1" customHeight="1" x14ac:dyDescent="0.2">
      <c r="A48" s="485">
        <f>+[7]ระบบการควบคุมฯ!A71</f>
        <v>0</v>
      </c>
      <c r="B48" s="485">
        <f>+[7]ระบบการควบคุมฯ!B71</f>
        <v>0</v>
      </c>
      <c r="C48" s="485">
        <f>+[7]ระบบการควบคุมฯ!C71</f>
        <v>0</v>
      </c>
      <c r="D48" s="482">
        <f>+D49</f>
        <v>0</v>
      </c>
      <c r="E48" s="482">
        <f t="shared" ref="E48:H52" si="18">+E49</f>
        <v>0</v>
      </c>
      <c r="F48" s="482">
        <f t="shared" si="18"/>
        <v>0</v>
      </c>
      <c r="G48" s="482">
        <f t="shared" si="18"/>
        <v>0</v>
      </c>
      <c r="H48" s="482">
        <f t="shared" si="18"/>
        <v>0</v>
      </c>
      <c r="I48" s="486"/>
    </row>
    <row r="49" spans="1:9" ht="18.600000000000001" hidden="1" customHeight="1" x14ac:dyDescent="0.2">
      <c r="A49" s="487">
        <f>+[1]ระบบการควบคุมฯ!A58</f>
        <v>0</v>
      </c>
      <c r="B49" s="488" t="str">
        <f>+[1]ระบบการควบคุมฯ!B58</f>
        <v>งบรายจ่ายอื่น   6611500</v>
      </c>
      <c r="C49" s="489" t="str">
        <f>+[1]ระบบการควบคุมฯ!C58</f>
        <v>20004 31003100 5000003</v>
      </c>
      <c r="D49" s="490">
        <f>+D50</f>
        <v>0</v>
      </c>
      <c r="E49" s="490">
        <f t="shared" si="18"/>
        <v>0</v>
      </c>
      <c r="F49" s="490">
        <f t="shared" si="18"/>
        <v>0</v>
      </c>
      <c r="G49" s="490">
        <f t="shared" si="18"/>
        <v>0</v>
      </c>
      <c r="H49" s="490">
        <f t="shared" si="18"/>
        <v>0</v>
      </c>
      <c r="I49" s="491"/>
    </row>
    <row r="50" spans="1:9" ht="37.15" hidden="1" customHeight="1" x14ac:dyDescent="0.2">
      <c r="A50" s="357"/>
      <c r="B50" s="423"/>
      <c r="C50" s="492"/>
      <c r="D50" s="493"/>
      <c r="E50" s="493"/>
      <c r="F50" s="493"/>
      <c r="G50" s="494"/>
      <c r="H50" s="494"/>
      <c r="I50" s="495"/>
    </row>
    <row r="51" spans="1:9" ht="37.15" hidden="1" customHeight="1" x14ac:dyDescent="0.2">
      <c r="A51" s="485">
        <f>+[7]ระบบการควบคุมฯ!A74</f>
        <v>1.6</v>
      </c>
      <c r="B51" s="853" t="str">
        <f>+[7]ระบบการควบคุมฯ!B74</f>
        <v>กิจกรรมการพัฒนามาตรฐานระบบการประเมินมาตรฐานและการประกันคุณภาพการศึกษา</v>
      </c>
      <c r="C51" s="481" t="str">
        <f>+[7]ระบบการควบคุมฯ!C74</f>
        <v>20004 66 86181 00000</v>
      </c>
      <c r="D51" s="482">
        <f>+D52</f>
        <v>800</v>
      </c>
      <c r="E51" s="482">
        <f t="shared" si="18"/>
        <v>0</v>
      </c>
      <c r="F51" s="482">
        <f t="shared" si="18"/>
        <v>0</v>
      </c>
      <c r="G51" s="482">
        <f t="shared" si="18"/>
        <v>800</v>
      </c>
      <c r="H51" s="482">
        <f t="shared" si="18"/>
        <v>0</v>
      </c>
      <c r="I51" s="486"/>
    </row>
    <row r="52" spans="1:9" ht="37.15" hidden="1" customHeight="1" x14ac:dyDescent="0.2">
      <c r="A52" s="487"/>
      <c r="B52" s="488" t="str">
        <f>+[7]ระบบการควบคุมฯ!B75</f>
        <v>งบรายจ่ายอื่น   6611500</v>
      </c>
      <c r="C52" s="489" t="str">
        <f>+[7]ระบบการควบคุมฯ!C75</f>
        <v>20004 31003100 5000012</v>
      </c>
      <c r="D52" s="490">
        <f>+D53</f>
        <v>800</v>
      </c>
      <c r="E52" s="490">
        <f t="shared" si="18"/>
        <v>0</v>
      </c>
      <c r="F52" s="490">
        <f t="shared" si="18"/>
        <v>0</v>
      </c>
      <c r="G52" s="490">
        <f t="shared" si="18"/>
        <v>800</v>
      </c>
      <c r="H52" s="490">
        <f t="shared" si="18"/>
        <v>0</v>
      </c>
      <c r="I52" s="491"/>
    </row>
    <row r="53" spans="1:9" ht="37.15" hidden="1" customHeight="1" x14ac:dyDescent="0.2">
      <c r="A53" s="357" t="str">
        <f>+[7]ระบบการควบคุมฯ!A76</f>
        <v>1.6.1</v>
      </c>
      <c r="B53" s="423" t="str">
        <f>+[7]ระบบการควบคุมฯ!B76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3" s="492" t="str">
        <f>+[7]ระบบการควบคุมฯ!C76</f>
        <v>ศธ 04002/ว5470 ลว.1 ธ.ค.65 โอนครั้งที่ 102</v>
      </c>
      <c r="D53" s="493">
        <f>+[7]ระบบการควบคุมฯ!F76</f>
        <v>800</v>
      </c>
      <c r="E53" s="493">
        <f>+[7]ระบบการควบคุมฯ!G76+[7]ระบบการควบคุมฯ!H76</f>
        <v>0</v>
      </c>
      <c r="F53" s="493">
        <f>+[7]ระบบการควบคุมฯ!I76+[7]ระบบการควบคุมฯ!J76</f>
        <v>0</v>
      </c>
      <c r="G53" s="494">
        <f>+[7]ระบบการควบคุมฯ!K76+[7]ระบบการควบคุมฯ!L76</f>
        <v>800</v>
      </c>
      <c r="H53" s="494">
        <f t="shared" ref="H53" si="19">+D53-E53-F53-G53</f>
        <v>0</v>
      </c>
      <c r="I53" s="495" t="s">
        <v>96</v>
      </c>
    </row>
    <row r="54" spans="1:9" ht="37.15" hidden="1" customHeight="1" x14ac:dyDescent="0.2">
      <c r="A54" s="363">
        <f>+[3]ระบบการควบคุมฯ!A39</f>
        <v>2</v>
      </c>
      <c r="B54" s="364" t="s">
        <v>97</v>
      </c>
      <c r="C54" s="347" t="str">
        <f>+[1]ระบบการควบคุมฯ!C60</f>
        <v>20004 31004500 2000000</v>
      </c>
      <c r="D54" s="348">
        <f>+D55+D58+D61+D64</f>
        <v>40800</v>
      </c>
      <c r="E54" s="348">
        <f t="shared" ref="E54:H54" si="20">+E55+E58+E61+E64</f>
        <v>0</v>
      </c>
      <c r="F54" s="348">
        <f t="shared" si="20"/>
        <v>0</v>
      </c>
      <c r="G54" s="348">
        <f t="shared" si="20"/>
        <v>35990</v>
      </c>
      <c r="H54" s="348">
        <f t="shared" si="20"/>
        <v>4810</v>
      </c>
      <c r="I54" s="348">
        <f t="shared" ref="E54:I55" si="21">+I55</f>
        <v>0</v>
      </c>
    </row>
    <row r="55" spans="1:9" ht="37.15" hidden="1" customHeight="1" x14ac:dyDescent="0.2">
      <c r="A55" s="365">
        <f>+[3]ระบบการควบคุมฯ!A40</f>
        <v>2.1</v>
      </c>
      <c r="B55" s="111" t="str">
        <f>+[7]ระบบการควบคุมฯ!B80</f>
        <v xml:space="preserve">กิจกรรมพัฒนาการจัดการเรียนการสอนภาษาอังกฤษ </v>
      </c>
      <c r="C55" s="112" t="str">
        <f>+[1]ระบบการควบคุมฯ!C62</f>
        <v>20004 66000 7300000</v>
      </c>
      <c r="D55" s="351">
        <f>+D56</f>
        <v>0</v>
      </c>
      <c r="E55" s="351">
        <f t="shared" si="21"/>
        <v>0</v>
      </c>
      <c r="F55" s="351">
        <f t="shared" si="21"/>
        <v>0</v>
      </c>
      <c r="G55" s="351">
        <f t="shared" si="21"/>
        <v>0</v>
      </c>
      <c r="H55" s="351">
        <f t="shared" si="21"/>
        <v>0</v>
      </c>
      <c r="I55" s="351">
        <f t="shared" si="21"/>
        <v>0</v>
      </c>
    </row>
    <row r="56" spans="1:9" ht="37.15" hidden="1" customHeight="1" x14ac:dyDescent="0.2">
      <c r="A56" s="352"/>
      <c r="B56" s="362" t="str">
        <f>+[7]ระบบการควบคุมฯ!B72</f>
        <v>งบรายจ่ายอื่น   6611500</v>
      </c>
      <c r="C56" s="114"/>
      <c r="D56" s="355">
        <f>SUM(D57)</f>
        <v>0</v>
      </c>
      <c r="E56" s="355">
        <f t="shared" ref="E56:I56" si="22">SUM(E57)</f>
        <v>0</v>
      </c>
      <c r="F56" s="355">
        <f t="shared" si="22"/>
        <v>0</v>
      </c>
      <c r="G56" s="355">
        <f t="shared" si="22"/>
        <v>0</v>
      </c>
      <c r="H56" s="355">
        <f t="shared" si="22"/>
        <v>0</v>
      </c>
      <c r="I56" s="355">
        <f t="shared" si="22"/>
        <v>0</v>
      </c>
    </row>
    <row r="57" spans="1:9" ht="55.9" hidden="1" customHeight="1" x14ac:dyDescent="0.2">
      <c r="A57" s="357" t="s">
        <v>34</v>
      </c>
      <c r="B57" s="191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7" s="191" t="str">
        <f>+[1]ระบบการควบคุมฯ!C64</f>
        <v>ศธ 04002/ว402 ลว.2 ก.พ.65 โอนครั้งที่ 181</v>
      </c>
      <c r="D57" s="358">
        <f>+[1]ระบบการควบคุมฯ!F64</f>
        <v>0</v>
      </c>
      <c r="E57" s="358"/>
      <c r="F57" s="358">
        <f>+[3]ระบบการควบคุมฯ!I42+[3]ระบบการควบคุมฯ!J42</f>
        <v>0</v>
      </c>
      <c r="G57" s="113">
        <f>+[1]ระบบการควบคุมฯ!K64+[1]ระบบการควบคุมฯ!L64</f>
        <v>0</v>
      </c>
      <c r="H57" s="113">
        <f>+D57-E57-F57-G57</f>
        <v>0</v>
      </c>
      <c r="I57" s="113" t="s">
        <v>53</v>
      </c>
    </row>
    <row r="58" spans="1:9" ht="37.15" hidden="1" customHeight="1" x14ac:dyDescent="0.2">
      <c r="A58" s="485">
        <f>+[1]ระบบการควบคุมฯ!A65</f>
        <v>2.2000000000000002</v>
      </c>
      <c r="B58" s="480" t="str">
        <f>+[1]ระบบการควบคุมฯ!B65</f>
        <v xml:space="preserve">กิจกรรมการพัฒนาครูและบุคลากรทางการศึกษา           </v>
      </c>
      <c r="C58" s="480" t="str">
        <f>+[1]ระบบการควบคุมฯ!C65</f>
        <v>20004 66 00091 00000</v>
      </c>
      <c r="D58" s="482">
        <f>+D59</f>
        <v>0</v>
      </c>
      <c r="E58" s="482">
        <f t="shared" ref="E58:H65" si="23">+E59</f>
        <v>0</v>
      </c>
      <c r="F58" s="482">
        <f t="shared" si="23"/>
        <v>0</v>
      </c>
      <c r="G58" s="482">
        <f t="shared" si="23"/>
        <v>0</v>
      </c>
      <c r="H58" s="482">
        <f t="shared" si="23"/>
        <v>0</v>
      </c>
      <c r="I58" s="486"/>
    </row>
    <row r="59" spans="1:9" ht="37.15" hidden="1" customHeight="1" x14ac:dyDescent="0.2">
      <c r="A59" s="496" t="s">
        <v>61</v>
      </c>
      <c r="B59" s="497" t="str">
        <f>+[1]ระบบการควบคุมฯ!B66</f>
        <v>งบดำเนินงาน   66112xx</v>
      </c>
      <c r="C59" s="497" t="str">
        <f>+[1]ระบบการควบคุมฯ!C66</f>
        <v>20004 32004500 2000000</v>
      </c>
      <c r="D59" s="498">
        <f>+D60</f>
        <v>0</v>
      </c>
      <c r="E59" s="498">
        <f t="shared" si="23"/>
        <v>0</v>
      </c>
      <c r="F59" s="498">
        <f t="shared" si="23"/>
        <v>0</v>
      </c>
      <c r="G59" s="498">
        <f t="shared" si="23"/>
        <v>0</v>
      </c>
      <c r="H59" s="499">
        <f>+D59-E59-F59-G59</f>
        <v>0</v>
      </c>
      <c r="I59" s="499"/>
    </row>
    <row r="60" spans="1:9" ht="55.9" hidden="1" customHeight="1" x14ac:dyDescent="0.2">
      <c r="A60" s="357" t="s">
        <v>61</v>
      </c>
      <c r="B60" s="191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0" s="191" t="str">
        <f>+[1]ระบบการควบคุมฯ!C67</f>
        <v>ศธ 04002/ว2595 ลว.7 ก.ค.65 โอนครั้งที่ 604</v>
      </c>
      <c r="D60" s="358">
        <f>+[1]ระบบการควบคุมฯ!F67</f>
        <v>0</v>
      </c>
      <c r="E60" s="358">
        <f>+[1]ระบบการควบคุมฯ!G67+[1]ระบบการควบคุมฯ!H67</f>
        <v>0</v>
      </c>
      <c r="F60" s="358">
        <f>+[1]ระบบการควบคุมฯ!I67+[1]ระบบการควบคุมฯ!J67</f>
        <v>0</v>
      </c>
      <c r="G60" s="113">
        <f>+[1]ระบบการควบคุมฯ!K67+[1]ระบบการควบคุมฯ!L67</f>
        <v>0</v>
      </c>
      <c r="H60" s="113">
        <f>+D60-E60-F60-G60</f>
        <v>0</v>
      </c>
      <c r="I60" s="463" t="s">
        <v>96</v>
      </c>
    </row>
    <row r="61" spans="1:9" ht="37.5" x14ac:dyDescent="0.2">
      <c r="A61" s="485">
        <f>+[7]ระบบการควบคุมฯ!A86</f>
        <v>2.2999999999999998</v>
      </c>
      <c r="B61" s="480" t="str">
        <f>+[7]ระบบการควบคุมฯ!B86</f>
        <v xml:space="preserve">กิจกรรมพัฒนาศูนย์ HCEC </v>
      </c>
      <c r="C61" s="480" t="str">
        <f>+[7]ระบบการควบคุมฯ!C86</f>
        <v>20004 66 00103 00000</v>
      </c>
      <c r="D61" s="482">
        <f>+D62</f>
        <v>800</v>
      </c>
      <c r="E61" s="482">
        <f t="shared" si="23"/>
        <v>0</v>
      </c>
      <c r="F61" s="482">
        <f t="shared" si="23"/>
        <v>0</v>
      </c>
      <c r="G61" s="482">
        <f t="shared" si="23"/>
        <v>800</v>
      </c>
      <c r="H61" s="482">
        <f t="shared" si="23"/>
        <v>0</v>
      </c>
      <c r="I61" s="486"/>
    </row>
    <row r="62" spans="1:9" ht="37.5" x14ac:dyDescent="0.2">
      <c r="A62" s="496"/>
      <c r="B62" s="881" t="str">
        <f>+[7]ระบบการควบคุมฯ!B87</f>
        <v>งบดำเนินงาน   66112xx</v>
      </c>
      <c r="C62" s="882" t="str">
        <f>+[7]ระบบการควบคุมฯ!C87</f>
        <v>20004 31004500 2000000</v>
      </c>
      <c r="D62" s="498">
        <f>+D63</f>
        <v>800</v>
      </c>
      <c r="E62" s="498">
        <f t="shared" si="23"/>
        <v>0</v>
      </c>
      <c r="F62" s="498">
        <f t="shared" si="23"/>
        <v>0</v>
      </c>
      <c r="G62" s="498">
        <f t="shared" si="23"/>
        <v>800</v>
      </c>
      <c r="H62" s="499">
        <f>+D62-E62-F62-G62</f>
        <v>0</v>
      </c>
      <c r="I62" s="499"/>
    </row>
    <row r="63" spans="1:9" ht="112.5" x14ac:dyDescent="0.2">
      <c r="A63" s="357" t="str">
        <f>+[7]ระบบการควบคุมฯ!A88</f>
        <v>2.3.1</v>
      </c>
      <c r="B63" s="191" t="str">
        <f>+[7]ระบบการควบคุมฯ!B88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63" s="883" t="str">
        <f>+[7]ระบบการควบคุมฯ!C88</f>
        <v>ศธ 04002/ว512 ลว. 10 กพ 66 โอนครั้งที่ 296</v>
      </c>
      <c r="D63" s="358">
        <f>+[7]ระบบการควบคุมฯ!F88</f>
        <v>800</v>
      </c>
      <c r="E63" s="358">
        <f>+[7]ระบบการควบคุมฯ!G88+[7]ระบบการควบคุมฯ!H88</f>
        <v>0</v>
      </c>
      <c r="F63" s="358">
        <f>+[7]ระบบการควบคุมฯ!I88+[7]ระบบการควบคุมฯ!J88</f>
        <v>0</v>
      </c>
      <c r="G63" s="113">
        <f>+[7]ระบบการควบคุมฯ!K88+[7]ระบบการควบคุมฯ!L88</f>
        <v>800</v>
      </c>
      <c r="H63" s="113">
        <f>+D63-E63-F63-G63</f>
        <v>0</v>
      </c>
      <c r="I63" s="463" t="s">
        <v>18</v>
      </c>
    </row>
    <row r="64" spans="1:9" ht="37.15" hidden="1" customHeight="1" x14ac:dyDescent="0.2">
      <c r="A64" s="485">
        <f>+[7]ระบบการควบคุมฯ!A90</f>
        <v>2.4</v>
      </c>
      <c r="B64" s="480" t="str">
        <f>+[7]ระบบการควบคุมฯ!B90</f>
        <v xml:space="preserve">กิจกรรมพัฒนาครูเพื่อการจัดการเรียนรู้สู่ฐานสมรรถนะ  </v>
      </c>
      <c r="C64" s="480" t="str">
        <f>+[7]ระบบการควบคุมฯ!C90</f>
        <v>20004 66 00104 00000</v>
      </c>
      <c r="D64" s="482">
        <f>+D65</f>
        <v>40000</v>
      </c>
      <c r="E64" s="482">
        <f t="shared" si="23"/>
        <v>0</v>
      </c>
      <c r="F64" s="482">
        <f t="shared" si="23"/>
        <v>0</v>
      </c>
      <c r="G64" s="482">
        <f t="shared" si="23"/>
        <v>35190</v>
      </c>
      <c r="H64" s="482">
        <f t="shared" si="23"/>
        <v>4810</v>
      </c>
      <c r="I64" s="486"/>
    </row>
    <row r="65" spans="1:9" ht="37.15" hidden="1" customHeight="1" x14ac:dyDescent="0.2">
      <c r="A65" s="496">
        <f>+[7]ระบบการควบคุมฯ!A91</f>
        <v>0</v>
      </c>
      <c r="B65" s="497" t="str">
        <f>+[7]ระบบการควบคุมฯ!B91</f>
        <v>งบดำเนินงาน   66112xx</v>
      </c>
      <c r="C65" s="497" t="str">
        <f>+[7]ระบบการควบคุมฯ!C91</f>
        <v>20004 31004500 2000000</v>
      </c>
      <c r="D65" s="498">
        <f>+D66</f>
        <v>40000</v>
      </c>
      <c r="E65" s="498">
        <f t="shared" si="23"/>
        <v>0</v>
      </c>
      <c r="F65" s="498">
        <f t="shared" si="23"/>
        <v>0</v>
      </c>
      <c r="G65" s="498">
        <f t="shared" si="23"/>
        <v>35190</v>
      </c>
      <c r="H65" s="499">
        <f>+D65-E65-F65-G65</f>
        <v>4810</v>
      </c>
      <c r="I65" s="499"/>
    </row>
    <row r="66" spans="1:9" ht="18.600000000000001" hidden="1" customHeight="1" x14ac:dyDescent="0.2">
      <c r="A66" s="357" t="str">
        <f>+[7]ระบบการควบคุมฯ!A92</f>
        <v>2.4.1</v>
      </c>
      <c r="B66" s="837" t="str">
        <f>+[7]ระบบการควบคุมฯ!B92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66" s="837" t="str">
        <f>+[7]ระบบการควบคุมฯ!C92</f>
        <v>ศธ 04002/ว150 ลว. 16 ม.ค.66 โอนครั้งที่ 195</v>
      </c>
      <c r="D66" s="357">
        <f>+[7]ระบบการควบคุมฯ!D92</f>
        <v>40000</v>
      </c>
      <c r="E66" s="358">
        <f>+[7]ระบบการควบคุมฯ!G92+[7]ระบบการควบคุมฯ!H92</f>
        <v>0</v>
      </c>
      <c r="F66" s="358">
        <f>+[7]ระบบการควบคุมฯ!I92+[7]ระบบการควบคุมฯ!J92</f>
        <v>0</v>
      </c>
      <c r="G66" s="113">
        <f>+[7]ระบบการควบคุมฯ!K92+[7]ระบบการควบคุมฯ!L92</f>
        <v>35190</v>
      </c>
      <c r="H66" s="1237">
        <f>+D66-E66-F66-G66</f>
        <v>4810</v>
      </c>
      <c r="I66" s="463" t="s">
        <v>96</v>
      </c>
    </row>
    <row r="67" spans="1:9" ht="74.45" hidden="1" customHeight="1" x14ac:dyDescent="0.2">
      <c r="A67" s="357"/>
      <c r="B67" s="191"/>
      <c r="C67" s="115"/>
      <c r="D67" s="358"/>
      <c r="E67" s="358"/>
      <c r="F67" s="358"/>
      <c r="G67" s="113"/>
      <c r="H67" s="113"/>
      <c r="I67" s="113"/>
    </row>
    <row r="68" spans="1:9" ht="74.45" hidden="1" customHeight="1" x14ac:dyDescent="0.2">
      <c r="A68" s="363">
        <f>+[7]ระบบการควบคุมฯ!A96</f>
        <v>3</v>
      </c>
      <c r="B68" s="346" t="str">
        <f>+[1]ระบบการควบคุมฯ!B71</f>
        <v>โครงการขับเคลื่อนการพัฒนาการศึกษาที่ยั่งยืน</v>
      </c>
      <c r="C68" s="347" t="str">
        <f>+[1]ระบบการควบคุมฯ!C71</f>
        <v>20004 31006100 5000017</v>
      </c>
      <c r="D68" s="348">
        <f>+D69+D73+D76+D84+D87+D98+D102+D105+D111+D118+D136+D149</f>
        <v>20379721</v>
      </c>
      <c r="E68" s="348">
        <f t="shared" ref="E68:H68" si="24">+E69+E73+E76+E84+E87+E98+E102+E105+E111+E118+E136+E149</f>
        <v>0</v>
      </c>
      <c r="F68" s="348">
        <f t="shared" si="24"/>
        <v>0</v>
      </c>
      <c r="G68" s="348">
        <f t="shared" si="24"/>
        <v>17447443.100000001</v>
      </c>
      <c r="H68" s="348">
        <f t="shared" si="24"/>
        <v>2932277.9</v>
      </c>
      <c r="I68" s="348">
        <f>+I98</f>
        <v>0</v>
      </c>
    </row>
    <row r="69" spans="1:9" ht="37.15" hidden="1" customHeight="1" x14ac:dyDescent="0.2">
      <c r="A69" s="365">
        <f>+[7]ระบบการควบคุมฯ!A100</f>
        <v>3.1</v>
      </c>
      <c r="B69" s="461" t="str">
        <f>+[7]ระบบการควบคุมฯ!B100</f>
        <v xml:space="preserve">กิจกรรมสานความร่วมมือภาคีเครือข่ายด้านการจัดการศึกษา </v>
      </c>
      <c r="C69" s="108" t="str">
        <f>+[7]ระบบการควบคุมฯ!C100</f>
        <v>20004 66 00078 00000</v>
      </c>
      <c r="D69" s="351">
        <f>+D70</f>
        <v>3400</v>
      </c>
      <c r="E69" s="351">
        <f t="shared" ref="E69:I69" si="25">+E70</f>
        <v>0</v>
      </c>
      <c r="F69" s="351">
        <f t="shared" si="25"/>
        <v>0</v>
      </c>
      <c r="G69" s="351">
        <f t="shared" si="25"/>
        <v>2400</v>
      </c>
      <c r="H69" s="351">
        <f t="shared" si="25"/>
        <v>1000</v>
      </c>
      <c r="I69" s="351">
        <f t="shared" si="25"/>
        <v>0</v>
      </c>
    </row>
    <row r="70" spans="1:9" ht="37.15" hidden="1" customHeight="1" x14ac:dyDescent="0.2">
      <c r="A70" s="352" t="str">
        <f>+[7]ระบบการควบคุมฯ!A101</f>
        <v>3.1.1</v>
      </c>
      <c r="B70" s="533" t="str">
        <f>+[1]ระบบการควบคุมฯ!B84</f>
        <v>งบรายจ่ายอื่น   6611500</v>
      </c>
      <c r="C70" s="354" t="str">
        <f>+[7]ระบบการควบคุมฯ!C101</f>
        <v>20004 31006100 5000004</v>
      </c>
      <c r="D70" s="355">
        <f>SUM(D71:D72)</f>
        <v>3400</v>
      </c>
      <c r="E70" s="355">
        <f t="shared" ref="E70:H70" si="26">SUM(E71:E72)</f>
        <v>0</v>
      </c>
      <c r="F70" s="355">
        <f t="shared" si="26"/>
        <v>0</v>
      </c>
      <c r="G70" s="355">
        <f t="shared" si="26"/>
        <v>2400</v>
      </c>
      <c r="H70" s="355">
        <f t="shared" si="26"/>
        <v>1000</v>
      </c>
      <c r="I70" s="355">
        <f t="shared" ref="I70" si="27">SUM(I71)</f>
        <v>0</v>
      </c>
    </row>
    <row r="71" spans="1:9" ht="55.9" hidden="1" customHeight="1" x14ac:dyDescent="0.2">
      <c r="A71" s="357" t="str">
        <f>+[7]ระบบการควบคุมฯ!A102</f>
        <v>3.1.1.1</v>
      </c>
      <c r="B71" s="191" t="str">
        <f>+[7]ระบบการควบคุมฯ!B102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1" s="109" t="str">
        <f>+[7]ระบบการควบคุมฯ!C102</f>
        <v>ศธ 04002/ว1915 ลว.  11 พค 66 โอนครั้งที่ 515</v>
      </c>
      <c r="D71" s="358">
        <f>+[7]ระบบการควบคุมฯ!F102</f>
        <v>2400</v>
      </c>
      <c r="E71" s="358">
        <f>+[7]ระบบการควบคุมฯ!G102+[7]ระบบการควบคุมฯ!H102</f>
        <v>0</v>
      </c>
      <c r="F71" s="358">
        <f>+[7]ระบบการควบคุมฯ!I102+[7]ระบบการควบคุมฯ!J102</f>
        <v>0</v>
      </c>
      <c r="G71" s="113">
        <f>+[7]ระบบการควบคุมฯ!K102+[7]ระบบการควบคุมฯ!L102</f>
        <v>2400</v>
      </c>
      <c r="H71" s="113">
        <f>+D71-E71-F71-G71</f>
        <v>0</v>
      </c>
      <c r="I71" s="463" t="s">
        <v>190</v>
      </c>
    </row>
    <row r="72" spans="1:9" ht="111.6" hidden="1" customHeight="1" x14ac:dyDescent="0.2">
      <c r="A72" s="357" t="str">
        <f>+[7]ระบบการควบคุมฯ!A103</f>
        <v>3.1.1.2</v>
      </c>
      <c r="B72" s="191" t="str">
        <f>+[7]ระบบการควบคุมฯ!B103</f>
        <v>ค่าใช้จ่ายดำเนินงานโครงการคอนเน็กซ์อีดี  ค่าใช้จ่ายในการเดินทางเข้าร่วมการประชุมเชิงปฏิบัติการจัดทำแผนการดำเนินงานโรงเรียนภายใต้โครงการคอนเน็กซ์อีดี ระหว่างวันที่ 23-25 กค 66 ณ โรงแรมเดอะ พาลาสโซ รัชดา กรุงเทพมหานคร</v>
      </c>
      <c r="C72" s="109" t="str">
        <f>+[7]ระบบการควบคุมฯ!C103</f>
        <v>ศธ 04002/ว3037 ลว.  24 กค 66 โอนครั้งที่ 714</v>
      </c>
      <c r="D72" s="358">
        <f>+[7]ระบบการควบคุมฯ!F103</f>
        <v>1000</v>
      </c>
      <c r="E72" s="358">
        <f>+[7]ระบบการควบคุมฯ!G103+[7]ระบบการควบคุมฯ!H103</f>
        <v>0</v>
      </c>
      <c r="F72" s="358">
        <f>+[7]ระบบการควบคุมฯ!I103+[7]ระบบการควบคุมฯ!J103</f>
        <v>0</v>
      </c>
      <c r="G72" s="113">
        <f>+[7]ระบบการควบคุมฯ!K103+[7]ระบบการควบคุมฯ!L103</f>
        <v>0</v>
      </c>
      <c r="H72" s="113">
        <f>+D72-E72-F72-G72</f>
        <v>1000</v>
      </c>
      <c r="I72" s="463" t="s">
        <v>220</v>
      </c>
    </row>
    <row r="73" spans="1:9" ht="55.9" hidden="1" customHeight="1" x14ac:dyDescent="0.2">
      <c r="A73" s="365">
        <f>+[7]ระบบการควบคุมฯ!A104</f>
        <v>3.2</v>
      </c>
      <c r="B73" s="461" t="str">
        <f>+[7]ระบบการควบคุมฯ!B104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3" s="108" t="str">
        <f>+[7]ระบบการควบคุมฯ!C104</f>
        <v>20004 66 00085 00000</v>
      </c>
      <c r="D73" s="351">
        <f>+D74</f>
        <v>10000</v>
      </c>
      <c r="E73" s="351">
        <f t="shared" ref="E73:I73" si="28">+E74</f>
        <v>0</v>
      </c>
      <c r="F73" s="351">
        <f t="shared" si="28"/>
        <v>0</v>
      </c>
      <c r="G73" s="351">
        <f t="shared" si="28"/>
        <v>0</v>
      </c>
      <c r="H73" s="351">
        <f t="shared" si="28"/>
        <v>10000</v>
      </c>
      <c r="I73" s="351">
        <f t="shared" si="28"/>
        <v>0</v>
      </c>
    </row>
    <row r="74" spans="1:9" ht="18.600000000000001" hidden="1" customHeight="1" x14ac:dyDescent="0.2">
      <c r="A74" s="352" t="str">
        <f>+[7]ระบบการควบคุมฯ!A105</f>
        <v>3.2.1</v>
      </c>
      <c r="B74" s="533" t="str">
        <f>+[1]ระบบการควบคุมฯ!B87</f>
        <v xml:space="preserve"> งบรายจ่ายอื่น 6611500</v>
      </c>
      <c r="C74" s="354" t="str">
        <f>+[7]ระบบการควบคุมฯ!C105</f>
        <v>20004 31006100 5000008</v>
      </c>
      <c r="D74" s="355">
        <f>SUM(D75)</f>
        <v>10000</v>
      </c>
      <c r="E74" s="355">
        <f t="shared" ref="E74:I74" si="29">SUM(E75)</f>
        <v>0</v>
      </c>
      <c r="F74" s="355">
        <f t="shared" si="29"/>
        <v>0</v>
      </c>
      <c r="G74" s="355">
        <f t="shared" si="29"/>
        <v>0</v>
      </c>
      <c r="H74" s="355">
        <f t="shared" si="29"/>
        <v>10000</v>
      </c>
      <c r="I74" s="355">
        <f t="shared" si="29"/>
        <v>0</v>
      </c>
    </row>
    <row r="75" spans="1:9" ht="18.600000000000001" hidden="1" customHeight="1" x14ac:dyDescent="0.2">
      <c r="A75" s="357" t="str">
        <f>+[7]ระบบการควบคุมฯ!A106</f>
        <v>3.2.1.1</v>
      </c>
      <c r="B75" s="191" t="str">
        <f>+[7]ระบบการควบคุมฯ!B106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75" s="109" t="str">
        <f>+[7]ระบบการควบคุมฯ!C106</f>
        <v>ศธ 04002/ว1036 ลว.  13 มีค 66 โอนครั้งที่ 389</v>
      </c>
      <c r="D75" s="358">
        <f>+[7]ระบบการควบคุมฯ!F106</f>
        <v>10000</v>
      </c>
      <c r="E75" s="358">
        <f>+[7]ระบบการควบคุมฯ!G106+[7]ระบบการควบคุมฯ!H106</f>
        <v>0</v>
      </c>
      <c r="F75" s="358">
        <f>+[7]ระบบการควบคุมฯ!I106+[7]ระบบการควบคุมฯ!J106</f>
        <v>0</v>
      </c>
      <c r="G75" s="113">
        <f>+[7]ระบบการควบคุมฯ!K106+[7]ระบบการควบคุมฯ!L106</f>
        <v>0</v>
      </c>
      <c r="H75" s="1238">
        <f>+D75-E75-F75-G75</f>
        <v>10000</v>
      </c>
      <c r="I75" s="463" t="s">
        <v>13</v>
      </c>
    </row>
    <row r="76" spans="1:9" ht="37.15" hidden="1" customHeight="1" x14ac:dyDescent="0.2">
      <c r="A76" s="365">
        <f>+[7]ระบบการควบคุมฯ!A111</f>
        <v>3.3</v>
      </c>
      <c r="B76" s="461" t="str">
        <f>+[7]ระบบการควบคุมฯ!B111</f>
        <v>กิจกรรมการยกระดับคุณภาพด้านวิทยาศาสตร์ศึกษาเพื่อความเป็นเลิศ</v>
      </c>
      <c r="C76" s="108" t="str">
        <f>+[7]ระบบการควบคุมฯ!C111</f>
        <v>20004 66 00093 00000</v>
      </c>
      <c r="D76" s="351">
        <f>+D77</f>
        <v>123900</v>
      </c>
      <c r="E76" s="351">
        <f t="shared" ref="E76:I76" si="30">+E77</f>
        <v>0</v>
      </c>
      <c r="F76" s="351">
        <f t="shared" si="30"/>
        <v>0</v>
      </c>
      <c r="G76" s="351">
        <f t="shared" si="30"/>
        <v>62937</v>
      </c>
      <c r="H76" s="351">
        <f t="shared" si="30"/>
        <v>60963</v>
      </c>
      <c r="I76" s="351">
        <f t="shared" si="30"/>
        <v>0</v>
      </c>
    </row>
    <row r="77" spans="1:9" ht="55.9" hidden="1" customHeight="1" x14ac:dyDescent="0.2">
      <c r="A77" s="352"/>
      <c r="B77" s="353" t="str">
        <f>+[7]ระบบการควบคุมฯ!B112</f>
        <v>งบรายจ่ายอื่น   6611500</v>
      </c>
      <c r="C77" s="354" t="str">
        <f>+[7]ระบบการควบคุมฯ!C112</f>
        <v>20004 31006100 5000009</v>
      </c>
      <c r="D77" s="355">
        <f>SUM(D78:D83)</f>
        <v>123900</v>
      </c>
      <c r="E77" s="355">
        <f t="shared" ref="E77:H77" si="31">SUM(E78:E83)</f>
        <v>0</v>
      </c>
      <c r="F77" s="355">
        <f t="shared" si="31"/>
        <v>0</v>
      </c>
      <c r="G77" s="355">
        <f t="shared" si="31"/>
        <v>62937</v>
      </c>
      <c r="H77" s="355">
        <f t="shared" si="31"/>
        <v>60963</v>
      </c>
      <c r="I77" s="355">
        <f t="shared" ref="I77" si="32">SUM(I78)</f>
        <v>0</v>
      </c>
    </row>
    <row r="78" spans="1:9" ht="55.9" hidden="1" customHeight="1" x14ac:dyDescent="0.2">
      <c r="A78" s="357" t="str">
        <f>+[7]ระบบการควบคุมฯ!A113</f>
        <v>3.3.1</v>
      </c>
      <c r="B78" s="857" t="str">
        <f>+[7]ระบบการควบคุมฯ!B113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</c>
      <c r="C78" s="109" t="str">
        <f>+[7]ระบบการควบคุมฯ!C113</f>
        <v>ศธ 04002/ว366 ลว.  3 กพ 66 โอนครั้งที่ 263 พาหนะ 2000 บาท ดำเนินการ 10000 บาท เขียนเขต(รอจัดสรร)</v>
      </c>
      <c r="D78" s="358">
        <f>+[7]ระบบการควบคุมฯ!F113</f>
        <v>12700</v>
      </c>
      <c r="E78" s="358">
        <f>+[7]ระบบการควบคุมฯ!G113+[7]ระบบการควบคุมฯ!H113</f>
        <v>0</v>
      </c>
      <c r="F78" s="358">
        <f>+[7]ระบบการควบคุมฯ!I113+[7]ระบบการควบคุมฯ!J113</f>
        <v>0</v>
      </c>
      <c r="G78" s="113">
        <f>+[7]ระบบการควบคุมฯ!K113+[7]ระบบการควบคุมฯ!L113</f>
        <v>12690</v>
      </c>
      <c r="H78" s="1238">
        <f t="shared" ref="H78:H83" si="33">+D78-E78-F78-G78</f>
        <v>10</v>
      </c>
      <c r="I78" s="463" t="s">
        <v>191</v>
      </c>
    </row>
    <row r="79" spans="1:9" ht="55.9" hidden="1" customHeight="1" x14ac:dyDescent="0.2">
      <c r="A79" s="357" t="str">
        <f>+[7]ระบบการควบคุมฯ!A114</f>
        <v>3.3.2</v>
      </c>
      <c r="B79" s="857" t="str">
        <f>+[7]ระบบการควบคุมฯ!B114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79" s="109" t="str">
        <f>+[7]ระบบการควบคุมฯ!C114</f>
        <v>ศธ 04002/ว074 ลว.  15 มีค 66 โอนครั้งที่ 395</v>
      </c>
      <c r="D79" s="358">
        <f>+[7]ระบบการควบคุมฯ!F114</f>
        <v>40000</v>
      </c>
      <c r="E79" s="358">
        <f>+[7]ระบบการควบคุมฯ!G114+[7]ระบบการควบคุมฯ!H114</f>
        <v>0</v>
      </c>
      <c r="F79" s="358">
        <f>+[7]ระบบการควบคุมฯ!I113+[7]ระบบการควบคุมฯ!J113</f>
        <v>0</v>
      </c>
      <c r="G79" s="113">
        <f>+[7]ระบบการควบคุมฯ!K114+[7]ระบบการควบคุมฯ!L114</f>
        <v>38843</v>
      </c>
      <c r="H79" s="1238">
        <f t="shared" si="33"/>
        <v>1157</v>
      </c>
      <c r="I79" s="463" t="s">
        <v>180</v>
      </c>
    </row>
    <row r="80" spans="1:9" ht="37.15" hidden="1" customHeight="1" x14ac:dyDescent="0.2">
      <c r="A80" s="357" t="str">
        <f>+[7]ระบบการควบคุมฯ!A115</f>
        <v>3.3.3</v>
      </c>
      <c r="B80" s="857" t="str">
        <f>+[7]ระบบการควบคุมฯ!B115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80" s="109" t="str">
        <f>+[7]ระบบการควบคุมฯ!C115</f>
        <v>ศธ 04002/ว1347 ลว.  3 เมย 66 โอนครั้งที่ 446 พาหนะ 2000 บาท ดำเนินการ 10000 บาท เขียนเขต</v>
      </c>
      <c r="D80" s="358">
        <f>+[7]ระบบการควบคุมฯ!F115</f>
        <v>12000</v>
      </c>
      <c r="E80" s="358">
        <f>+[7]ระบบการควบคุมฯ!G115+[7]ระบบการควบคุมฯ!H115</f>
        <v>0</v>
      </c>
      <c r="F80" s="358">
        <f>+[7]ระบบการควบคุมฯ!I115+[7]ระบบการควบคุมฯ!J115</f>
        <v>0</v>
      </c>
      <c r="G80" s="113">
        <f>+[7]ระบบการควบคุมฯ!K115+[7]ระบบการควบคุมฯ!L115</f>
        <v>11404</v>
      </c>
      <c r="H80" s="1238">
        <f t="shared" si="33"/>
        <v>596</v>
      </c>
      <c r="I80" s="463" t="s">
        <v>181</v>
      </c>
    </row>
    <row r="81" spans="1:9" ht="37.15" hidden="1" customHeight="1" x14ac:dyDescent="0.2">
      <c r="A81" s="357" t="str">
        <f>+[7]ระบบการควบคุมฯ!A116</f>
        <v>3.3.4</v>
      </c>
      <c r="B81" s="857" t="str">
        <f>+[7]ระบบการควบคุมฯ!B116</f>
        <v xml:space="preserve">ค่าใช้จ่ายในการดำเนินงานของโครงการวิทยาศาสตร์พลังสิบ ระดับประถมศึกษา </v>
      </c>
      <c r="C81" s="109" t="str">
        <f>+[7]ระบบการควบคุมฯ!C116</f>
        <v xml:space="preserve">ศธ 04002/ว1350 ลว.  3 เมย 66 โอนครั้งที่ 451 </v>
      </c>
      <c r="D81" s="358">
        <f>+[7]ระบบการควบคุมฯ!F116</f>
        <v>10000</v>
      </c>
      <c r="E81" s="358">
        <f>+[1]ระบบการควบคุมฯ!G94+[1]ระบบการควบคุมฯ!H94</f>
        <v>0</v>
      </c>
      <c r="F81" s="358">
        <f>+[1]ระบบการควบคุมฯ!I94+[1]ระบบการควบคุมฯ!J94</f>
        <v>0</v>
      </c>
      <c r="G81" s="113">
        <f>+[1]ระบบการควบคุมฯ!K94+[1]ระบบการควบคุมฯ!L94</f>
        <v>0</v>
      </c>
      <c r="H81" s="113">
        <f t="shared" si="33"/>
        <v>10000</v>
      </c>
      <c r="I81" s="463" t="s">
        <v>221</v>
      </c>
    </row>
    <row r="82" spans="1:9" ht="74.45" hidden="1" customHeight="1" x14ac:dyDescent="0.2">
      <c r="A82" s="357" t="str">
        <f>+[7]ระบบการควบคุมฯ!A117</f>
        <v>3.3.5</v>
      </c>
      <c r="B82" s="857" t="str">
        <f>+[7]ระบบการควบคุมฯ!B117</f>
        <v xml:space="preserve">1.ค่าใช้จ่ายในการดำเนินงานของโครงการวิทยาศาสตร์พลังสิบ ระดับประถมศึกษา จำนวนเงิน 10,000.-บาท
2. ค่าใช้จ่ายในการดำเนินงานของโรงเรียนศูนย์วิทยาศาสตร์พลังสิบ ระดับประถมศึกษา จำนวนเงิน 7,000.-บาท
3. ค่าใช้จ่ายในการเดินทางเข้ารับการอบรมศักยภาพครูโรงเรียนศูนย์ไวิทยาศาสตร์พลังสิบ  ระดับประถมศึกษา ระหว่างวันที่ 19 – 22 กันยายน 2566 ณ โรงแรมบางกอกพาเลส กรุงเทพฯ  จำนวนเงิน 2,200.00 บาท </v>
      </c>
      <c r="C82" s="109" t="str">
        <f>+[7]ระบบการควบคุมฯ!C117</f>
        <v xml:space="preserve">ศธ 04002/ว3237 ลว. 8 สค 66 โอนครั้งที่ 739 </v>
      </c>
      <c r="D82" s="358">
        <f>+[7]ระบบการควบคุมฯ!F117</f>
        <v>19200</v>
      </c>
      <c r="E82" s="358">
        <f>+[1]ระบบการควบคุมฯ!G95+[1]ระบบการควบคุมฯ!H95</f>
        <v>0</v>
      </c>
      <c r="F82" s="358">
        <f>+[1]ระบบการควบคุมฯ!I95+[1]ระบบการควบคุมฯ!J95</f>
        <v>0</v>
      </c>
      <c r="G82" s="113">
        <f>+[1]ระบบการควบคุมฯ!K95+[1]ระบบการควบคุมฯ!L95</f>
        <v>0</v>
      </c>
      <c r="H82" s="113">
        <f t="shared" si="33"/>
        <v>19200</v>
      </c>
      <c r="I82" s="463" t="s">
        <v>200</v>
      </c>
    </row>
    <row r="83" spans="1:9" ht="18.600000000000001" hidden="1" customHeight="1" x14ac:dyDescent="0.2">
      <c r="A83" s="357" t="str">
        <f>+[7]ระบบการควบคุมฯ!A118</f>
        <v>3.3.6</v>
      </c>
      <c r="B83" s="857" t="str">
        <f>+[7]ระบบการควบคุมฯ!B118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3" s="109" t="str">
        <f>+[7]ระบบการควบคุมฯ!C118</f>
        <v>ศธ 04002/ว3389 ลว.  16 สค 66 โอนครั้งที่ 764 ยอด 75,000 บาท</v>
      </c>
      <c r="D83" s="358">
        <f>+[7]ระบบการควบคุมฯ!F118</f>
        <v>30000</v>
      </c>
      <c r="E83" s="358">
        <f>+[1]ระบบการควบคุมฯ!G96+[1]ระบบการควบคุมฯ!H96</f>
        <v>0</v>
      </c>
      <c r="F83" s="358">
        <f>+[1]ระบบการควบคุมฯ!I96+[1]ระบบการควบคุมฯ!J96</f>
        <v>0</v>
      </c>
      <c r="G83" s="113">
        <f>+[1]ระบบการควบคุมฯ!K96+[1]ระบบการควบคุมฯ!L96</f>
        <v>0</v>
      </c>
      <c r="H83" s="113">
        <f t="shared" si="33"/>
        <v>30000</v>
      </c>
      <c r="I83" s="463" t="s">
        <v>222</v>
      </c>
    </row>
    <row r="84" spans="1:9" ht="18.600000000000001" hidden="1" customHeight="1" x14ac:dyDescent="0.2">
      <c r="A84" s="365">
        <f>+[7]ระบบการควบคุมฯ!A119</f>
        <v>3.4</v>
      </c>
      <c r="B84" s="461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4" s="108" t="str">
        <f>+[1]ระบบการควบคุมฯ!C83</f>
        <v>20004 66 00105 00000</v>
      </c>
      <c r="D84" s="351">
        <f>+D85</f>
        <v>1200</v>
      </c>
      <c r="E84" s="351">
        <f t="shared" ref="E84:I84" si="34">+E85</f>
        <v>0</v>
      </c>
      <c r="F84" s="351">
        <f t="shared" si="34"/>
        <v>0</v>
      </c>
      <c r="G84" s="351">
        <f t="shared" si="34"/>
        <v>0</v>
      </c>
      <c r="H84" s="351">
        <f t="shared" si="34"/>
        <v>1200</v>
      </c>
      <c r="I84" s="351">
        <f t="shared" si="34"/>
        <v>0</v>
      </c>
    </row>
    <row r="85" spans="1:9" ht="18.600000000000001" hidden="1" customHeight="1" x14ac:dyDescent="0.2">
      <c r="A85" s="352">
        <f>+[7]ระบบการควบคุมฯ!A120</f>
        <v>0</v>
      </c>
      <c r="B85" s="353" t="str">
        <f>+[1]ระบบการควบคุมฯ!B84</f>
        <v>งบรายจ่ายอื่น   6611500</v>
      </c>
      <c r="C85" s="834" t="str">
        <f>+[7]ระบบการควบคุมฯ!C120</f>
        <v>20004 31006100 5000011</v>
      </c>
      <c r="D85" s="355">
        <f>SUM(D86)</f>
        <v>1200</v>
      </c>
      <c r="E85" s="355">
        <f t="shared" ref="E85:I85" si="35">SUM(E86)</f>
        <v>0</v>
      </c>
      <c r="F85" s="355">
        <f t="shared" si="35"/>
        <v>0</v>
      </c>
      <c r="G85" s="355">
        <f t="shared" si="35"/>
        <v>0</v>
      </c>
      <c r="H85" s="355">
        <f t="shared" si="35"/>
        <v>1200</v>
      </c>
      <c r="I85" s="355">
        <f t="shared" si="35"/>
        <v>0</v>
      </c>
    </row>
    <row r="86" spans="1:9" ht="18.600000000000001" hidden="1" customHeight="1" x14ac:dyDescent="0.2">
      <c r="A86" s="835" t="str">
        <f>+[7]ระบบการควบคุมฯ!A121</f>
        <v>3.4.1</v>
      </c>
      <c r="B86" s="191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86" s="109" t="str">
        <f>+[1]ระบบการควบคุมฯ!C91</f>
        <v>20004 66 86178 00000</v>
      </c>
      <c r="D86" s="358">
        <f>+[1]ระบบการควบคุมฯ!D85</f>
        <v>1200</v>
      </c>
      <c r="E86" s="358">
        <f>+[1]ระบบการควบคุมฯ!G91+[1]ระบบการควบคุมฯ!H91</f>
        <v>0</v>
      </c>
      <c r="F86" s="358">
        <f>+[7]ระบบการควบคุมฯ!I121+[7]ระบบการควบคุมฯ!J121</f>
        <v>0</v>
      </c>
      <c r="G86" s="113">
        <f>+[7]ระบบการควบคุมฯ!K121+[7]ระบบการควบคุมฯ!L121</f>
        <v>0</v>
      </c>
      <c r="H86" s="1238">
        <f>+D86-E86-F86-G86</f>
        <v>1200</v>
      </c>
      <c r="I86" s="463" t="s">
        <v>168</v>
      </c>
    </row>
    <row r="87" spans="1:9" ht="74.45" hidden="1" customHeight="1" x14ac:dyDescent="0.2">
      <c r="A87" s="365">
        <f>+[7]ระบบการควบคุมฯ!A122</f>
        <v>3.5</v>
      </c>
      <c r="B87" s="461" t="str">
        <f>+[7]ระบบการควบคุมฯ!B122</f>
        <v>กิจกรรมบ้านวิทยาศาสตร์น้อยประเทศไทย ระดับประถมศึกษา</v>
      </c>
      <c r="C87" s="108" t="str">
        <f>+[7]ระบบการควบคุมฯ!C122</f>
        <v>20004 66 00108 00000</v>
      </c>
      <c r="D87" s="351">
        <f>+D88</f>
        <v>165600</v>
      </c>
      <c r="E87" s="351">
        <f t="shared" ref="E87:I87" si="36">+E88</f>
        <v>0</v>
      </c>
      <c r="F87" s="351">
        <f t="shared" si="36"/>
        <v>0</v>
      </c>
      <c r="G87" s="351">
        <f t="shared" si="36"/>
        <v>55650</v>
      </c>
      <c r="H87" s="351">
        <f t="shared" si="36"/>
        <v>109950</v>
      </c>
      <c r="I87" s="351">
        <f t="shared" si="36"/>
        <v>0</v>
      </c>
    </row>
    <row r="88" spans="1:9" ht="74.45" hidden="1" customHeight="1" x14ac:dyDescent="0.2">
      <c r="A88" s="352">
        <f>+[7]ระบบการควบคุมฯ!A123</f>
        <v>0</v>
      </c>
      <c r="B88" s="353" t="str">
        <f>+[7]ระบบการควบคุมฯ!B123</f>
        <v>งบรายจ่ายอื่น   6611500</v>
      </c>
      <c r="C88" s="834" t="str">
        <f>+[7]ระบบการควบคุมฯ!C123</f>
        <v>20004 31006100 5000012</v>
      </c>
      <c r="D88" s="355">
        <f>SUM(D89:D97)</f>
        <v>165600</v>
      </c>
      <c r="E88" s="355">
        <f t="shared" ref="E88:H88" si="37">SUM(E89:E97)</f>
        <v>0</v>
      </c>
      <c r="F88" s="355">
        <f t="shared" si="37"/>
        <v>0</v>
      </c>
      <c r="G88" s="355">
        <f t="shared" si="37"/>
        <v>55650</v>
      </c>
      <c r="H88" s="355">
        <f t="shared" si="37"/>
        <v>109950</v>
      </c>
      <c r="I88" s="355">
        <f t="shared" ref="I88" si="38">SUM(I89)</f>
        <v>0</v>
      </c>
    </row>
    <row r="89" spans="1:9" ht="93" hidden="1" customHeight="1" x14ac:dyDescent="0.2">
      <c r="A89" s="835" t="str">
        <f>+[7]ระบบการควบคุมฯ!A124</f>
        <v>3.5.1</v>
      </c>
      <c r="B89" s="191" t="str">
        <f>+[7]ระบบการควบคุมฯ!B124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</c>
      <c r="C89" s="109" t="str">
        <f>+[7]ระบบการควบคุมฯ!C124</f>
        <v>ศธ 04002/ว207 ลว.  20 มกราคม 66 โอนครั้งที่ 205 จำนวน 15,000 บาท</v>
      </c>
      <c r="D89" s="358">
        <f>+[7]ระบบการควบคุมฯ!F124</f>
        <v>15000</v>
      </c>
      <c r="E89" s="358">
        <f>+[7]ระบบการควบคุมฯ!G124+[7]ระบบการควบคุมฯ!H124</f>
        <v>0</v>
      </c>
      <c r="F89" s="358">
        <f>+[7]ระบบการควบคุมฯ!I124+[7]ระบบการควบคุมฯ!J124</f>
        <v>0</v>
      </c>
      <c r="G89" s="113">
        <f>+[7]ระบบการควบคุมฯ!K124+[7]ระบบการควบคุมฯ!L124</f>
        <v>14960</v>
      </c>
      <c r="H89" s="1238">
        <f t="shared" ref="H89:H97" si="39">+D89-E89-F89-G89</f>
        <v>40</v>
      </c>
      <c r="I89" s="463" t="s">
        <v>96</v>
      </c>
    </row>
    <row r="90" spans="1:9" ht="93" hidden="1" customHeight="1" x14ac:dyDescent="0.2">
      <c r="A90" s="886" t="str">
        <f>+[7]ระบบการควบคุมฯ!A125</f>
        <v>3.5.2</v>
      </c>
      <c r="B90" s="877" t="str">
        <f>+[7]ระบบการควบคุมฯ!B125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90" s="887" t="str">
        <f>+[7]ระบบการควบคุมฯ!C125</f>
        <v>ศธ 04002/ว205 ลว.  20 มกราคม 66 โอนครั้งที่ 213 จำนวนเงิน 2800 บาท</v>
      </c>
      <c r="D90" s="361">
        <f>+[7]ระบบการควบคุมฯ!F125</f>
        <v>2800</v>
      </c>
      <c r="E90" s="361">
        <f>+[7]ระบบการควบคุมฯ!G125+[7]ระบบการควบคุมฯ!H125</f>
        <v>0</v>
      </c>
      <c r="F90" s="361">
        <f>+[7]ระบบการควบคุมฯ!I125+[7]ระบบการควบคุมฯ!J125</f>
        <v>0</v>
      </c>
      <c r="G90" s="884">
        <f>+[7]ระบบการควบคุมฯ!K125+[7]ระบบการควบคุมฯ!L125</f>
        <v>1250</v>
      </c>
      <c r="H90" s="1239">
        <f t="shared" si="39"/>
        <v>1550</v>
      </c>
      <c r="I90" s="885" t="s">
        <v>96</v>
      </c>
    </row>
    <row r="91" spans="1:9" ht="55.9" hidden="1" customHeight="1" x14ac:dyDescent="0.2">
      <c r="A91" s="886" t="str">
        <f>+[7]ระบบการควบคุมฯ!A126</f>
        <v>3.5.2.1</v>
      </c>
      <c r="B91" s="877" t="str">
        <f>+[7]ระบบการควบคุมฯ!B126</f>
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</c>
      <c r="C91" s="887" t="str">
        <f>+[7]ระบบการควบคุมฯ!C126</f>
        <v>ศธ 04002/ว956 ลว.  8 มีค 66 โอนครั้งที่ 369 จำนวนเงิน 3600บาท</v>
      </c>
      <c r="D91" s="361">
        <f>+[7]ระบบการควบคุมฯ!F126</f>
        <v>3600</v>
      </c>
      <c r="E91" s="361">
        <f>+[7]ระบบการควบคุมฯ!G126+[7]ระบบการควบคุมฯ!H126</f>
        <v>0</v>
      </c>
      <c r="F91" s="361">
        <f>+[7]ระบบการควบคุมฯ!I126+[7]ระบบการควบคุมฯ!J126</f>
        <v>0</v>
      </c>
      <c r="G91" s="884">
        <f>+[7]ระบบการควบคุมฯ!K126+[7]ระบบการควบคุมฯ!L126</f>
        <v>850</v>
      </c>
      <c r="H91" s="1239">
        <f t="shared" si="39"/>
        <v>2750</v>
      </c>
      <c r="I91" s="885" t="s">
        <v>182</v>
      </c>
    </row>
    <row r="92" spans="1:9" ht="37.15" hidden="1" customHeight="1" x14ac:dyDescent="0.2">
      <c r="A92" s="886" t="str">
        <f>+[7]ระบบการควบคุมฯ!A127</f>
        <v>3.5.3</v>
      </c>
      <c r="B92" s="877" t="str">
        <f>+[7]ระบบการควบคุมฯ!B127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2" s="887" t="str">
        <f>+[7]ระบบการควบคุมฯ!C127</f>
        <v xml:space="preserve">ศธ 04002/ว248 ลว.  27 มกราคม 66 โอนครั้งที่ 248 </v>
      </c>
      <c r="D92" s="361">
        <f>+[7]ระบบการควบคุมฯ!F127</f>
        <v>14000</v>
      </c>
      <c r="E92" s="361">
        <f>+[7]ระบบการควบคุมฯ!G127+[7]ระบบการควบคุมฯ!H127</f>
        <v>0</v>
      </c>
      <c r="F92" s="361">
        <f>+[7]ระบบการควบคุมฯ!I127+[7]ระบบการควบคุมฯ!J127</f>
        <v>0</v>
      </c>
      <c r="G92" s="884">
        <f>+[7]ระบบการควบคุมฯ!K127+[7]ระบบการควบคุมฯ!L127</f>
        <v>13770</v>
      </c>
      <c r="H92" s="884">
        <f t="shared" si="39"/>
        <v>230</v>
      </c>
      <c r="I92" s="885" t="s">
        <v>96</v>
      </c>
    </row>
    <row r="93" spans="1:9" ht="18.600000000000001" hidden="1" customHeight="1" x14ac:dyDescent="0.2">
      <c r="A93" s="886" t="str">
        <f>+[7]ระบบการควบคุมฯ!A128</f>
        <v>3.5.4</v>
      </c>
      <c r="B93" s="877" t="str">
        <f>+[7]ระบบการควบคุมฯ!B128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3" s="887" t="str">
        <f>+[7]ระบบการควบคุมฯ!C128</f>
        <v>ที่ ศธ 04002/ว1282 ลว 29 มีค 66 โอนครั้งที่ 438</v>
      </c>
      <c r="D93" s="361">
        <f>+[7]ระบบการควบคุมฯ!F128</f>
        <v>10000</v>
      </c>
      <c r="E93" s="361">
        <f>+[7]ระบบการควบคุมฯ!G128+[7]ระบบการควบคุมฯ!H128</f>
        <v>0</v>
      </c>
      <c r="F93" s="361">
        <f>+[7]ระบบการควบคุมฯ!I128+[7]ระบบการควบคุมฯ!J128</f>
        <v>0</v>
      </c>
      <c r="G93" s="884">
        <f>+[7]ระบบการควบคุมฯ!K128+[7]ระบบการควบคุมฯ!L128</f>
        <v>9860</v>
      </c>
      <c r="H93" s="884">
        <f t="shared" si="39"/>
        <v>140</v>
      </c>
      <c r="I93" s="885" t="s">
        <v>96</v>
      </c>
    </row>
    <row r="94" spans="1:9" ht="18.600000000000001" hidden="1" customHeight="1" x14ac:dyDescent="0.2">
      <c r="A94" s="886" t="str">
        <f>+[7]ระบบการควบคุมฯ!A129</f>
        <v>3.5.5</v>
      </c>
      <c r="B94" s="877" t="str">
        <f>+[7]ระบบการควบคุมฯ!B129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4" s="887" t="str">
        <f>+[7]ระบบการควบคุมฯ!C129</f>
        <v>ที่ ศธ 04002/ว1479 ลว 12 เมย 66 โอนครั้งที่ 472</v>
      </c>
      <c r="D94" s="361">
        <f>+[7]ระบบการควบคุมฯ!F129</f>
        <v>15200</v>
      </c>
      <c r="E94" s="361">
        <f>+[7]ระบบการควบคุมฯ!G129+[7]ระบบการควบคุมฯ!H129</f>
        <v>0</v>
      </c>
      <c r="F94" s="361">
        <f>+[7]ระบบการควบคุมฯ!I129+[7]ระบบการควบคุมฯ!J129</f>
        <v>0</v>
      </c>
      <c r="G94" s="884">
        <f>+[7]ระบบการควบคุมฯ!K129+[7]ระบบการควบคุมฯ!L129</f>
        <v>14960</v>
      </c>
      <c r="H94" s="884">
        <f t="shared" si="39"/>
        <v>240</v>
      </c>
      <c r="I94" s="885" t="s">
        <v>96</v>
      </c>
    </row>
    <row r="95" spans="1:9" ht="18.600000000000001" hidden="1" customHeight="1" x14ac:dyDescent="0.2">
      <c r="A95" s="886" t="str">
        <f>+[7]ระบบการควบคุมฯ!A130</f>
        <v>3.5.6</v>
      </c>
      <c r="B95" s="877" t="str">
        <f>+[7]ระบบการควบคุมฯ!B130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95" s="887" t="str">
        <f>+[7]ระบบการควบคุมฯ!C130</f>
        <v>ที่ ศธ04002/ว 2955 ลว. 18 กค 66 ครั้งที่ 683</v>
      </c>
      <c r="D95" s="361">
        <f>+[7]ระบบการควบคุมฯ!F130</f>
        <v>6000</v>
      </c>
      <c r="E95" s="361">
        <f>+[7]ระบบการควบคุมฯ!G130+[7]ระบบการควบคุมฯ!H130</f>
        <v>0</v>
      </c>
      <c r="F95" s="361">
        <f>+[7]ระบบการควบคุมฯ!I130+[7]ระบบการควบคุมฯ!J130</f>
        <v>0</v>
      </c>
      <c r="G95" s="884">
        <f>+[7]ระบบการควบคุมฯ!K130+[7]ระบบการควบคุมฯ!L130</f>
        <v>0</v>
      </c>
      <c r="H95" s="884">
        <f t="shared" si="39"/>
        <v>6000</v>
      </c>
      <c r="I95" s="885" t="s">
        <v>96</v>
      </c>
    </row>
    <row r="96" spans="1:9" ht="18.600000000000001" hidden="1" customHeight="1" x14ac:dyDescent="0.2">
      <c r="A96" s="886" t="str">
        <f>+[7]ระบบการควบคุมฯ!A131</f>
        <v>3.5.5</v>
      </c>
      <c r="B96" s="877" t="str">
        <f>+[7]ระบบการควบคุมฯ!B131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96" s="887" t="str">
        <f>+[7]ระบบการควบคุมฯ!C131</f>
        <v>ที่ ศธ 04002/ว3310 ลว 15 สค 66 โอนครั้งที่ 748</v>
      </c>
      <c r="D96" s="361">
        <f>+[7]ระบบการควบคุมฯ!F131</f>
        <v>54000</v>
      </c>
      <c r="E96" s="361">
        <f>+[7]ระบบการควบคุมฯ!G131+[7]ระบบการควบคุมฯ!H131</f>
        <v>0</v>
      </c>
      <c r="F96" s="361">
        <f>+[7]ระบบการควบคุมฯ!I131+[7]ระบบการควบคุมฯ!J131</f>
        <v>0</v>
      </c>
      <c r="G96" s="884">
        <f>+[7]ระบบการควบคุมฯ!K131+[7]ระบบการควบคุมฯ!L131</f>
        <v>0</v>
      </c>
      <c r="H96" s="884">
        <f t="shared" si="39"/>
        <v>54000</v>
      </c>
      <c r="I96" s="885" t="s">
        <v>222</v>
      </c>
    </row>
    <row r="97" spans="1:9" ht="18.600000000000001" hidden="1" customHeight="1" x14ac:dyDescent="0.2">
      <c r="A97" s="886" t="str">
        <f>+[7]ระบบการควบคุมฯ!A132</f>
        <v>3.5.6</v>
      </c>
      <c r="B97" s="877" t="str">
        <f>+[7]ระบบการควบคุมฯ!B132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97" s="887" t="str">
        <f>+[7]ระบบการควบคุมฯ!C132</f>
        <v>ศธ 04002/ว3389 ลว.  16 สค 66 โอนครั้งที่ 764 ยอด 75,000 บาท</v>
      </c>
      <c r="D97" s="361">
        <f>+[7]ระบบการควบคุมฯ!F132</f>
        <v>45000</v>
      </c>
      <c r="E97" s="361">
        <f>+[7]ระบบการควบคุมฯ!G132+[7]ระบบการควบคุมฯ!H132</f>
        <v>0</v>
      </c>
      <c r="F97" s="361">
        <f>+[7]ระบบการควบคุมฯ!I132+[7]ระบบการควบคุมฯ!J132</f>
        <v>0</v>
      </c>
      <c r="G97" s="884">
        <f>+[7]ระบบการควบคุมฯ!K132+[7]ระบบการควบคุมฯ!L132</f>
        <v>0</v>
      </c>
      <c r="H97" s="884">
        <f t="shared" si="39"/>
        <v>45000</v>
      </c>
      <c r="I97" s="885" t="s">
        <v>222</v>
      </c>
    </row>
    <row r="98" spans="1:9" ht="37.15" hidden="1" customHeight="1" x14ac:dyDescent="0.2">
      <c r="A98" s="365">
        <f>+[7]ระบบการควบคุมฯ!A133</f>
        <v>3.6</v>
      </c>
      <c r="B98" s="836" t="str">
        <f>+[7]ระบบการควบคุมฯ!B133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98" s="836" t="str">
        <f>+[7]ระบบการควบคุมฯ!C133</f>
        <v>20004 66 86177 00000</v>
      </c>
      <c r="D98" s="351">
        <f>+D99</f>
        <v>3000</v>
      </c>
      <c r="E98" s="351">
        <f t="shared" ref="E98:I98" si="40">+E99</f>
        <v>0</v>
      </c>
      <c r="F98" s="351">
        <f t="shared" si="40"/>
        <v>0</v>
      </c>
      <c r="G98" s="351">
        <f t="shared" si="40"/>
        <v>1600</v>
      </c>
      <c r="H98" s="351">
        <f t="shared" si="40"/>
        <v>1400</v>
      </c>
      <c r="I98" s="351">
        <f t="shared" si="40"/>
        <v>0</v>
      </c>
    </row>
    <row r="99" spans="1:9" ht="18.600000000000001" hidden="1" customHeight="1" x14ac:dyDescent="0.2">
      <c r="A99" s="352">
        <f>+[7]ระบบการควบคุมฯ!A135</f>
        <v>0</v>
      </c>
      <c r="B99" s="362" t="str">
        <f>+[7]ระบบการควบคุมฯ!B135</f>
        <v xml:space="preserve"> งบรายจ่ายอื่น 6611500</v>
      </c>
      <c r="C99" s="354" t="str">
        <f>+[7]ระบบการควบคุมฯ!C135</f>
        <v>20004 31006100 5000021</v>
      </c>
      <c r="D99" s="355">
        <f>SUM(D100)</f>
        <v>3000</v>
      </c>
      <c r="E99" s="355">
        <f t="shared" ref="E99:I99" si="41">SUM(E100)</f>
        <v>0</v>
      </c>
      <c r="F99" s="355">
        <f t="shared" si="41"/>
        <v>0</v>
      </c>
      <c r="G99" s="355">
        <f t="shared" si="41"/>
        <v>1600</v>
      </c>
      <c r="H99" s="355">
        <f t="shared" si="41"/>
        <v>1400</v>
      </c>
      <c r="I99" s="355">
        <f t="shared" si="41"/>
        <v>0</v>
      </c>
    </row>
    <row r="100" spans="1:9" ht="18.600000000000001" hidden="1" customHeight="1" x14ac:dyDescent="0.2">
      <c r="A100" s="357" t="str">
        <f>+[7]ระบบการควบคุมฯ!A136</f>
        <v>3.6.1</v>
      </c>
      <c r="B100" s="191" t="str">
        <f>+[7]ระบบการควบคุมฯ!B136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100" s="109" t="str">
        <f>+[7]ระบบการควบคุมฯ!C136</f>
        <v>ศธ 04002/ว5834 ลว.26/12/2022 โอนครั้งที่ 158</v>
      </c>
      <c r="D100" s="358">
        <f>+[7]ระบบการควบคุมฯ!F136</f>
        <v>3000</v>
      </c>
      <c r="E100" s="358">
        <f>+[7]ระบบการควบคุมฯ!G136+[7]ระบบการควบคุมฯ!H136</f>
        <v>0</v>
      </c>
      <c r="F100" s="358">
        <f>+[7]ระบบการควบคุมฯ!I136+[7]ระบบการควบคุมฯ!J136</f>
        <v>0</v>
      </c>
      <c r="G100" s="113">
        <f>+[7]ระบบการควบคุมฯ!K136+[7]ระบบการควบคุมฯ!L136</f>
        <v>1600</v>
      </c>
      <c r="H100" s="113">
        <f>+D100-E100-F100-G100</f>
        <v>1400</v>
      </c>
      <c r="I100" s="463" t="s">
        <v>192</v>
      </c>
    </row>
    <row r="101" spans="1:9" ht="18.600000000000001" hidden="1" customHeight="1" x14ac:dyDescent="0.2">
      <c r="A101" s="357">
        <f>+[7]ระบบการควบคุมฯ!A137</f>
        <v>0</v>
      </c>
      <c r="B101" s="191">
        <f>+[7]ระบบการควบคุมฯ!B137</f>
        <v>0</v>
      </c>
      <c r="C101" s="109">
        <f>+[7]ระบบการควบคุมฯ!C137</f>
        <v>0</v>
      </c>
      <c r="D101" s="358">
        <f>+[7]ระบบการควบคุมฯ!F137</f>
        <v>0</v>
      </c>
      <c r="E101" s="358">
        <f>+[7]ระบบการควบคุมฯ!G137+[7]ระบบการควบคุมฯ!H137</f>
        <v>0</v>
      </c>
      <c r="F101" s="358">
        <f>+[7]ระบบการควบคุมฯ!I137+[7]ระบบการควบคุมฯ!J137</f>
        <v>0</v>
      </c>
      <c r="G101" s="113">
        <f>+[7]ระบบการควบคุมฯ!K137+[7]ระบบการควบคุมฯ!L137</f>
        <v>0</v>
      </c>
      <c r="H101" s="113">
        <f>+D101-E101-F101-G101</f>
        <v>0</v>
      </c>
      <c r="I101" s="463" t="s">
        <v>96</v>
      </c>
    </row>
    <row r="102" spans="1:9" ht="18.600000000000001" hidden="1" customHeight="1" x14ac:dyDescent="0.2">
      <c r="A102" s="365">
        <f>+[7]ระบบการควบคุมฯ!A139</f>
        <v>3.7</v>
      </c>
      <c r="B102" s="836" t="str">
        <f>+[7]ระบบการควบคุมฯ!B139</f>
        <v xml:space="preserve">กิจกรรมการจัดการศึกษาเพื่อการมีงานทำ  </v>
      </c>
      <c r="C102" s="836" t="str">
        <f>+[7]ระบบการควบคุมฯ!C139</f>
        <v>20004 66 86178 00000</v>
      </c>
      <c r="D102" s="351">
        <f>+D103</f>
        <v>0</v>
      </c>
      <c r="E102" s="351">
        <f t="shared" ref="E102:I102" si="42">+E103</f>
        <v>0</v>
      </c>
      <c r="F102" s="351">
        <f t="shared" si="42"/>
        <v>0</v>
      </c>
      <c r="G102" s="351">
        <f t="shared" si="42"/>
        <v>0</v>
      </c>
      <c r="H102" s="351">
        <f t="shared" si="42"/>
        <v>0</v>
      </c>
      <c r="I102" s="351">
        <f t="shared" si="42"/>
        <v>0</v>
      </c>
    </row>
    <row r="103" spans="1:9" ht="55.9" hidden="1" customHeight="1" x14ac:dyDescent="0.2">
      <c r="A103" s="352">
        <f>+[7]ระบบการควบคุมฯ!A140</f>
        <v>0</v>
      </c>
      <c r="B103" s="362" t="str">
        <f>+[7]ระบบการควบคุมฯ!B140</f>
        <v xml:space="preserve"> งบรายจ่ายอื่น 6611500</v>
      </c>
      <c r="C103" s="354" t="str">
        <f>+[7]ระบบการควบคุมฯ!C140</f>
        <v>20004 31006100 50000xx</v>
      </c>
      <c r="D103" s="355">
        <f t="shared" ref="D103:I103" si="43">SUM(D104)</f>
        <v>0</v>
      </c>
      <c r="E103" s="355">
        <f t="shared" si="43"/>
        <v>0</v>
      </c>
      <c r="F103" s="355">
        <f t="shared" si="43"/>
        <v>0</v>
      </c>
      <c r="G103" s="355">
        <f t="shared" si="43"/>
        <v>0</v>
      </c>
      <c r="H103" s="355">
        <f t="shared" si="43"/>
        <v>0</v>
      </c>
      <c r="I103" s="355">
        <f t="shared" si="43"/>
        <v>0</v>
      </c>
    </row>
    <row r="104" spans="1:9" ht="55.9" hidden="1" customHeight="1" x14ac:dyDescent="0.2">
      <c r="A104" s="357">
        <f>+[7]ระบบการควบคุมฯ!A141</f>
        <v>0</v>
      </c>
      <c r="B104" s="357">
        <f>+[7]ระบบการควบคุมฯ!B141</f>
        <v>0</v>
      </c>
      <c r="C104" s="109">
        <f>+[7]ระบบการควบคุมฯ!C141</f>
        <v>0</v>
      </c>
      <c r="D104" s="358">
        <f>+[1]ระบบการควบคุมฯ!F137</f>
        <v>0</v>
      </c>
      <c r="E104" s="358">
        <f>+[1]ระบบการควบคุมฯ!G137+[1]ระบบการควบคุมฯ!H137</f>
        <v>0</v>
      </c>
      <c r="F104" s="358">
        <f>+[1]ระบบการควบคุมฯ!I137+[1]ระบบการควบคุมฯ!J137</f>
        <v>0</v>
      </c>
      <c r="G104" s="113">
        <f>+[1]ระบบการควบคุมฯ!K137+[1]ระบบการควบคุมฯ!L137</f>
        <v>0</v>
      </c>
      <c r="H104" s="113">
        <f>+D104-E104-F104-G104</f>
        <v>0</v>
      </c>
      <c r="I104" s="463" t="s">
        <v>96</v>
      </c>
    </row>
    <row r="105" spans="1:9" ht="55.9" hidden="1" customHeight="1" x14ac:dyDescent="0.2">
      <c r="A105" s="365">
        <f>+[7]ระบบการควบคุมฯ!A144</f>
        <v>3.8</v>
      </c>
      <c r="B105" s="836" t="str">
        <f>+[7]ระบบการควบคุมฯ!B144</f>
        <v xml:space="preserve">กิจกรรมครูผู้ทรงคุณค่าแห่งแผ่นดิน </v>
      </c>
      <c r="C105" s="836" t="str">
        <f>+[7]ระบบการควบคุมฯ!C144</f>
        <v>20004 66 86190 00000</v>
      </c>
      <c r="D105" s="351">
        <f>+D106</f>
        <v>316500</v>
      </c>
      <c r="E105" s="351">
        <f t="shared" ref="E105:I105" si="44">+E106</f>
        <v>0</v>
      </c>
      <c r="F105" s="351">
        <f t="shared" si="44"/>
        <v>0</v>
      </c>
      <c r="G105" s="351">
        <f t="shared" si="44"/>
        <v>248419.35</v>
      </c>
      <c r="H105" s="351">
        <f t="shared" si="44"/>
        <v>68080.649999999994</v>
      </c>
      <c r="I105" s="351">
        <f t="shared" si="44"/>
        <v>0</v>
      </c>
    </row>
    <row r="106" spans="1:9" ht="37.15" hidden="1" customHeight="1" x14ac:dyDescent="0.2">
      <c r="A106" s="352">
        <f>+[7]ระบบการควบคุมฯ!A145</f>
        <v>0</v>
      </c>
      <c r="B106" s="362" t="str">
        <f>+[7]ระบบการควบคุมฯ!B145</f>
        <v xml:space="preserve"> งบรายจ่ายอื่น 6611500</v>
      </c>
      <c r="C106" s="354" t="str">
        <f>+[7]ระบบการควบคุมฯ!C145</f>
        <v>20004 31006100 5000023</v>
      </c>
      <c r="D106" s="355">
        <f>SUM(D107)</f>
        <v>316500</v>
      </c>
      <c r="E106" s="355">
        <f t="shared" ref="E106:I106" si="45">SUM(E107)</f>
        <v>0</v>
      </c>
      <c r="F106" s="355">
        <f t="shared" si="45"/>
        <v>0</v>
      </c>
      <c r="G106" s="355">
        <f t="shared" si="45"/>
        <v>248419.35</v>
      </c>
      <c r="H106" s="355">
        <f t="shared" si="45"/>
        <v>68080.649999999994</v>
      </c>
      <c r="I106" s="355">
        <f t="shared" si="45"/>
        <v>0</v>
      </c>
    </row>
    <row r="107" spans="1:9" ht="55.9" hidden="1" customHeight="1" x14ac:dyDescent="0.2">
      <c r="A107" s="357" t="str">
        <f>+[7]ระบบการควบคุมฯ!A146</f>
        <v>3.8.1</v>
      </c>
      <c r="B107" s="837" t="str">
        <f>+[7]ระบบการควบคุมฯ!B146</f>
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</c>
      <c r="C107" s="109" t="str">
        <f>+[7]ระบบการควบคุมฯ!C146</f>
        <v>ศธ 04002/ว4954 ลว.7/11/2022 โอนครั้งที่ 27</v>
      </c>
      <c r="D107" s="358">
        <f>+[7]ระบบการควบคุมฯ!F146</f>
        <v>316500</v>
      </c>
      <c r="E107" s="358">
        <f>+[7]ระบบการควบคุมฯ!G146+[7]ระบบการควบคุมฯ!H146</f>
        <v>0</v>
      </c>
      <c r="F107" s="358">
        <f>+[7]ระบบการควบคุมฯ!I146+[7]ระบบการควบคุมฯ!J146</f>
        <v>0</v>
      </c>
      <c r="G107" s="113">
        <f>+[7]ระบบการควบคุมฯ!K146+[7]ระบบการควบคุมฯ!L146</f>
        <v>248419.35</v>
      </c>
      <c r="H107" s="113">
        <f>+D107-E107-F107-G107</f>
        <v>68080.649999999994</v>
      </c>
      <c r="I107" s="463" t="s">
        <v>15</v>
      </c>
    </row>
    <row r="108" spans="1:9" ht="55.9" hidden="1" customHeight="1" x14ac:dyDescent="0.2">
      <c r="A108" s="357" t="str">
        <f>+[7]ระบบการควบคุมฯ!A147</f>
        <v>3.8.1.1</v>
      </c>
      <c r="B108" s="837" t="str">
        <f>+[7]ระบบการควบคุมฯ!B147</f>
        <v>ค่าตอบแทนการจ้างอัตราจ้างครูผู้ทรงคุณค่าแห่งแผ่นดิน งวดที่ 2 ระยะเวลา 2 เดือน (พฤษภาคม  – มิถุนายน 2566) 68,000 บาท</v>
      </c>
      <c r="C108" s="109" t="str">
        <f>+[7]ระบบการควบคุมฯ!C147</f>
        <v>ศธ 04002/ว1603 ลว.24/4/2023 โอนครั้งที่ 483</v>
      </c>
      <c r="D108" s="361"/>
      <c r="E108" s="361"/>
      <c r="F108" s="361"/>
      <c r="G108" s="884"/>
      <c r="H108" s="884"/>
      <c r="I108" s="885"/>
    </row>
    <row r="109" spans="1:9" ht="37.15" hidden="1" customHeight="1" x14ac:dyDescent="0.2">
      <c r="A109" s="357" t="str">
        <f>+[7]ระบบการควบคุมฯ!A148</f>
        <v>3.8.1.2</v>
      </c>
      <c r="B109" s="837" t="str">
        <f>+[7]ระบบการควบคุมฯ!B148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9" s="109" t="str">
        <f>+[7]ระบบการควบคุมฯ!C148</f>
        <v>ศธ 04002/ว2665 ลว.5/7/2023 โอนครั้งที่ 636</v>
      </c>
      <c r="D109" s="361"/>
      <c r="E109" s="361"/>
      <c r="F109" s="361"/>
      <c r="G109" s="884"/>
      <c r="H109" s="884"/>
      <c r="I109" s="885"/>
    </row>
    <row r="110" spans="1:9" ht="55.9" hidden="1" customHeight="1" x14ac:dyDescent="0.2">
      <c r="A110" s="357" t="str">
        <f>+[7]ระบบการควบคุมฯ!A149</f>
        <v>3.8.1.3</v>
      </c>
      <c r="B110" s="837" t="str">
        <f>+[7]ระบบการควบคุมฯ!B149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10" s="109" t="str">
        <f>+[7]ระบบการควบคุมฯ!C149</f>
        <v>ศธ 04002/ว2666 ลว.5/7/2023 โอนครั้งที่ 640</v>
      </c>
      <c r="D110" s="361"/>
      <c r="E110" s="361"/>
      <c r="F110" s="361"/>
      <c r="G110" s="884"/>
      <c r="H110" s="884"/>
      <c r="I110" s="885"/>
    </row>
    <row r="111" spans="1:9" ht="55.9" hidden="1" customHeight="1" x14ac:dyDescent="0.2">
      <c r="A111" s="365">
        <f>+[7]ระบบการควบคุมฯ!A152</f>
        <v>3.9</v>
      </c>
      <c r="B111" s="836" t="str">
        <f>+[7]ระบบการควบคุมฯ!B152</f>
        <v>กิจกรรมจัดหาบุคลากรสนับสนุนการปฏิบัติงานให้ราชการ (คืนครูสำหรับเด็กพิการ)</v>
      </c>
      <c r="C111" s="836" t="str">
        <f>+[7]ระบบการควบคุมฯ!C152</f>
        <v>20004 66 00117 00111</v>
      </c>
      <c r="D111" s="351">
        <f>+D112</f>
        <v>3507971</v>
      </c>
      <c r="E111" s="351">
        <f t="shared" ref="E111:I111" si="46">+E112</f>
        <v>0</v>
      </c>
      <c r="F111" s="351">
        <f t="shared" si="46"/>
        <v>0</v>
      </c>
      <c r="G111" s="351">
        <f t="shared" si="46"/>
        <v>3033527.7</v>
      </c>
      <c r="H111" s="351">
        <f t="shared" si="46"/>
        <v>474443.30000000005</v>
      </c>
      <c r="I111" s="351">
        <f t="shared" si="46"/>
        <v>0</v>
      </c>
    </row>
    <row r="112" spans="1:9" ht="18.600000000000001" hidden="1" customHeight="1" x14ac:dyDescent="0.2">
      <c r="A112" s="352">
        <f>+[7]ระบบการควบคุมฯ!A153</f>
        <v>0</v>
      </c>
      <c r="B112" s="362" t="str">
        <f>+[7]ระบบการควบคุมฯ!B153</f>
        <v xml:space="preserve"> งบรายจ่ายอื่น 6611500</v>
      </c>
      <c r="C112" s="354" t="str">
        <f>+[7]ระบบการควบคุมฯ!C153</f>
        <v>20004 31006100 5000014</v>
      </c>
      <c r="D112" s="355">
        <f>SUM(D113:D117)</f>
        <v>3507971</v>
      </c>
      <c r="E112" s="355">
        <f t="shared" ref="E112:H112" si="47">SUM(E113:E117)</f>
        <v>0</v>
      </c>
      <c r="F112" s="355">
        <f t="shared" si="47"/>
        <v>0</v>
      </c>
      <c r="G112" s="355">
        <f t="shared" si="47"/>
        <v>3033527.7</v>
      </c>
      <c r="H112" s="355">
        <f t="shared" si="47"/>
        <v>474443.30000000005</v>
      </c>
      <c r="I112" s="355">
        <f t="shared" ref="I112" si="48">SUM(I113)</f>
        <v>0</v>
      </c>
    </row>
    <row r="113" spans="1:9" ht="55.9" hidden="1" customHeight="1" x14ac:dyDescent="0.2">
      <c r="A113" s="357" t="str">
        <f>+[7]ระบบการควบคุมฯ!A154</f>
        <v>3.9.1</v>
      </c>
      <c r="B113" s="837" t="str">
        <f>+[7]ระบบการควบคุมฯ!B154</f>
        <v>พี่เลี้ยงเด็กพิการอัตราจ้างชั่วคราวรายเดือน จำนวน 19 อัตรา ครั้งที่ 1 ตุลาคม 65 -มีนาคม 66) 1,071,144</v>
      </c>
      <c r="C113" s="109" t="str">
        <f>+[7]ระบบการควบคุมฯ!C154</f>
        <v>ศธ 04002/ว5142 ลว 10 พ.ย. 65 ครั้งที่ 59</v>
      </c>
      <c r="D113" s="358">
        <f>+[7]ระบบการควบคุมฯ!F154</f>
        <v>2055780</v>
      </c>
      <c r="E113" s="358">
        <f>+[7]ระบบการควบคุมฯ!G154+[7]ระบบการควบคุมฯ!H154</f>
        <v>0</v>
      </c>
      <c r="F113" s="358">
        <f>+[7]ระบบการควบคุมฯ!I154+[7]ระบบการควบคุมฯ!J154</f>
        <v>0</v>
      </c>
      <c r="G113" s="113">
        <f>+[7]ระบบการควบคุมฯ!K154+[7]ระบบการควบคุมฯ!L154</f>
        <v>1861380</v>
      </c>
      <c r="H113" s="113">
        <f>+D113-E113-F113-G113</f>
        <v>194400</v>
      </c>
      <c r="I113" s="463" t="s">
        <v>15</v>
      </c>
    </row>
    <row r="114" spans="1:9" ht="93" hidden="1" customHeight="1" x14ac:dyDescent="0.2">
      <c r="A114" s="357" t="str">
        <f>+[7]ระบบการควบคุมฯ!A155</f>
        <v>3.9.1.1</v>
      </c>
      <c r="B114" s="837" t="str">
        <f>+[7]ระบบการควบคุมฯ!B155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114" s="109"/>
      <c r="D114" s="358"/>
      <c r="E114" s="358"/>
      <c r="F114" s="358"/>
      <c r="G114" s="113"/>
      <c r="H114" s="113"/>
      <c r="I114" s="463"/>
    </row>
    <row r="115" spans="1:9" ht="55.9" hidden="1" customHeight="1" x14ac:dyDescent="0.2">
      <c r="A115" s="357" t="str">
        <f>+[7]ระบบการควบคุมฯ!A157</f>
        <v>3.9.2</v>
      </c>
      <c r="B115" s="837" t="str">
        <f>+[7]ระบบการควบคุมฯ!B157</f>
        <v>พี่เลี้ยงเด็กพิการจ้างเหมาบริการจำนวน 14 อัตรา ครั้งที่ 1  ตุลาคม 65-31 มีนาคม 2566) อัตราละ 9,000 บาท  756000</v>
      </c>
      <c r="C115" s="109" t="str">
        <f>+[7]ระบบการควบคุมฯ!C157</f>
        <v>ศธ 04002/ว5142 ลว 10 พ.ย. 65 ครั้งที่ 59</v>
      </c>
      <c r="D115" s="358">
        <f>+[7]ระบบการควบคุมฯ!F157</f>
        <v>1452191</v>
      </c>
      <c r="E115" s="358">
        <f>+[7]ระบบการควบคุมฯ!G157+[7]ระบบการควบคุมฯ!H157</f>
        <v>0</v>
      </c>
      <c r="F115" s="358">
        <f>+[7]ระบบการควบคุมฯ!I157+[7]ระบบการควบคุมฯ!J157</f>
        <v>0</v>
      </c>
      <c r="G115" s="113">
        <f>+[7]ระบบการควบคุมฯ!K157+[7]ระบบการควบคุมฯ!L157</f>
        <v>1172147.7</v>
      </c>
      <c r="H115" s="113">
        <f>+D115-E115-F115-G115</f>
        <v>280043.30000000005</v>
      </c>
      <c r="I115" s="463" t="s">
        <v>15</v>
      </c>
    </row>
    <row r="116" spans="1:9" ht="74.45" hidden="1" customHeight="1" x14ac:dyDescent="0.2">
      <c r="A116" s="357" t="str">
        <f>+[7]ระบบการควบคุมฯ!A158</f>
        <v>3.9.2.1</v>
      </c>
      <c r="B116" s="837" t="str">
        <f>+[7]ระบบการควบคุมฯ!B158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116" s="109"/>
      <c r="D116" s="361"/>
      <c r="E116" s="361"/>
      <c r="F116" s="361"/>
      <c r="G116" s="884"/>
      <c r="H116" s="884"/>
      <c r="I116" s="885"/>
    </row>
    <row r="117" spans="1:9" ht="74.45" hidden="1" customHeight="1" x14ac:dyDescent="0.2">
      <c r="A117" s="357" t="str">
        <f>+[7]ระบบการควบคุมฯ!A159</f>
        <v>3.9.2.2</v>
      </c>
      <c r="B117" s="837" t="str">
        <f>+[7]ระบบการควบคุมฯ!B159</f>
        <v>พี่เลี้ยงเด็กพิการจ้างเหมาบริการจำนวน 15 อัตรา ครั้งที่ 3  กค - กย 2566) อัตราละ 9,000 บาท  405,000 บาท อนุมัติครั้งนี้ 291,191 บาท</v>
      </c>
      <c r="C117" s="109"/>
      <c r="D117" s="361"/>
      <c r="E117" s="361"/>
      <c r="F117" s="361"/>
      <c r="G117" s="884"/>
      <c r="H117" s="884"/>
      <c r="I117" s="885"/>
    </row>
    <row r="118" spans="1:9" ht="93" hidden="1" customHeight="1" x14ac:dyDescent="0.2">
      <c r="A118" s="365">
        <f>+[7]ระบบการควบคุมฯ!A161</f>
        <v>3.1</v>
      </c>
      <c r="B118" s="836" t="str">
        <f>+[7]ระบบการควบคุมฯ!B161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18" s="836" t="str">
        <f>+[7]ระบบการควบคุมฯ!C161</f>
        <v>20004 66 00117 00114</v>
      </c>
      <c r="D118" s="351">
        <f>+D119</f>
        <v>7922945</v>
      </c>
      <c r="E118" s="351">
        <f t="shared" ref="E118:I118" si="49">+E119</f>
        <v>0</v>
      </c>
      <c r="F118" s="351">
        <f t="shared" si="49"/>
        <v>0</v>
      </c>
      <c r="G118" s="351">
        <f t="shared" si="49"/>
        <v>7033373.4299999997</v>
      </c>
      <c r="H118" s="351">
        <f t="shared" si="49"/>
        <v>889571.57</v>
      </c>
      <c r="I118" s="351">
        <f t="shared" si="49"/>
        <v>0</v>
      </c>
    </row>
    <row r="119" spans="1:9" ht="55.9" hidden="1" customHeight="1" x14ac:dyDescent="0.2">
      <c r="A119" s="352">
        <f>+[7]ระบบการควบคุมฯ!A171</f>
        <v>0</v>
      </c>
      <c r="B119" s="362" t="str">
        <f>+[7]ระบบการควบคุมฯ!B171</f>
        <v xml:space="preserve"> งบรายจ่ายอื่น 6611500</v>
      </c>
      <c r="C119" s="354" t="str">
        <f>+[7]ระบบการควบคุมฯ!C171</f>
        <v>20004 31006100 5000017</v>
      </c>
      <c r="D119" s="355">
        <f>SUM(D120:D135)</f>
        <v>7922945</v>
      </c>
      <c r="E119" s="355">
        <f t="shared" ref="E119:H119" si="50">SUM(E120:E135)</f>
        <v>0</v>
      </c>
      <c r="F119" s="355">
        <f t="shared" si="50"/>
        <v>0</v>
      </c>
      <c r="G119" s="355">
        <f t="shared" si="50"/>
        <v>7033373.4299999997</v>
      </c>
      <c r="H119" s="355">
        <f t="shared" si="50"/>
        <v>889571.57</v>
      </c>
      <c r="I119" s="355">
        <f t="shared" ref="I119" si="51">SUM(I120)</f>
        <v>0</v>
      </c>
    </row>
    <row r="120" spans="1:9" ht="93" hidden="1" customHeight="1" x14ac:dyDescent="0.2">
      <c r="A120" s="357" t="str">
        <f>+[7]ระบบการควบคุมฯ!A172</f>
        <v>3.10.1</v>
      </c>
      <c r="B120" s="837" t="str">
        <f>+[7]ระบบการควบคุมฯ!B172</f>
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</c>
      <c r="C120" s="837" t="str">
        <f>+[7]ระบบการควบคุมฯ!C172</f>
        <v>ศธ 04002/ว4735 ลว.19/ต.ค./2022 โอนครั้งที่ 1</v>
      </c>
      <c r="D120" s="358">
        <f>+[7]ระบบการควบคุมฯ!F172</f>
        <v>315390</v>
      </c>
      <c r="E120" s="358">
        <f>+[7]ระบบการควบคุมฯ!G172+[7]ระบบการควบคุมฯ!H172</f>
        <v>0</v>
      </c>
      <c r="F120" s="358">
        <f>+[7]ระบบการควบคุมฯ!I172+[7]ระบบการควบคุมฯ!J172</f>
        <v>0</v>
      </c>
      <c r="G120" s="113">
        <f>+[7]ระบบการควบคุมฯ!K172+[7]ระบบการควบคุมฯ!L172</f>
        <v>203886.3</v>
      </c>
      <c r="H120" s="113">
        <f t="shared" ref="H120:H133" si="52">+D120-E120-F120-G120</f>
        <v>111503.70000000001</v>
      </c>
      <c r="I120" s="463" t="s">
        <v>15</v>
      </c>
    </row>
    <row r="121" spans="1:9" ht="74.45" hidden="1" customHeight="1" x14ac:dyDescent="0.2">
      <c r="A121" s="357" t="str">
        <f>+[7]ระบบการควบคุมฯ!A173</f>
        <v>3.10.1.1</v>
      </c>
      <c r="B121" s="837" t="str">
        <f>+[7]ระบบการควบคุมฯ!B173</f>
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</c>
      <c r="C121" s="837" t="str">
        <f>+[7]ระบบการควบคุมฯ!C173</f>
        <v>ศธ 04002/ว198 ลว.19/มค./2023 โอนครั้งที่ 208</v>
      </c>
      <c r="D121" s="358"/>
      <c r="E121" s="358"/>
      <c r="F121" s="358"/>
      <c r="G121" s="113"/>
      <c r="H121" s="113"/>
      <c r="I121" s="463"/>
    </row>
    <row r="122" spans="1:9" ht="93" hidden="1" customHeight="1" x14ac:dyDescent="0.2">
      <c r="A122" s="357" t="str">
        <f>+[7]ระบบการควบคุมฯ!A174</f>
        <v>3.10.1.2</v>
      </c>
      <c r="B122" s="837" t="str">
        <f>+[7]ระบบการควบคุมฯ!B174</f>
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</c>
      <c r="C122" s="837" t="str">
        <f>+[7]ระบบการควบคุมฯ!C174</f>
        <v xml:space="preserve">ศธ 04002/ว4909 ลว.28/ต.ค./2022 โอนครั้งที่ 23 </v>
      </c>
      <c r="D122" s="358"/>
      <c r="E122" s="358"/>
      <c r="F122" s="358"/>
      <c r="G122" s="113"/>
      <c r="H122" s="113"/>
      <c r="I122" s="463"/>
    </row>
    <row r="123" spans="1:9" ht="74.45" hidden="1" customHeight="1" x14ac:dyDescent="0.2">
      <c r="A123" s="357" t="str">
        <f>+[7]ระบบการควบคุมฯ!A175</f>
        <v>3.10.1.3</v>
      </c>
      <c r="B123" s="837" t="str">
        <f>+[7]ระบบการควบคุมฯ!B175</f>
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</c>
      <c r="C123" s="837" t="str">
        <f>+[7]ระบบการควบคุมฯ!C175</f>
        <v>ศธ 04002/ว1299 ลว.30 มีค 66 โอนครั้งที่ 439</v>
      </c>
      <c r="D123" s="358">
        <f>+[7]ระบบการควบคุมฯ!F175</f>
        <v>0</v>
      </c>
      <c r="E123" s="358">
        <f>+[7]ระบบการควบคุมฯ!G175+[7]ระบบการควบคุมฯ!H175</f>
        <v>0</v>
      </c>
      <c r="F123" s="358">
        <f>+[7]ระบบการควบคุมฯ!I175+[7]ระบบการควบคุมฯ!J175</f>
        <v>0</v>
      </c>
      <c r="G123" s="113">
        <f>+[7]ระบบการควบคุมฯ!K175+[7]ระบบการควบคุมฯ!L175</f>
        <v>0</v>
      </c>
      <c r="H123" s="113">
        <f t="shared" si="52"/>
        <v>0</v>
      </c>
      <c r="I123" s="463" t="s">
        <v>15</v>
      </c>
    </row>
    <row r="124" spans="1:9" ht="93" hidden="1" customHeight="1" x14ac:dyDescent="0.2">
      <c r="A124" s="1071" t="str">
        <f>+[7]ระบบการควบคุมฯ!A177</f>
        <v>3.10.2</v>
      </c>
      <c r="B124" s="1072" t="str">
        <f>+[7]ระบบการควบคุมฯ!B177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</c>
      <c r="C124" s="1072" t="str">
        <f>+[7]ระบบการควบคุมฯ!C177</f>
        <v>ศธ 04002/ว4735 ลว.19/ต.ค./2022 โอนครั้งที่1</v>
      </c>
      <c r="D124" s="1073">
        <f>+[7]ระบบการควบคุมฯ!F177</f>
        <v>4545350</v>
      </c>
      <c r="E124" s="1073">
        <f>+[7]ระบบการควบคุมฯ!G177+[7]ระบบการควบคุมฯ!H177</f>
        <v>0</v>
      </c>
      <c r="F124" s="1073">
        <f>+[7]ระบบการควบคุมฯ!I177+[7]ระบบการควบคุมฯ!J177</f>
        <v>0</v>
      </c>
      <c r="G124" s="1074">
        <f>+[7]ระบบการควบคุมฯ!K177+[7]ระบบการควบคุมฯ!L177</f>
        <v>4153050</v>
      </c>
      <c r="H124" s="1074">
        <f t="shared" si="52"/>
        <v>392300</v>
      </c>
      <c r="I124" s="1075" t="s">
        <v>15</v>
      </c>
    </row>
    <row r="125" spans="1:9" ht="74.45" hidden="1" customHeight="1" x14ac:dyDescent="0.2">
      <c r="A125" s="1076" t="str">
        <f>+[7]ระบบการควบคุมฯ!A178</f>
        <v>3.10.2.1</v>
      </c>
      <c r="B125" s="1077" t="str">
        <f>+[7]ระบบการควบคุมฯ!B178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</c>
      <c r="C125" s="1077" t="str">
        <f>+[7]ระบบการควบคุมฯ!C178</f>
        <v>ศธ 04002/ว198 ลว.19/มค./2023 โอนครั้งที่ 208</v>
      </c>
      <c r="D125" s="1078">
        <f>+[7]ระบบการควบคุมฯ!F180</f>
        <v>0</v>
      </c>
      <c r="E125" s="1078">
        <f>+[7]ระบบการควบคุมฯ!G180+[7]ระบบการควบคุมฯ!H180</f>
        <v>0</v>
      </c>
      <c r="F125" s="1078">
        <f>+[7]ระบบการควบคุมฯ!I180+[7]ระบบการควบคุมฯ!J180</f>
        <v>0</v>
      </c>
      <c r="G125" s="1079">
        <f>+[7]ระบบการควบคุมฯ!K180+[7]ระบบการควบคุมฯ!L180</f>
        <v>0</v>
      </c>
      <c r="H125" s="1079">
        <f t="shared" si="52"/>
        <v>0</v>
      </c>
      <c r="I125" s="1080" t="s">
        <v>15</v>
      </c>
    </row>
    <row r="126" spans="1:9" ht="74.45" hidden="1" customHeight="1" x14ac:dyDescent="0.2">
      <c r="A126" s="1076" t="str">
        <f>+[7]ระบบการควบคุมฯ!A179</f>
        <v>3.10.2.2</v>
      </c>
      <c r="B126" s="1077" t="str">
        <f>+[7]ระบบการควบคุมฯ!B179</f>
        <v xml:space="preserve">จัดสรรเงินประกันสังคม ครูขั้นวิกฤต ครั้งที่ 1 (เพิ่มเติม) 5,625 บาท </v>
      </c>
      <c r="C126" s="1077" t="str">
        <f>+[7]ระบบการควบคุมฯ!C179</f>
        <v xml:space="preserve">ศธ 04002/ว4909 ลว.28/ต.ค./2022 โอนครั้งที่ 23 </v>
      </c>
      <c r="D126" s="1078"/>
      <c r="E126" s="1078"/>
      <c r="F126" s="1078"/>
      <c r="G126" s="1079"/>
      <c r="H126" s="1079"/>
      <c r="I126" s="1080"/>
    </row>
    <row r="127" spans="1:9" ht="55.9" hidden="1" customHeight="1" x14ac:dyDescent="0.2">
      <c r="A127" s="1065" t="str">
        <f>+[7]ระบบการควบคุมฯ!A180</f>
        <v>3.10.2.3</v>
      </c>
      <c r="B127" s="1081" t="str">
        <f>+[7]ระบบการควบคุมฯ!B180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</c>
      <c r="C127" s="1081" t="str">
        <f>+[7]ระบบการควบคุมฯ!C180</f>
        <v>ศธ 04002/ว1299 ลว.30 มีค 66 โอนครั้งที่ 439</v>
      </c>
      <c r="D127" s="1068"/>
      <c r="E127" s="1068"/>
      <c r="F127" s="1068"/>
      <c r="G127" s="1082"/>
      <c r="H127" s="1082"/>
      <c r="I127" s="1083"/>
    </row>
    <row r="128" spans="1:9" ht="74.45" hidden="1" customHeight="1" x14ac:dyDescent="0.2">
      <c r="A128" s="1071" t="str">
        <f>+[7]ระบบการควบคุมฯ!A182</f>
        <v>3.10.3</v>
      </c>
      <c r="B128" s="1072" t="str">
        <f>+[7]ระบบการควบคุมฯ!B182</f>
        <v>ค่าจ้างนักการภารโรง ค่าจ้าง 9,000.-บาท จำนวน 17 อัตรา  ครั้งที่ 1 (ต.ค.65 - ธ.ค.65) จำนวนเงิน 470,475.-บาท</v>
      </c>
      <c r="C128" s="1072" t="str">
        <f>+[7]ระบบการควบคุมฯ!C182</f>
        <v>ศธ 04002/ว4735 ลว.19/ต.ค./2022 โอนครั้งที่1</v>
      </c>
      <c r="D128" s="1073">
        <f>+[7]ระบบการควบคุมฯ!F182</f>
        <v>1918620</v>
      </c>
      <c r="E128" s="1073">
        <f>+[7]ระบบการควบคุมฯ!G182+[7]ระบบการควบคุมฯ!H182</f>
        <v>0</v>
      </c>
      <c r="F128" s="1073">
        <f>+[7]ระบบการควบคุมฯ!I182+[7]ระบบการควบคุมฯ!J182</f>
        <v>0</v>
      </c>
      <c r="G128" s="1074">
        <f>+[7]ระบบการควบคุมฯ!K182+[7]ระบบการควบคุมฯ!L182</f>
        <v>1757970</v>
      </c>
      <c r="H128" s="1074">
        <f t="shared" si="52"/>
        <v>160650</v>
      </c>
      <c r="I128" s="1075" t="s">
        <v>15</v>
      </c>
    </row>
    <row r="129" spans="1:9" ht="74.45" hidden="1" customHeight="1" x14ac:dyDescent="0.2">
      <c r="A129" s="1076" t="str">
        <f>+[7]ระบบการควบคุมฯ!A183</f>
        <v>3.10.3.1</v>
      </c>
      <c r="B129" s="1077" t="str">
        <f>+[7]ระบบการควบคุมฯ!B183</f>
        <v>ค่าจ้างนักการภารโรง ค่าจ้าง 9,000.-บาท จำนวน 17 อัตรา  ครั้งที่ 2  (มค - มีค 66) จำนวนเงิน 481,950.-บาท</v>
      </c>
      <c r="C129" s="1077" t="str">
        <f>+[7]ระบบการควบคุมฯ!C183</f>
        <v>ศธ 04002/ว198 ลว.19/มค./2023 โอนครั้งที่ 208</v>
      </c>
      <c r="D129" s="1078">
        <f>+[7]ระบบการควบคุมฯ!F184</f>
        <v>0</v>
      </c>
      <c r="E129" s="1078">
        <f>+[7]ระบบการควบคุมฯ!G184+[7]ระบบการควบคุมฯ!H184</f>
        <v>0</v>
      </c>
      <c r="F129" s="1078">
        <f>+[7]ระบบการควบคุมฯ!I184+[7]ระบบการควบคุมฯ!J184</f>
        <v>0</v>
      </c>
      <c r="G129" s="1079">
        <f>+[7]ระบบการควบคุมฯ!K184+[7]ระบบการควบคุมฯ!L184</f>
        <v>0</v>
      </c>
      <c r="H129" s="1079">
        <f t="shared" si="52"/>
        <v>0</v>
      </c>
      <c r="I129" s="1080" t="s">
        <v>15</v>
      </c>
    </row>
    <row r="130" spans="1:9" ht="55.9" hidden="1" customHeight="1" x14ac:dyDescent="0.2">
      <c r="A130" s="1076" t="str">
        <f>+[7]ระบบการควบคุมฯ!A184</f>
        <v>3.10.3.2</v>
      </c>
      <c r="B130" s="1077" t="str">
        <f>+[7]ระบบการควบคุมฯ!B184</f>
        <v xml:space="preserve">จัดสรรเงินประกันสังคม นักการภารโรง ครั้งที่ 1 (เพิ่มเติม) 2,295 บาท </v>
      </c>
      <c r="C130" s="1077" t="str">
        <f>+[7]ระบบการควบคุมฯ!C184</f>
        <v xml:space="preserve">ศธ 04002/ว4909 ลว.28/ต.ค./2022 โอนครั้งที่ 23 </v>
      </c>
      <c r="D130" s="1078"/>
      <c r="E130" s="1078"/>
      <c r="F130" s="1078"/>
      <c r="G130" s="1079"/>
      <c r="H130" s="1079"/>
      <c r="I130" s="1080"/>
    </row>
    <row r="131" spans="1:9" ht="56.25" x14ac:dyDescent="0.2">
      <c r="A131" s="1065" t="str">
        <f>+[7]ระบบการควบคุมฯ!A185</f>
        <v>3.10.3.3</v>
      </c>
      <c r="B131" s="1081" t="str">
        <f>+[7]ระบบการควบคุมฯ!B185</f>
        <v>ค่าจ้างนักการภารโรง ค่าจ้าง 9,000.-บาท จำนวน 17 อัตรา  ครั้งที่ 3 (เมย - มิย 66) จำนวนเงิน 481,950.-บาท</v>
      </c>
      <c r="C131" s="1081" t="str">
        <f>+[7]ระบบการควบคุมฯ!C185</f>
        <v>ศธ 04002/ว1299 ลว.30 มีค 66 โอนครั้งที่ 439</v>
      </c>
      <c r="D131" s="1068"/>
      <c r="E131" s="1068"/>
      <c r="F131" s="1068"/>
      <c r="G131" s="1082"/>
      <c r="H131" s="1082"/>
      <c r="I131" s="1083"/>
    </row>
    <row r="132" spans="1:9" ht="56.25" x14ac:dyDescent="0.2">
      <c r="A132" s="357" t="str">
        <f>+[7]ระบบการควบคุมฯ!A187</f>
        <v>3.10.4</v>
      </c>
      <c r="B132" s="837" t="str">
        <f>+[7]ระบบการควบคุมฯ!B187</f>
        <v>เงินประกันสังคม จ้างครูธุรการ ครั้งที่ 1 (เพิ่มเติม) 7,425บาท /จัดสรร 7200 บาท</v>
      </c>
      <c r="C132" s="837" t="str">
        <f>+[7]ระบบการควบคุมฯ!C187</f>
        <v xml:space="preserve">ศธ 04002/ว4909 ลว.28/ต.ค./2022 โอนครั้งที่ 23 </v>
      </c>
      <c r="D132" s="358">
        <f>+[7]ระบบการควบคุมฯ!F187</f>
        <v>7425</v>
      </c>
      <c r="E132" s="358">
        <f>+[7]ระบบการควบคุมฯ!G187+[7]ระบบการควบคุมฯ!H187</f>
        <v>0</v>
      </c>
      <c r="F132" s="358">
        <f>+[7]ระบบการควบคุมฯ!I187+[7]ระบบการควบคุมฯ!J187</f>
        <v>0</v>
      </c>
      <c r="G132" s="113">
        <f>+[7]ระบบการควบคุมฯ!K187+[7]ระบบการควบคุมฯ!L187</f>
        <v>900</v>
      </c>
      <c r="H132" s="113">
        <f t="shared" si="52"/>
        <v>6525</v>
      </c>
      <c r="I132" s="463" t="s">
        <v>15</v>
      </c>
    </row>
    <row r="133" spans="1:9" ht="56.25" x14ac:dyDescent="0.2">
      <c r="A133" s="1071" t="str">
        <f>+[7]ระบบการควบคุมฯ!A188</f>
        <v>3.10.5</v>
      </c>
      <c r="B133" s="1072" t="str">
        <f>+[7]ระบบการควบคุมฯ!B188</f>
        <v>ค่าจ้างบุคลากรวิทยาศาสตร์และคณิตศาสตร์ ครั้งที่ 1 ระยะเวลา 6 เดือน (ตุลาคม 2565-มีนาคม 2565)  568,080</v>
      </c>
      <c r="C133" s="1072" t="str">
        <f>+[7]ระบบการควบคุมฯ!C188</f>
        <v>ศธ 04002/ว5145 ลว.11/พ.ย./2022 โอนครั้งที่ 63</v>
      </c>
      <c r="D133" s="1073">
        <f>+[7]ระบบการควบคุมฯ!F188</f>
        <v>1136160</v>
      </c>
      <c r="E133" s="1073">
        <f>+[7]ระบบการควบคุมฯ!G188+[7]ระบบการควบคุมฯ!H188</f>
        <v>0</v>
      </c>
      <c r="F133" s="1073">
        <f>+[7]ระบบการควบคุมฯ!I188+[7]ระบบการควบคุมฯ!J188</f>
        <v>0</v>
      </c>
      <c r="G133" s="1074">
        <f>+[7]ระบบการควบคุมฯ!K188+[7]ระบบการควบคุมฯ!L188</f>
        <v>917567.13</v>
      </c>
      <c r="H133" s="1074">
        <f t="shared" si="52"/>
        <v>218592.87</v>
      </c>
      <c r="I133" s="1075" t="s">
        <v>15</v>
      </c>
    </row>
    <row r="134" spans="1:9" ht="56.25" x14ac:dyDescent="0.2">
      <c r="A134" s="1065" t="str">
        <f>+[7]ระบบการควบคุมฯ!A189</f>
        <v>3.10.5.1</v>
      </c>
      <c r="B134" s="1081" t="str">
        <f>+[7]ระบบการควบคุมฯ!B189</f>
        <v>ค่าจ้างบุคลากรวิทยาศาสตร์และคณิตศาสตร์ ครั้งที่ 1 ระยะเวลา46 เดือน (เม ย 66 - กค 66)  378,720</v>
      </c>
      <c r="C134" s="1081" t="str">
        <f>+[7]ระบบการควบคุมฯ!C189</f>
        <v>ศธ 04002/ว1168 ลว.20 มีค 66  โอนครั้งที่ 414</v>
      </c>
      <c r="D134" s="1068"/>
      <c r="E134" s="1068"/>
      <c r="F134" s="1068"/>
      <c r="G134" s="1082"/>
      <c r="H134" s="1082"/>
      <c r="I134" s="1083"/>
    </row>
    <row r="135" spans="1:9" ht="56.25" x14ac:dyDescent="0.2">
      <c r="A135" s="1065" t="str">
        <f>+[7]ระบบการควบคุมฯ!A190</f>
        <v>3.10.5.2</v>
      </c>
      <c r="B135" s="1081" t="str">
        <f>+[7]ระบบการควบคุมฯ!B190</f>
        <v>ค่าจ้างบุคลากรวิทยาศาสตร์และคณิตศาสตร์ ครั้งที่ 3 ระยะเวลา 2 เดือน (สค 66 - กย 66)  189,360 บาท</v>
      </c>
      <c r="C135" s="1081" t="str">
        <f>+[7]ระบบการควบคุมฯ!C190</f>
        <v>ศธ 04002/ว2687 ลว. 5 กค 66  โอนครั้งที่ 647</v>
      </c>
      <c r="D135" s="1068"/>
      <c r="E135" s="1068"/>
      <c r="F135" s="1068"/>
      <c r="G135" s="1082"/>
      <c r="H135" s="1082"/>
      <c r="I135" s="1083"/>
    </row>
    <row r="136" spans="1:9" ht="37.5" x14ac:dyDescent="0.2">
      <c r="A136" s="858">
        <f>+[7]ระบบการควบคุมฯ!A193</f>
        <v>3.11</v>
      </c>
      <c r="B136" s="836" t="str">
        <f>+[7]ระบบการควบคุมฯ!B193</f>
        <v>กิจกรรมจัดหาบุคลากรสนับสนุนการปฏิบัติงานให้ราชการ (คืนครูให้นักเรียนสำหรับโรงเรียนปกติ)</v>
      </c>
      <c r="C136" s="836" t="str">
        <f>+[7]ระบบการควบคุมฯ!C193</f>
        <v>20004 66 00117 87195</v>
      </c>
      <c r="D136" s="351">
        <f>+D137</f>
        <v>8324405</v>
      </c>
      <c r="E136" s="351">
        <f t="shared" ref="E136:I136" si="53">+E137</f>
        <v>0</v>
      </c>
      <c r="F136" s="351">
        <f t="shared" si="53"/>
        <v>0</v>
      </c>
      <c r="G136" s="351">
        <f t="shared" si="53"/>
        <v>7008735.6200000001</v>
      </c>
      <c r="H136" s="351">
        <f t="shared" si="53"/>
        <v>1315669.3799999999</v>
      </c>
      <c r="I136" s="351">
        <f t="shared" si="53"/>
        <v>0</v>
      </c>
    </row>
    <row r="137" spans="1:9" ht="37.5" x14ac:dyDescent="0.2">
      <c r="A137" s="352">
        <f>+[7]ระบบการควบคุมฯ!A194</f>
        <v>1</v>
      </c>
      <c r="B137" s="362" t="str">
        <f>+[7]ระบบการควบคุมฯ!B194</f>
        <v xml:space="preserve"> งบรายจ่ายอื่น 6611500</v>
      </c>
      <c r="C137" s="354" t="str">
        <f>+[7]ระบบการควบคุมฯ!C194</f>
        <v>20004 31006100 5000024</v>
      </c>
      <c r="D137" s="355">
        <f>SUM(D138:D145)+D146</f>
        <v>8324405</v>
      </c>
      <c r="E137" s="355">
        <f t="shared" ref="E137:H137" si="54">SUM(E138:E145)+E146</f>
        <v>0</v>
      </c>
      <c r="F137" s="355">
        <f t="shared" si="54"/>
        <v>0</v>
      </c>
      <c r="G137" s="355">
        <f t="shared" si="54"/>
        <v>7008735.6200000001</v>
      </c>
      <c r="H137" s="355">
        <f t="shared" si="54"/>
        <v>1315669.3799999999</v>
      </c>
      <c r="I137" s="355">
        <f t="shared" ref="I137" si="55">SUM(I138)</f>
        <v>0</v>
      </c>
    </row>
    <row r="138" spans="1:9" ht="56.25" x14ac:dyDescent="0.2">
      <c r="A138" s="1071" t="str">
        <f>+[7]ระบบการควบคุมฯ!A195</f>
        <v>3.11.1</v>
      </c>
      <c r="B138" s="1072" t="str">
        <f>+[7]ระบบการควบคุมฯ!B195</f>
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</c>
      <c r="C138" s="1084" t="str">
        <f>+[7]ระบบการควบคุมฯ!C195</f>
        <v>ศธ 04002/ว4735 ลว.19/ต.ค./2022 โอนครั้งที่ 1</v>
      </c>
      <c r="D138" s="1073">
        <f>+[7]ระบบการควบคุมฯ!F195</f>
        <v>5954025</v>
      </c>
      <c r="E138" s="1073">
        <f>+[7]ระบบการควบคุมฯ!G195+[7]ระบบการควบคุมฯ!H195</f>
        <v>0</v>
      </c>
      <c r="F138" s="1073">
        <f>+[7]ระบบการควบคุมฯ!I195+[7]ระบบการควบคุมฯ!J195</f>
        <v>0</v>
      </c>
      <c r="G138" s="1074">
        <f>+[7]ระบบการควบคุมฯ!K195+[7]ระบบการควบคุมฯ!L195</f>
        <v>5369235.6200000001</v>
      </c>
      <c r="H138" s="1074">
        <f>+D138-E138-F138-G138</f>
        <v>584789.37999999989</v>
      </c>
      <c r="I138" s="1075" t="s">
        <v>15</v>
      </c>
    </row>
    <row r="139" spans="1:9" ht="56.25" x14ac:dyDescent="0.2">
      <c r="A139" s="1076" t="str">
        <f>+[7]ระบบการควบคุมฯ!A196</f>
        <v>3.11.1.1</v>
      </c>
      <c r="B139" s="1077" t="str">
        <f>+[7]ระบบการควบคุมฯ!B196</f>
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</c>
      <c r="C139" s="1085" t="str">
        <f>+[7]ระบบการควบคุมฯ!C196</f>
        <v>ศธ 04002/ว198 ลว.19/มค./2023 โอนครั้งที่ 208</v>
      </c>
      <c r="D139" s="1078"/>
      <c r="E139" s="1078"/>
      <c r="F139" s="1078"/>
      <c r="G139" s="1079"/>
      <c r="H139" s="1079"/>
      <c r="I139" s="1080"/>
    </row>
    <row r="140" spans="1:9" ht="56.25" x14ac:dyDescent="0.2">
      <c r="A140" s="1065" t="str">
        <f>+[7]ระบบการควบคุมฯ!A197</f>
        <v>3.11.1.2</v>
      </c>
      <c r="B140" s="1081" t="str">
        <f>+[7]ระบบการควบคุมฯ!B197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40" s="1086" t="str">
        <f>+[7]ระบบการควบคุมฯ!C197</f>
        <v>ศธ 04002/ว1299 ลว.30 มีค 66 โอนครั้งที่ 439</v>
      </c>
      <c r="D140" s="1068"/>
      <c r="E140" s="1068"/>
      <c r="F140" s="1068"/>
      <c r="G140" s="1082"/>
      <c r="H140" s="1082"/>
      <c r="I140" s="1083"/>
    </row>
    <row r="141" spans="1:9" ht="37.15" hidden="1" customHeight="1" x14ac:dyDescent="0.2">
      <c r="A141" s="1065" t="str">
        <f>+[7]ระบบการควบคุมฯ!A198</f>
        <v>3.11.1.2</v>
      </c>
      <c r="B141" s="1081" t="str">
        <f>+[7]ระบบการควบคุมฯ!B198</f>
        <v xml:space="preserve">ค่าจ้างธุรการโรงเรียนรายเดิมจ้างต่อเนื่อง  ค่าจ้าง 15,000.00 บาท จำนวน 32 อัตราครั้งที่ 4  (กค - กย 66) จำนวนเงิน 1,493,750..-บาท </v>
      </c>
      <c r="C141" s="1086" t="str">
        <f>+[7]ระบบการควบคุมฯ!C198</f>
        <v>ศธ 04002/2738 ลว.7 กค 66 โอนครั้งที่ 657</v>
      </c>
      <c r="D141" s="1068"/>
      <c r="E141" s="1068"/>
      <c r="F141" s="1068"/>
      <c r="G141" s="1082"/>
      <c r="H141" s="1082"/>
      <c r="I141" s="1083"/>
    </row>
    <row r="142" spans="1:9" ht="18.600000000000001" hidden="1" customHeight="1" x14ac:dyDescent="0.2">
      <c r="A142" s="1071" t="str">
        <f>+[7]ระบบการควบคุมฯ!A199</f>
        <v>3.11.1.2</v>
      </c>
      <c r="B142" s="1072" t="str">
        <f>+[7]ระบบการควบคุมฯ!B199</f>
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</c>
      <c r="C142" s="1084" t="str">
        <f>+[7]ระบบการควบคุมฯ!C199</f>
        <v>ศธ 04002/ว4735 ลว.19/ต.ค./2022 โอนครั้งที่1</v>
      </c>
      <c r="D142" s="1073">
        <f>+[7]ระบบการควบคุมฯ!F199</f>
        <v>2061000</v>
      </c>
      <c r="E142" s="1073">
        <f>+[7]ระบบการควบคุมฯ!G199+[7]ระบบการควบคุมฯ!H199</f>
        <v>0</v>
      </c>
      <c r="F142" s="1073">
        <f>+[7]ระบบการควบคุมฯ!I199+[7]ระบบการควบคุมฯ!J199</f>
        <v>0</v>
      </c>
      <c r="G142" s="1074">
        <f>+[7]ระบบการควบคุมฯ!K199+[7]ระบบการควบคุมฯ!L199</f>
        <v>1639500</v>
      </c>
      <c r="H142" s="1074">
        <f>+D142-E142-F142-G142</f>
        <v>421500</v>
      </c>
      <c r="I142" s="1075" t="s">
        <v>15</v>
      </c>
    </row>
    <row r="143" spans="1:9" ht="130.15" hidden="1" customHeight="1" x14ac:dyDescent="0.2">
      <c r="A143" s="1076" t="str">
        <f>+[7]ระบบการควบคุมฯ!A200</f>
        <v>3.11.1.2.1</v>
      </c>
      <c r="B143" s="1077" t="str">
        <f>+[7]ระบบการควบคุมฯ!B200</f>
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</c>
      <c r="C143" s="1085" t="str">
        <f>+[7]ระบบการควบคุมฯ!C200</f>
        <v>ศธ 04002/ว198 ลว.19/มค./2023 โอนครั้งที่ 208</v>
      </c>
      <c r="D143" s="1078"/>
      <c r="E143" s="1078"/>
      <c r="F143" s="1078"/>
      <c r="G143" s="1079"/>
      <c r="H143" s="1079"/>
      <c r="I143" s="1080"/>
    </row>
    <row r="144" spans="1:9" ht="111.6" hidden="1" customHeight="1" x14ac:dyDescent="0.2">
      <c r="A144" s="1065" t="str">
        <f>+[7]ระบบการควบคุมฯ!A201</f>
        <v>3.11.2.2</v>
      </c>
      <c r="B144" s="1081" t="str">
        <f>+[7]ระบบการควบคุมฯ!B201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44" s="1086" t="str">
        <f>+[7]ระบบการควบคุมฯ!C201</f>
        <v>ศธ 04002/ว1299 ลว.30 มีค 66 โอนครั้งที่ 439</v>
      </c>
      <c r="D144" s="1068"/>
      <c r="E144" s="1068"/>
      <c r="F144" s="1068"/>
      <c r="G144" s="1082"/>
      <c r="H144" s="1082"/>
      <c r="I144" s="1083"/>
    </row>
    <row r="145" spans="1:9" ht="74.45" hidden="1" customHeight="1" x14ac:dyDescent="0.2">
      <c r="A145" s="1065" t="str">
        <f>+[7]ระบบการควบคุมฯ!A202</f>
        <v>3.11.1.2.3</v>
      </c>
      <c r="B145" s="1081" t="str">
        <f>+[7]ระบบการควบคุมฯ!B202</f>
        <v>ค่าจ้างเหมาธุรการโรงเรียนรายเดิมจ้างต่อเนื่อง ค่าจ้าง 9,000.-บาท  จำนวน 20 อัตรา ครั้งที่ 4  (กค - กย 66) จำนวนเงิน  522,000.-บาท</v>
      </c>
      <c r="C145" s="1086" t="str">
        <f>+[7]ระบบการควบคุมฯ!C202</f>
        <v>ศธ 04002/2738 ลว.7 กค 66 โอนครั้งที่ 657</v>
      </c>
      <c r="D145" s="1068"/>
      <c r="E145" s="1068"/>
      <c r="F145" s="1068"/>
      <c r="G145" s="1082"/>
      <c r="H145" s="1082"/>
      <c r="I145" s="1083"/>
    </row>
    <row r="146" spans="1:9" ht="74.45" hidden="1" customHeight="1" x14ac:dyDescent="0.2">
      <c r="A146" s="1240">
        <f>+[7]ระบบการควบคุมฯ!A203</f>
        <v>2</v>
      </c>
      <c r="B146" s="1241" t="str">
        <f>+[7]ระบบการควบคุมฯ!B203</f>
        <v xml:space="preserve"> งบรายจ่ายอื่น 6611500</v>
      </c>
      <c r="C146" s="1242" t="str">
        <f>+[7]ระบบการควบคุมฯ!C203</f>
        <v>20004 31006100 5000027</v>
      </c>
      <c r="D146" s="1243">
        <f>SUM(D147:D148)</f>
        <v>309380</v>
      </c>
      <c r="E146" s="1243">
        <f t="shared" ref="E146:H146" si="56">SUM(E147:E148)</f>
        <v>0</v>
      </c>
      <c r="F146" s="1243">
        <f t="shared" si="56"/>
        <v>0</v>
      </c>
      <c r="G146" s="1243">
        <f t="shared" si="56"/>
        <v>0</v>
      </c>
      <c r="H146" s="1243">
        <f t="shared" si="56"/>
        <v>309380</v>
      </c>
      <c r="I146" s="1244"/>
    </row>
    <row r="147" spans="1:9" ht="74.45" hidden="1" customHeight="1" x14ac:dyDescent="0.2">
      <c r="A147" s="1065" t="str">
        <f>+[7]ระบบการควบคุมฯ!A204</f>
        <v>3.11.2.1</v>
      </c>
      <c r="B147" s="1081" t="str">
        <f>+[7]ระบบการควบคุมฯ!B204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7" s="1086" t="str">
        <f>+[7]ระบบการควบคุมฯ!C204</f>
        <v>ศธ 04002/ว3430 ลว. 17 สค 66 โอนครั้งที่ 770</v>
      </c>
      <c r="D147" s="1068">
        <f>+[7]ระบบการควบคุมฯ!F204</f>
        <v>52660</v>
      </c>
      <c r="E147" s="1068">
        <f>+[7]ระบบการควบคุมฯ!G204+[7]ระบบการควบคุมฯ!H204</f>
        <v>0</v>
      </c>
      <c r="F147" s="1068">
        <f>+[7]ระบบการควบคุมฯ!I204+[7]ระบบการควบคุมฯ!J204</f>
        <v>0</v>
      </c>
      <c r="G147" s="1082">
        <f>+[7]ระบบการควบคุมฯ!K204+[7]ระบบการควบคุมฯ!L204</f>
        <v>0</v>
      </c>
      <c r="H147" s="1082">
        <f>+D147-E147-F147-G147</f>
        <v>52660</v>
      </c>
      <c r="I147" s="1083" t="s">
        <v>223</v>
      </c>
    </row>
    <row r="148" spans="1:9" ht="93" hidden="1" customHeight="1" x14ac:dyDescent="0.2">
      <c r="A148" s="1065" t="str">
        <f>+[7]ระบบการควบคุมฯ!A205</f>
        <v>3.11.2.2</v>
      </c>
      <c r="B148" s="1081" t="str">
        <f>+[7]ระบบการควบคุมฯ!B205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8" s="1086" t="str">
        <f>+[7]ระบบการควบคุมฯ!C205</f>
        <v>ศธ 04002/ว3449 ลว. 17 สค 66 โอนครั้งที่ 777</v>
      </c>
      <c r="D148" s="1068">
        <f>+[7]ระบบการควบคุมฯ!F205</f>
        <v>256720</v>
      </c>
      <c r="E148" s="1068">
        <f>+[7]ระบบการควบคุมฯ!G205+[7]ระบบการควบคุมฯ!H205</f>
        <v>0</v>
      </c>
      <c r="F148" s="1068">
        <f>+[7]ระบบการควบคุมฯ!I205+[7]ระบบการควบคุมฯ!J205</f>
        <v>0</v>
      </c>
      <c r="G148" s="1082">
        <f>+[7]ระบบการควบคุมฯ!K205+[7]ระบบการควบคุมฯ!L205</f>
        <v>0</v>
      </c>
      <c r="H148" s="1082">
        <f>+D148-E148-F148-G148</f>
        <v>256720</v>
      </c>
      <c r="I148" s="1083" t="s">
        <v>223</v>
      </c>
    </row>
    <row r="149" spans="1:9" ht="37.15" hidden="1" customHeight="1" x14ac:dyDescent="0.2">
      <c r="A149" s="858">
        <f>+[7]ระบบการควบคุมฯ!A207</f>
        <v>3.12</v>
      </c>
      <c r="B149" s="836" t="str">
        <f>+[7]ระบบการควบคุมฯ!B207</f>
        <v xml:space="preserve">กิจกรรมการยกระดับคุณภาพการเรียนรู้ภาษาไทย  </v>
      </c>
      <c r="C149" s="836" t="str">
        <f>+[7]ระบบการควบคุมฯ!C207</f>
        <v>20004 66 96778 00000</v>
      </c>
      <c r="D149" s="351">
        <f>+D150</f>
        <v>800</v>
      </c>
      <c r="E149" s="351">
        <f t="shared" ref="E149:I149" si="57">+E150</f>
        <v>0</v>
      </c>
      <c r="F149" s="351">
        <f t="shared" si="57"/>
        <v>0</v>
      </c>
      <c r="G149" s="351">
        <f t="shared" si="57"/>
        <v>800</v>
      </c>
      <c r="H149" s="351">
        <f t="shared" si="57"/>
        <v>0</v>
      </c>
      <c r="I149" s="351">
        <f t="shared" si="57"/>
        <v>0</v>
      </c>
    </row>
    <row r="150" spans="1:9" ht="55.9" hidden="1" customHeight="1" x14ac:dyDescent="0.2">
      <c r="A150" s="352">
        <f>+[7]ระบบการควบคุมฯ!A208</f>
        <v>0</v>
      </c>
      <c r="B150" s="362" t="str">
        <f>+[7]ระบบการควบคุมฯ!B208</f>
        <v xml:space="preserve"> งบรายจ่ายอื่น 6611500</v>
      </c>
      <c r="C150" s="354" t="str">
        <f>+[7]ระบบการควบคุมฯ!C208</f>
        <v>20004 31006100 5000025</v>
      </c>
      <c r="D150" s="355">
        <f>SUM(D151)</f>
        <v>800</v>
      </c>
      <c r="E150" s="355">
        <f t="shared" ref="E150:I150" si="58">SUM(E151)</f>
        <v>0</v>
      </c>
      <c r="F150" s="355">
        <f t="shared" si="58"/>
        <v>0</v>
      </c>
      <c r="G150" s="355">
        <f t="shared" si="58"/>
        <v>800</v>
      </c>
      <c r="H150" s="355">
        <f t="shared" si="58"/>
        <v>0</v>
      </c>
      <c r="I150" s="355">
        <f t="shared" si="58"/>
        <v>0</v>
      </c>
    </row>
    <row r="151" spans="1:9" ht="74.45" hidden="1" customHeight="1" x14ac:dyDescent="0.2">
      <c r="A151" s="357" t="str">
        <f>+[7]ระบบการควบคุมฯ!A209</f>
        <v>3.12.1</v>
      </c>
      <c r="B151" s="837" t="str">
        <f>+[7]ระบบการควบคุมฯ!B209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51" s="109" t="str">
        <f>+[7]ระบบการควบคุมฯ!C209</f>
        <v>ศธ 04002/ว4953 ลว.31/ต.ค./2022 โอนครั้งที่ 19</v>
      </c>
      <c r="D151" s="358">
        <f>+[7]ระบบการควบคุมฯ!F209</f>
        <v>800</v>
      </c>
      <c r="E151" s="358">
        <f>+[7]ระบบการควบคุมฯ!G209+[7]ระบบการควบคุมฯ!H209</f>
        <v>0</v>
      </c>
      <c r="F151" s="358">
        <f>+[7]ระบบการควบคุมฯ!I209+[7]ระบบการควบคุมฯ!J209</f>
        <v>0</v>
      </c>
      <c r="G151" s="113">
        <f>+[7]ระบบการควบคุมฯ!K209+[7]ระบบการควบคุมฯ!L209</f>
        <v>800</v>
      </c>
      <c r="H151" s="113">
        <f>+D151-E151-F151-G151</f>
        <v>0</v>
      </c>
      <c r="I151" s="463" t="s">
        <v>96</v>
      </c>
    </row>
    <row r="152" spans="1:9" ht="93" hidden="1" customHeight="1" x14ac:dyDescent="0.2">
      <c r="A152" s="116">
        <f>+[3]ระบบการควบคุมฯ!A62</f>
        <v>4</v>
      </c>
      <c r="B152" s="117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52" s="366" t="str">
        <f>+[1]ระบบการควบคุมฯ!C136</f>
        <v>20004 31006200</v>
      </c>
      <c r="D152" s="118">
        <f>+D153+D157</f>
        <v>5200</v>
      </c>
      <c r="E152" s="118">
        <f t="shared" ref="E152:H152" si="59">+E153+E157</f>
        <v>0</v>
      </c>
      <c r="F152" s="118">
        <f t="shared" si="59"/>
        <v>0</v>
      </c>
      <c r="G152" s="118">
        <f t="shared" si="59"/>
        <v>1480</v>
      </c>
      <c r="H152" s="118">
        <f t="shared" si="59"/>
        <v>3720</v>
      </c>
      <c r="I152" s="119"/>
    </row>
    <row r="153" spans="1:9" ht="18.600000000000001" hidden="1" customHeight="1" x14ac:dyDescent="0.2">
      <c r="A153" s="120">
        <f>+[1]ระบบการควบคุมฯ!A137</f>
        <v>4.0999999999999996</v>
      </c>
      <c r="B153" s="121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3" s="121" t="str">
        <f>+[1]ระบบการควบคุมฯ!C137</f>
        <v>20004 66 5203900000</v>
      </c>
      <c r="D153" s="123">
        <f>+D154</f>
        <v>600</v>
      </c>
      <c r="E153" s="123">
        <f t="shared" ref="E153:H153" si="60">+E154</f>
        <v>0</v>
      </c>
      <c r="F153" s="123">
        <f t="shared" si="60"/>
        <v>0</v>
      </c>
      <c r="G153" s="123">
        <f t="shared" si="60"/>
        <v>0</v>
      </c>
      <c r="H153" s="123">
        <f t="shared" si="60"/>
        <v>600</v>
      </c>
      <c r="I153" s="124"/>
    </row>
    <row r="154" spans="1:9" ht="18.600000000000001" hidden="1" customHeight="1" x14ac:dyDescent="0.2">
      <c r="A154" s="125"/>
      <c r="B154" s="464" t="str">
        <f>+[1]ระบบการควบคุมฯ!B138</f>
        <v>งบรายจ่ายอื่น 6611500</v>
      </c>
      <c r="C154" s="367" t="str">
        <f>+[1]ระบบการควบคุมฯ!C138</f>
        <v xml:space="preserve">20004 31006200 </v>
      </c>
      <c r="D154" s="127">
        <f>SUM(D155:D156)</f>
        <v>600</v>
      </c>
      <c r="E154" s="127">
        <f t="shared" ref="E154:H154" si="61">SUM(E155:E156)</f>
        <v>0</v>
      </c>
      <c r="F154" s="127">
        <f t="shared" si="61"/>
        <v>0</v>
      </c>
      <c r="G154" s="127">
        <f t="shared" si="61"/>
        <v>0</v>
      </c>
      <c r="H154" s="127">
        <f t="shared" si="61"/>
        <v>600</v>
      </c>
      <c r="I154" s="128"/>
    </row>
    <row r="155" spans="1:9" ht="37.15" hidden="1" customHeight="1" x14ac:dyDescent="0.2">
      <c r="A155" s="129" t="str">
        <f>+[1]ระบบการควบคุมฯ!A139</f>
        <v>4.1.1</v>
      </c>
      <c r="B155" s="130" t="str">
        <f>+[7]ระบบการควบคุมฯ!B218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5" s="130" t="str">
        <f>+[7]ระบบการควบคุมฯ!C218</f>
        <v>ศธ 04002/ว5651 ลว.16/ธ.ค./2565 โอนครั้งที่ 124  รหัสงบป 20004 31006200 5000005</v>
      </c>
      <c r="D155" s="131">
        <f>+[7]ระบบการควบคุมฯ!F218</f>
        <v>600</v>
      </c>
      <c r="E155" s="132">
        <f>+[7]ระบบการควบคุมฯ!G218+[7]ระบบการควบคุมฯ!H218</f>
        <v>0</v>
      </c>
      <c r="F155" s="132">
        <f>+[7]ระบบการควบคุมฯ!I218+[7]ระบบการควบคุมฯ!J218</f>
        <v>0</v>
      </c>
      <c r="G155" s="132">
        <f>+[7]ระบบการควบคุมฯ!K218+[7]ระบบการควบคุมฯ!L218</f>
        <v>0</v>
      </c>
      <c r="H155" s="1087">
        <f>+D155-E155-F155-G155</f>
        <v>600</v>
      </c>
      <c r="I155" s="133" t="s">
        <v>171</v>
      </c>
    </row>
    <row r="156" spans="1:9" ht="37.15" hidden="1" customHeight="1" x14ac:dyDescent="0.2">
      <c r="A156" s="129" t="str">
        <f>+[1]ระบบการควบคุมฯ!A140</f>
        <v>4.1.2</v>
      </c>
      <c r="B156" s="130" t="str">
        <f>+[1]ระบบการควบคุมฯ!B140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56" s="130" t="str">
        <f>+[1]ระบบการควบคุมฯ!C140</f>
        <v>ศธ 04002/ว2758 ลว.20/ก.ค./2565 โอนครั้งที่ 649</v>
      </c>
      <c r="D156" s="131">
        <f>+[1]ระบบการควบคุมฯ!F140</f>
        <v>0</v>
      </c>
      <c r="E156" s="132">
        <f>+[1]ระบบการควบคุมฯ!G140+[1]ระบบการควบคุมฯ!H140</f>
        <v>0</v>
      </c>
      <c r="F156" s="132">
        <f>+[1]ระบบการควบคุมฯ!I140+[1]ระบบการควบคุมฯ!J140</f>
        <v>0</v>
      </c>
      <c r="G156" s="132">
        <f>+[1]ระบบการควบคุมฯ!K140+[1]ระบบการควบคุมฯ!L140</f>
        <v>0</v>
      </c>
      <c r="H156" s="132">
        <f>+D156-E156-F156-G156</f>
        <v>0</v>
      </c>
      <c r="I156" s="133" t="s">
        <v>110</v>
      </c>
    </row>
    <row r="157" spans="1:9" ht="55.9" hidden="1" customHeight="1" x14ac:dyDescent="0.2">
      <c r="A157" s="120">
        <f>+[1]ระบบการควบคุมฯ!A142</f>
        <v>4.2</v>
      </c>
      <c r="B157" s="121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7" s="121" t="str">
        <f>+[1]ระบบการควบคุมฯ!C142</f>
        <v>20004 66 86179 00000</v>
      </c>
      <c r="D157" s="123">
        <f>+D158</f>
        <v>4600</v>
      </c>
      <c r="E157" s="123">
        <f t="shared" ref="E157:H157" si="62">+E158</f>
        <v>0</v>
      </c>
      <c r="F157" s="123">
        <f t="shared" si="62"/>
        <v>0</v>
      </c>
      <c r="G157" s="123">
        <f t="shared" si="62"/>
        <v>1480</v>
      </c>
      <c r="H157" s="123">
        <f t="shared" si="62"/>
        <v>3120</v>
      </c>
      <c r="I157" s="124"/>
    </row>
    <row r="158" spans="1:9" ht="74.45" hidden="1" customHeight="1" x14ac:dyDescent="0.2">
      <c r="A158" s="125"/>
      <c r="B158" s="126" t="str">
        <f>+[3]ระบบการควบคุมฯ!B64</f>
        <v>งบรายจ่ายอื่น 6511500</v>
      </c>
      <c r="C158" s="367" t="str">
        <f>+[1]ระบบการควบคุมฯ!C143</f>
        <v>20004 31006200 5000007</v>
      </c>
      <c r="D158" s="127">
        <f>SUM(D159:D161)</f>
        <v>4600</v>
      </c>
      <c r="E158" s="127">
        <f t="shared" ref="E158:H158" si="63">SUM(E159:E161)</f>
        <v>0</v>
      </c>
      <c r="F158" s="127">
        <f t="shared" si="63"/>
        <v>0</v>
      </c>
      <c r="G158" s="127">
        <f t="shared" si="63"/>
        <v>1480</v>
      </c>
      <c r="H158" s="127">
        <f t="shared" si="63"/>
        <v>3120</v>
      </c>
      <c r="I158" s="128"/>
    </row>
    <row r="159" spans="1:9" ht="18.600000000000001" hidden="1" customHeight="1" x14ac:dyDescent="0.2">
      <c r="A159" s="129" t="str">
        <f>+[7]ระบบการควบคุมฯ!A223</f>
        <v>4.2.1</v>
      </c>
      <c r="B159" s="130" t="str">
        <f>+[7]ระบบการควบคุมฯ!B223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9" s="130" t="str">
        <f>+[7]ระบบการควบคุมฯ!C223</f>
        <v>ศธ 04002/ว58 ลว. 9 มค 66 โอนครั้งที่ 176</v>
      </c>
      <c r="D159" s="131">
        <f>+[7]ระบบการควบคุมฯ!F223</f>
        <v>3600</v>
      </c>
      <c r="E159" s="132">
        <f>+'[7]ยุทธศาสตร์เสริมสร้าง 31006200'!I37+'[7]ยุทธศาสตร์เสริมสร้าง 31006200'!J37</f>
        <v>0</v>
      </c>
      <c r="F159" s="132">
        <f>+[7]ระบบการควบคุมฯ!I223+[7]ระบบการควบคุมฯ!J223</f>
        <v>0</v>
      </c>
      <c r="G159" s="132">
        <f>+[7]ระบบการควบคุมฯ!K223+[7]ระบบการควบคุมฯ!L223</f>
        <v>1480</v>
      </c>
      <c r="H159" s="132">
        <f>+D159-E159-F159-G159</f>
        <v>2120</v>
      </c>
      <c r="I159" s="133" t="s">
        <v>174</v>
      </c>
    </row>
    <row r="160" spans="1:9" ht="18.600000000000001" hidden="1" customHeight="1" x14ac:dyDescent="0.2">
      <c r="A160" s="129" t="str">
        <f>+[7]ระบบการควบคุมฯ!A224</f>
        <v>4.2.2</v>
      </c>
      <c r="B160" s="130" t="str">
        <f>+[7]ระบบการควบคุมฯ!B224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60" s="130" t="str">
        <f>+[7]ระบบการควบคุมฯ!C224</f>
        <v>ศธ 04002/ว3099 ลว. 3 สค 66 โอนครั้งที่ 719</v>
      </c>
      <c r="D160" s="131">
        <f>+[7]ระบบการควบคุมฯ!F224</f>
        <v>1000</v>
      </c>
      <c r="E160" s="132">
        <f>+'[7]ยุทธศาสตร์เสริมสร้าง 31006200'!I38+'[7]ยุทธศาสตร์เสริมสร้าง 31006200'!J38</f>
        <v>0</v>
      </c>
      <c r="F160" s="132">
        <f>+[7]ระบบการควบคุมฯ!I224+[7]ระบบการควบคุมฯ!J224</f>
        <v>0</v>
      </c>
      <c r="G160" s="132">
        <f>+[7]ระบบการควบคุมฯ!K224+[7]ระบบการควบคุมฯ!L224</f>
        <v>0</v>
      </c>
      <c r="H160" s="132">
        <f>+D160-E160-F160-G160</f>
        <v>1000</v>
      </c>
      <c r="I160" s="133" t="s">
        <v>224</v>
      </c>
    </row>
    <row r="161" spans="1:9" ht="37.15" hidden="1" customHeight="1" x14ac:dyDescent="0.2">
      <c r="A161" s="129" t="str">
        <f>+[1]ระบบการควบคุมฯ!A146</f>
        <v>4.2.3</v>
      </c>
      <c r="B161" s="130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1" s="130" t="str">
        <f>+[1]ระบบการควบคุมฯ!C146</f>
        <v>ศธ 04002/ว1771 ลว.10/พ.ค./2565 โอนครั้งที่ 433</v>
      </c>
      <c r="D161" s="131">
        <f>+[1]ระบบการควบคุมฯ!F146</f>
        <v>0</v>
      </c>
      <c r="E161" s="132">
        <f>+[1]ระบบการควบคุมฯ!G146+[1]ระบบการควบคุมฯ!H146</f>
        <v>0</v>
      </c>
      <c r="F161" s="132">
        <f>+[1]ระบบการควบคุมฯ!I146+[1]ระบบการควบคุมฯ!J146</f>
        <v>0</v>
      </c>
      <c r="G161" s="132">
        <f>+[1]ระบบการควบคุมฯ!K146+[1]ระบบการควบคุมฯ!L146</f>
        <v>0</v>
      </c>
      <c r="H161" s="132">
        <f t="shared" ref="H161" si="64">+D161-E161-F161-G161</f>
        <v>0</v>
      </c>
      <c r="I161" s="133" t="s">
        <v>96</v>
      </c>
    </row>
    <row r="162" spans="1:9" ht="37.15" hidden="1" customHeight="1" x14ac:dyDescent="0.2">
      <c r="A162" s="116">
        <f>+[1]ระบบการควบคุมฯ!A149</f>
        <v>5</v>
      </c>
      <c r="B162" s="117" t="str">
        <f>+[1]ระบบการควบคุมฯ!B149</f>
        <v>โครงการโรงเรียนคุณภาพประจำตำบล</v>
      </c>
      <c r="C162" s="366" t="str">
        <f>+[1]ระบบการควบคุมฯ!C149</f>
        <v>20004 31011600</v>
      </c>
      <c r="D162" s="118">
        <f>+D163+D168</f>
        <v>45000</v>
      </c>
      <c r="E162" s="118">
        <f t="shared" ref="E162:H162" si="65">+E163+E168</f>
        <v>0</v>
      </c>
      <c r="F162" s="118">
        <f t="shared" si="65"/>
        <v>0</v>
      </c>
      <c r="G162" s="118">
        <f t="shared" si="65"/>
        <v>45000</v>
      </c>
      <c r="H162" s="118">
        <f t="shared" si="65"/>
        <v>0</v>
      </c>
      <c r="I162" s="119"/>
    </row>
    <row r="163" spans="1:9" ht="18.600000000000001" hidden="1" customHeight="1" x14ac:dyDescent="0.2">
      <c r="A163" s="120">
        <f>+[7]ระบบการควบคุมฯ!A233</f>
        <v>5.0999999999999996</v>
      </c>
      <c r="B163" s="121" t="str">
        <f>+[7]ระบบการควบคุมฯ!B233</f>
        <v>กิจกรรมโรงเรียนคุณภาพประจำตำบล(1 ตำบล 1 โรงเรียนคุณภาพ)</v>
      </c>
      <c r="C163" s="121" t="str">
        <f>+[7]ระบบการควบคุมฯ!C233</f>
        <v>20004 66 00036 00000</v>
      </c>
      <c r="D163" s="123">
        <f>+D164</f>
        <v>45000</v>
      </c>
      <c r="E163" s="123">
        <f t="shared" ref="E163:H163" si="66">+E164</f>
        <v>0</v>
      </c>
      <c r="F163" s="123">
        <f t="shared" si="66"/>
        <v>0</v>
      </c>
      <c r="G163" s="123">
        <f t="shared" si="66"/>
        <v>45000</v>
      </c>
      <c r="H163" s="123">
        <f t="shared" si="66"/>
        <v>0</v>
      </c>
      <c r="I163" s="124"/>
    </row>
    <row r="164" spans="1:9" ht="18.600000000000001" hidden="1" customHeight="1" x14ac:dyDescent="0.2">
      <c r="A164" s="125" t="str">
        <f>+[7]ระบบการควบคุมฯ!A234</f>
        <v>5.1.1</v>
      </c>
      <c r="B164" s="126" t="str">
        <f>+[7]ระบบการควบคุมฯ!B234</f>
        <v>งบรายจ่ายอื่น   6611500</v>
      </c>
      <c r="C164" s="367" t="str">
        <f>+[7]ระบบการควบคุมฯ!C234</f>
        <v>20004 31011600 5000001</v>
      </c>
      <c r="D164" s="127">
        <f>SUM(D165:D167)</f>
        <v>45000</v>
      </c>
      <c r="E164" s="127">
        <f t="shared" ref="E164:H164" si="67">SUM(E165:E167)</f>
        <v>0</v>
      </c>
      <c r="F164" s="127">
        <f t="shared" si="67"/>
        <v>0</v>
      </c>
      <c r="G164" s="127">
        <f t="shared" si="67"/>
        <v>45000</v>
      </c>
      <c r="H164" s="127">
        <f t="shared" si="67"/>
        <v>0</v>
      </c>
      <c r="I164" s="128"/>
    </row>
    <row r="165" spans="1:9" ht="37.15" hidden="1" customHeight="1" x14ac:dyDescent="0.2">
      <c r="A165" s="150" t="str">
        <f>+[7]ระบบการควบคุมฯ!A235</f>
        <v>5.1.1.1</v>
      </c>
      <c r="B165" s="500" t="str">
        <f>+[7]ระบบการควบคุมฯ!B235</f>
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</c>
      <c r="C165" s="500" t="str">
        <f>+[7]ระบบการควบคุมฯ!C235</f>
        <v>ศธ 04002/ว1962 ลว.16 พค 66 โอนครั้งที่ 529</v>
      </c>
      <c r="D165" s="501">
        <f>+[7]ระบบการควบคุมฯ!F235</f>
        <v>45000</v>
      </c>
      <c r="E165" s="501">
        <f>+[7]ระบบการควบคุมฯ!G235+[7]ระบบการควบคุมฯ!H235</f>
        <v>0</v>
      </c>
      <c r="F165" s="501">
        <f>+[7]ระบบการควบคุมฯ!I235+[7]ระบบการควบคุมฯ!J235</f>
        <v>0</v>
      </c>
      <c r="G165" s="501">
        <f>+[7]ระบบการควบคุมฯ!K235+[7]ระบบการควบคุมฯ!L235</f>
        <v>45000</v>
      </c>
      <c r="H165" s="501">
        <f>+D165-E165-F165-G165</f>
        <v>0</v>
      </c>
      <c r="I165" s="1088" t="s">
        <v>193</v>
      </c>
    </row>
    <row r="166" spans="1:9" ht="18.600000000000001" hidden="1" customHeight="1" x14ac:dyDescent="0.2">
      <c r="A166" s="150"/>
      <c r="B166" s="500"/>
      <c r="C166" s="500"/>
      <c r="D166" s="501">
        <f>+[1]ระบบการควบคุมฯ!F155</f>
        <v>0</v>
      </c>
      <c r="E166" s="501">
        <f>+[1]ระบบการควบคุมฯ!G155+[1]ระบบการควบคุมฯ!H155</f>
        <v>0</v>
      </c>
      <c r="F166" s="501">
        <f>+[1]ระบบการควบคุมฯ!I155+[1]ระบบการควบคุมฯ!J155</f>
        <v>0</v>
      </c>
      <c r="G166" s="501">
        <f>+[1]ระบบการควบคุมฯ!K155+[1]ระบบการควบคุมฯ!L155</f>
        <v>0</v>
      </c>
      <c r="H166" s="501">
        <f>+D166-E166-F166-G166</f>
        <v>0</v>
      </c>
      <c r="I166" s="502"/>
    </row>
    <row r="167" spans="1:9" ht="18.600000000000001" hidden="1" customHeight="1" x14ac:dyDescent="0.2">
      <c r="A167" s="150"/>
      <c r="B167" s="500"/>
      <c r="C167" s="500"/>
      <c r="D167" s="501">
        <f>+[1]ระบบการควบคุมฯ!F156</f>
        <v>0</v>
      </c>
      <c r="E167" s="501">
        <f>+[1]ระบบการควบคุมฯ!G156+[1]ระบบการควบคุมฯ!H156</f>
        <v>0</v>
      </c>
      <c r="F167" s="501">
        <f>+[1]ระบบการควบคุมฯ!I156+[1]ระบบการควบคุมฯ!J156</f>
        <v>0</v>
      </c>
      <c r="G167" s="501">
        <f>+[1]ระบบการควบคุมฯ!K156+[1]ระบบการควบคุมฯ!L156</f>
        <v>0</v>
      </c>
      <c r="H167" s="501">
        <f>+D167-E167-F167-G167</f>
        <v>0</v>
      </c>
      <c r="I167" s="502"/>
    </row>
    <row r="168" spans="1:9" ht="55.9" hidden="1" customHeight="1" x14ac:dyDescent="0.2">
      <c r="A168" s="534" t="s">
        <v>120</v>
      </c>
      <c r="B168" s="121" t="str">
        <f>+[1]ระบบการควบคุมฯ!B190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8" s="121" t="str">
        <f>+[1]ระบบการควบคุมฯ!C190</f>
        <v>20004 66 00079 00000</v>
      </c>
      <c r="D168" s="123">
        <f>+D169</f>
        <v>0</v>
      </c>
      <c r="E168" s="123">
        <f t="shared" ref="E168:H168" si="68">+E169</f>
        <v>0</v>
      </c>
      <c r="F168" s="123">
        <f t="shared" si="68"/>
        <v>0</v>
      </c>
      <c r="G168" s="123">
        <f t="shared" si="68"/>
        <v>0</v>
      </c>
      <c r="H168" s="123">
        <f t="shared" si="68"/>
        <v>0</v>
      </c>
      <c r="I168" s="124"/>
    </row>
    <row r="169" spans="1:9" ht="18.600000000000001" hidden="1" customHeight="1" x14ac:dyDescent="0.2">
      <c r="A169" s="125"/>
      <c r="B169" s="126" t="str">
        <f>+[1]ระบบการควบคุมฯ!B191</f>
        <v>งบรายจ่ายอื่น   6611500</v>
      </c>
      <c r="C169" s="367" t="str">
        <f>+[1]ระบบการควบคุมฯ!C191</f>
        <v>20004 31006100 5000003</v>
      </c>
      <c r="D169" s="127">
        <f>SUM(D170)</f>
        <v>0</v>
      </c>
      <c r="E169" s="127">
        <f t="shared" ref="E169:H169" si="69">SUM(E170)</f>
        <v>0</v>
      </c>
      <c r="F169" s="127">
        <f t="shared" si="69"/>
        <v>0</v>
      </c>
      <c r="G169" s="127">
        <f t="shared" si="69"/>
        <v>0</v>
      </c>
      <c r="H169" s="127">
        <f t="shared" si="69"/>
        <v>0</v>
      </c>
      <c r="I169" s="128"/>
    </row>
    <row r="170" spans="1:9" ht="18.600000000000001" hidden="1" customHeight="1" x14ac:dyDescent="0.2">
      <c r="A170" s="150" t="s">
        <v>121</v>
      </c>
      <c r="B170" s="500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0" s="500" t="str">
        <f>+[1]ระบบการควบคุมฯ!C192</f>
        <v>ศธ 04002/ว3001 ลว.5ส.ค. 2565 โอนครั้งที่ 721</v>
      </c>
      <c r="D170" s="501">
        <f>+[1]ระบบการควบคุมฯ!D192</f>
        <v>0</v>
      </c>
      <c r="E170" s="501">
        <f>+[1]ระบบการควบคุมฯ!G192+[1]ระบบการควบคุมฯ!H192</f>
        <v>0</v>
      </c>
      <c r="F170" s="501">
        <f>+[1]ระบบการควบคุมฯ!I192+[1]ระบบการควบคุมฯ!J192</f>
        <v>0</v>
      </c>
      <c r="G170" s="501">
        <f>+[1]ระบบการควบคุมฯ!K192+[1]ระบบการควบคุมฯ!L192</f>
        <v>0</v>
      </c>
      <c r="H170" s="501">
        <f>+D170-E170-F170-G170</f>
        <v>0</v>
      </c>
      <c r="I170" s="502"/>
    </row>
    <row r="171" spans="1:9" ht="18.600000000000001" hidden="1" customHeight="1" x14ac:dyDescent="0.2">
      <c r="A171" s="104" t="str">
        <f>+[1]ระบบการควบคุมฯ!A196</f>
        <v>ค</v>
      </c>
      <c r="B171" s="134" t="str">
        <f>+[1]ระบบการควบคุมฯ!B196</f>
        <v>แผนงานยุทธศาสตร์ : สร้างความเสมอภาคทางการศึกษา</v>
      </c>
      <c r="C171" s="135"/>
      <c r="D171" s="106">
        <f>+D172+D177</f>
        <v>20000</v>
      </c>
      <c r="E171" s="106">
        <f t="shared" ref="E171:H171" si="70">+E172+E177</f>
        <v>0</v>
      </c>
      <c r="F171" s="106">
        <f t="shared" si="70"/>
        <v>0</v>
      </c>
      <c r="G171" s="106">
        <f t="shared" si="70"/>
        <v>1600</v>
      </c>
      <c r="H171" s="106">
        <f t="shared" si="70"/>
        <v>18400</v>
      </c>
      <c r="I171" s="136"/>
    </row>
    <row r="172" spans="1:9" ht="18.600000000000001" hidden="1" customHeight="1" x14ac:dyDescent="0.2">
      <c r="A172" s="465">
        <f>+[7]ระบบการควบคุมฯ!A369</f>
        <v>2</v>
      </c>
      <c r="B172" s="137" t="str">
        <f>+[7]ระบบการควบคุมฯ!B369</f>
        <v xml:space="preserve">โครงการพัฒนาสื่อและเทคโนโลยีสารสนเทศเพื่อการศึกษา </v>
      </c>
      <c r="C172" s="368" t="str">
        <f>+[7]ระบบการควบคุมฯ!C369</f>
        <v xml:space="preserve">20004 42004700 </v>
      </c>
      <c r="D172" s="118">
        <f>+D174</f>
        <v>18000</v>
      </c>
      <c r="E172" s="138">
        <f>+E174</f>
        <v>0</v>
      </c>
      <c r="F172" s="138">
        <f>+F174</f>
        <v>0</v>
      </c>
      <c r="G172" s="138">
        <f>+G174</f>
        <v>0</v>
      </c>
      <c r="H172" s="138">
        <f>+H174</f>
        <v>18000</v>
      </c>
      <c r="I172" s="139"/>
    </row>
    <row r="173" spans="1:9" ht="18.600000000000001" hidden="1" customHeight="1" x14ac:dyDescent="0.2">
      <c r="A173" s="142"/>
      <c r="B173" s="143" t="str">
        <f>+[7]ระบบการควบคุมฯ!B370</f>
        <v xml:space="preserve"> งบดำเนินงาน 66112xx</v>
      </c>
      <c r="C173" s="143"/>
      <c r="D173" s="144">
        <f>+D175</f>
        <v>18000</v>
      </c>
      <c r="E173" s="144">
        <f t="shared" ref="E173:H173" si="71">+E175</f>
        <v>0</v>
      </c>
      <c r="F173" s="144">
        <f t="shared" si="71"/>
        <v>0</v>
      </c>
      <c r="G173" s="144">
        <f t="shared" si="71"/>
        <v>0</v>
      </c>
      <c r="H173" s="144">
        <f t="shared" si="71"/>
        <v>18000</v>
      </c>
      <c r="I173" s="146"/>
    </row>
    <row r="174" spans="1:9" ht="37.15" hidden="1" customHeight="1" x14ac:dyDescent="0.2">
      <c r="A174" s="120">
        <f>+[7]ระบบการควบคุมฯ!A372</f>
        <v>2.1</v>
      </c>
      <c r="B174" s="122" t="str">
        <f>+[7]ระบบการควบคุมฯ!B372</f>
        <v xml:space="preserve">กิจกรรมการส่งเสริมการจัดการศึกษาทางไกล </v>
      </c>
      <c r="C174" s="122" t="str">
        <f>+[7]ระบบการควบคุมฯ!C372</f>
        <v xml:space="preserve">20004 66 86184 00000  </v>
      </c>
      <c r="D174" s="123">
        <f>+D175</f>
        <v>18000</v>
      </c>
      <c r="E174" s="140">
        <f t="shared" ref="E174:H175" si="72">+E175</f>
        <v>0</v>
      </c>
      <c r="F174" s="140">
        <f t="shared" si="72"/>
        <v>0</v>
      </c>
      <c r="G174" s="140">
        <f t="shared" si="72"/>
        <v>0</v>
      </c>
      <c r="H174" s="140">
        <f t="shared" si="72"/>
        <v>18000</v>
      </c>
      <c r="I174" s="141"/>
    </row>
    <row r="175" spans="1:9" ht="18.600000000000001" hidden="1" customHeight="1" x14ac:dyDescent="0.2">
      <c r="A175" s="144" t="str">
        <f>+[7]ระบบการควบคุมฯ!A373</f>
        <v>2.1.1</v>
      </c>
      <c r="B175" s="143" t="str">
        <f>+[7]ระบบการควบคุมฯ!B373</f>
        <v xml:space="preserve"> งบดำเนินงาน 66112xx</v>
      </c>
      <c r="C175" s="143" t="str">
        <f>+[7]ระบบการควบคุมฯ!C373</f>
        <v xml:space="preserve">20004 42004700 2000000 </v>
      </c>
      <c r="D175" s="144">
        <f>+D176</f>
        <v>18000</v>
      </c>
      <c r="E175" s="144">
        <f t="shared" si="72"/>
        <v>0</v>
      </c>
      <c r="F175" s="144">
        <f t="shared" si="72"/>
        <v>0</v>
      </c>
      <c r="G175" s="144">
        <f t="shared" si="72"/>
        <v>0</v>
      </c>
      <c r="H175" s="144">
        <f t="shared" si="72"/>
        <v>18000</v>
      </c>
      <c r="I175" s="146"/>
    </row>
    <row r="176" spans="1:9" ht="37.15" hidden="1" customHeight="1" x14ac:dyDescent="0.2">
      <c r="A176" s="129" t="str">
        <f>+[7]ระบบการควบคุมฯ!A374</f>
        <v>2.1.1.1</v>
      </c>
      <c r="B176" s="130" t="str">
        <f>+[7]ระบบการควบคุมฯ!B374</f>
        <v xml:space="preserve">ค่าใช้จ่ายสำหรับผู้อำนวยการโรงเรียนและครู เข้าร่วมการอบรมผู้บริหาร ครู และบุคลากรทางการศึกษาในการจัดการศึกษาทางไกลผ่านดาวเทียม (DLTV) ระหว่างวันที่ 19 – 20 สิงหาคม 2566 ณ โรงแรมริเวอร์ไซด์ กรุงเทพมหานคร   วัดนิเทศน์ ,แสนจำหน่ายวิทยา, วัดนพรัตนาราม, ศาลาลอย ,วัดจตุพิธวราวาส  แสนชื่นปานนุกูล ,คลอง 11 ศาลาครุ และวัดอดิศร </v>
      </c>
      <c r="C176" s="130" t="str">
        <f>+[7]ระบบการควบคุมฯ!C374</f>
        <v>ศธ 04002/ว3600 ลว.24 ส.ค. 2566 โอนครั้งที่ 805</v>
      </c>
      <c r="D176" s="147">
        <f>+[7]ระบบการควบคุมฯ!F374</f>
        <v>18000</v>
      </c>
      <c r="E176" s="148">
        <f>+[7]ระบบการควบคุมฯ!G374+[7]ระบบการควบคุมฯ!H374</f>
        <v>0</v>
      </c>
      <c r="F176" s="148">
        <f>+[7]ระบบการควบคุมฯ!I374+[7]ระบบการควบคุมฯ!J374</f>
        <v>0</v>
      </c>
      <c r="G176" s="148">
        <f>+[7]ระบบการควบคุมฯ!K374+[7]ระบบการควบคุมฯ!L374</f>
        <v>0</v>
      </c>
      <c r="H176" s="148">
        <f>+D176-E176-F176-G176</f>
        <v>18000</v>
      </c>
      <c r="I176" s="962" t="s">
        <v>222</v>
      </c>
    </row>
    <row r="177" spans="1:9" ht="18.600000000000001" hidden="1" customHeight="1" x14ac:dyDescent="0.2">
      <c r="A177" s="465">
        <v>1</v>
      </c>
      <c r="B177" s="137" t="str">
        <f>+[7]ระบบการควบคุมฯ!B393</f>
        <v xml:space="preserve">โครงการสร้างโอกาสและลดความเหลื่อมล้ำทางการศึกษาในระดับพื้นที่  </v>
      </c>
      <c r="C177" s="368" t="str">
        <f>+[7]ระบบการควบคุมฯ!C393</f>
        <v>20004 42006700 2000000</v>
      </c>
      <c r="D177" s="118">
        <f>+D178</f>
        <v>2000</v>
      </c>
      <c r="E177" s="138">
        <f t="shared" ref="E177:H178" si="73">+E178</f>
        <v>0</v>
      </c>
      <c r="F177" s="138">
        <f t="shared" si="73"/>
        <v>0</v>
      </c>
      <c r="G177" s="138">
        <f t="shared" si="73"/>
        <v>1600</v>
      </c>
      <c r="H177" s="138">
        <f t="shared" si="73"/>
        <v>400</v>
      </c>
      <c r="I177" s="139"/>
    </row>
    <row r="178" spans="1:9" ht="37.15" hidden="1" customHeight="1" x14ac:dyDescent="0.2">
      <c r="A178" s="120">
        <v>1.1000000000000001</v>
      </c>
      <c r="B178" s="122" t="str">
        <f>+[7]ระบบการควบคุมฯ!B394</f>
        <v xml:space="preserve">กิจกรรมการยกระดับคุณภาพโรงเรียนขยายโอกาส </v>
      </c>
      <c r="C178" s="122" t="str">
        <f>+[7]ระบบการควบคุมฯ!C394</f>
        <v xml:space="preserve">20004 66 00106 00000 </v>
      </c>
      <c r="D178" s="123">
        <f>+D179</f>
        <v>2000</v>
      </c>
      <c r="E178" s="140">
        <f t="shared" si="73"/>
        <v>0</v>
      </c>
      <c r="F178" s="140">
        <f t="shared" si="73"/>
        <v>0</v>
      </c>
      <c r="G178" s="140">
        <f t="shared" si="73"/>
        <v>1600</v>
      </c>
      <c r="H178" s="140">
        <f t="shared" si="73"/>
        <v>400</v>
      </c>
      <c r="I178" s="141"/>
    </row>
    <row r="179" spans="1:9" ht="18.600000000000001" hidden="1" customHeight="1" x14ac:dyDescent="0.2">
      <c r="A179" s="142"/>
      <c r="B179" s="143" t="str">
        <f>+[1]ระบบการควบคุมฯ!B238</f>
        <v xml:space="preserve"> งบดำเนินงาน 66112xx</v>
      </c>
      <c r="C179" s="143" t="str">
        <f>+[7]ระบบการควบคุมฯ!C395</f>
        <v>20004 42006700 2000000</v>
      </c>
      <c r="D179" s="144">
        <f>SUM(D180:D184)</f>
        <v>2000</v>
      </c>
      <c r="E179" s="144">
        <f t="shared" ref="E179:H179" si="74">SUM(E180:E184)</f>
        <v>0</v>
      </c>
      <c r="F179" s="144">
        <f t="shared" si="74"/>
        <v>0</v>
      </c>
      <c r="G179" s="144">
        <f t="shared" si="74"/>
        <v>1600</v>
      </c>
      <c r="H179" s="144">
        <f t="shared" si="74"/>
        <v>400</v>
      </c>
      <c r="I179" s="146"/>
    </row>
    <row r="180" spans="1:9" ht="37.15" hidden="1" customHeight="1" x14ac:dyDescent="0.2">
      <c r="A180" s="129" t="s">
        <v>43</v>
      </c>
      <c r="B180" s="130" t="str">
        <f>+[7]ระบบการควบคุมฯ!B396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180" s="130" t="str">
        <f>+[7]ระบบการควบคุมฯ!C396</f>
        <v>ศธ 04002/ว585 ลว.15 กพ 66 โอนครั้งที่ 310</v>
      </c>
      <c r="D180" s="147">
        <f>+[7]ระบบการควบคุมฯ!F396</f>
        <v>1000</v>
      </c>
      <c r="E180" s="148">
        <f>+[7]ระบบการควบคุมฯ!G396+[7]ระบบการควบคุมฯ!H396</f>
        <v>0</v>
      </c>
      <c r="F180" s="148">
        <f>+[7]ระบบการควบคุมฯ!I396+[7]ระบบการควบคุมฯ!J396</f>
        <v>0</v>
      </c>
      <c r="G180" s="148">
        <f>+[7]ระบบการควบคุมฯ!K396+[7]ระบบการควบคุมฯ!L396</f>
        <v>800</v>
      </c>
      <c r="H180" s="148">
        <f>+D180-E180-F180-G180</f>
        <v>200</v>
      </c>
      <c r="I180" s="962" t="s">
        <v>175</v>
      </c>
    </row>
    <row r="181" spans="1:9" ht="18.600000000000001" hidden="1" customHeight="1" x14ac:dyDescent="0.2">
      <c r="A181" s="129" t="s">
        <v>194</v>
      </c>
      <c r="B181" s="130" t="str">
        <f>+[7]ระบบการควบคุมฯ!B397</f>
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</c>
      <c r="C181" s="130" t="str">
        <f>+[7]ระบบการควบคุมฯ!C397</f>
        <v>ศธ 04002/ว1925 ลว.12 พค 66 โอนครั้งที่ 517</v>
      </c>
      <c r="D181" s="147">
        <f>+[7]ระบบการควบคุมฯ!F397</f>
        <v>1000</v>
      </c>
      <c r="E181" s="148">
        <f>+[7]ระบบการควบคุมฯ!G397+[7]ระบบการควบคุมฯ!H397</f>
        <v>0</v>
      </c>
      <c r="F181" s="148">
        <f>+[7]ระบบการควบคุมฯ!I397+[7]ระบบการควบคุมฯ!J397</f>
        <v>0</v>
      </c>
      <c r="G181" s="148">
        <f>+[7]ระบบการควบคุมฯ!K397+[7]ระบบการควบคุมฯ!L397</f>
        <v>800</v>
      </c>
      <c r="H181" s="148">
        <f>+D181-E181-F181-G181</f>
        <v>200</v>
      </c>
      <c r="I181" s="149" t="s">
        <v>175</v>
      </c>
    </row>
    <row r="182" spans="1:9" ht="18.600000000000001" hidden="1" customHeight="1" x14ac:dyDescent="0.2">
      <c r="A182" s="129"/>
      <c r="B182" s="130"/>
      <c r="C182" s="130"/>
      <c r="D182" s="147">
        <f>+[1]ระบบการควบคุมฯ!F241</f>
        <v>0</v>
      </c>
      <c r="E182" s="148">
        <f>+[1]ระบบการควบคุมฯ!G241+[1]ระบบการควบคุมฯ!H241</f>
        <v>0</v>
      </c>
      <c r="F182" s="148">
        <f>+[1]ระบบการควบคุมฯ!I241+[1]ระบบการควบคุมฯ!J241</f>
        <v>0</v>
      </c>
      <c r="G182" s="148">
        <f>+[1]ระบบการควบคุมฯ!K241+[1]ระบบการควบคุมฯ!L241</f>
        <v>0</v>
      </c>
      <c r="H182" s="148">
        <f>+D182-E182-F182-G182</f>
        <v>0</v>
      </c>
      <c r="I182" s="149"/>
    </row>
    <row r="183" spans="1:9" ht="18.600000000000001" hidden="1" customHeight="1" x14ac:dyDescent="0.2">
      <c r="A183" s="129"/>
      <c r="B183" s="130"/>
      <c r="C183" s="130"/>
      <c r="D183" s="147">
        <f>+[1]ระบบการควบคุมฯ!F242</f>
        <v>0</v>
      </c>
      <c r="E183" s="148">
        <f>+[1]ระบบการควบคุมฯ!G242+[1]ระบบการควบคุมฯ!H242</f>
        <v>0</v>
      </c>
      <c r="F183" s="148">
        <f>+[1]ระบบการควบคุมฯ!I242+[1]ระบบการควบคุมฯ!J242</f>
        <v>0</v>
      </c>
      <c r="G183" s="148">
        <f>+[1]ระบบการควบคุมฯ!K242+[1]ระบบการควบคุมฯ!L242</f>
        <v>0</v>
      </c>
      <c r="H183" s="148">
        <f>+D183-E183-F183-G183</f>
        <v>0</v>
      </c>
      <c r="I183" s="149"/>
    </row>
    <row r="184" spans="1:9" ht="18.600000000000001" hidden="1" customHeight="1" x14ac:dyDescent="0.2">
      <c r="A184" s="129"/>
      <c r="B184" s="130"/>
      <c r="C184" s="130"/>
      <c r="D184" s="147">
        <f>+[1]ระบบการควบคุมฯ!F243</f>
        <v>0</v>
      </c>
      <c r="E184" s="148">
        <f>+[1]ระบบการควบคุมฯ!G243+[1]ระบบการควบคุมฯ!H243</f>
        <v>0</v>
      </c>
      <c r="F184" s="148">
        <f>+[1]ระบบการควบคุมฯ!I243+[1]ระบบการควบคุมฯ!J243</f>
        <v>0</v>
      </c>
      <c r="G184" s="148">
        <f>+[1]ระบบการควบคุมฯ!K243+[1]ระบบการควบคุมฯ!L243</f>
        <v>0</v>
      </c>
      <c r="H184" s="148">
        <f>+D184-E184-F184-G184</f>
        <v>0</v>
      </c>
      <c r="I184" s="149"/>
    </row>
    <row r="185" spans="1:9" ht="18.600000000000001" hidden="1" customHeight="1" x14ac:dyDescent="0.2">
      <c r="A185" s="104" t="str">
        <f>+[3]ระบบการควบคุมฯ!A152</f>
        <v>ง</v>
      </c>
      <c r="B185" s="134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185" s="135"/>
      <c r="D185" s="106">
        <f>+D186+D196+D296</f>
        <v>3213255</v>
      </c>
      <c r="E185" s="106">
        <f>+E186+E196+E296</f>
        <v>332700</v>
      </c>
      <c r="F185" s="106">
        <f>+F186+F196+F296</f>
        <v>0</v>
      </c>
      <c r="G185" s="106">
        <f>+G186+G196+G296</f>
        <v>2186126.48</v>
      </c>
      <c r="H185" s="106">
        <f>+H186+H196+H296</f>
        <v>694428.51999999979</v>
      </c>
      <c r="I185" s="136"/>
    </row>
    <row r="186" spans="1:9" ht="18.600000000000001" hidden="1" customHeight="1" x14ac:dyDescent="0.2">
      <c r="A186" s="116">
        <f>+[3]ระบบการควบคุมฯ!A153</f>
        <v>1</v>
      </c>
      <c r="B186" s="137" t="str">
        <f>+[7]ระบบการควบคุมฯ!B402</f>
        <v xml:space="preserve">ผลผลิตผู้จบการศึกษาก่อนประถมศึกษา </v>
      </c>
      <c r="C186" s="466" t="str">
        <f>+[7]ระบบการควบคุมฯ!C402</f>
        <v xml:space="preserve">20004 35000100 </v>
      </c>
      <c r="D186" s="118">
        <f>+D188+D192</f>
        <v>2400</v>
      </c>
      <c r="E186" s="118">
        <f t="shared" ref="E186:I186" si="75">+E188+E192</f>
        <v>0</v>
      </c>
      <c r="F186" s="118">
        <f t="shared" si="75"/>
        <v>0</v>
      </c>
      <c r="G186" s="118">
        <f t="shared" si="75"/>
        <v>0</v>
      </c>
      <c r="H186" s="118">
        <f t="shared" si="75"/>
        <v>2400</v>
      </c>
      <c r="I186" s="118">
        <f t="shared" si="75"/>
        <v>0</v>
      </c>
    </row>
    <row r="187" spans="1:9" ht="18.600000000000001" hidden="1" customHeight="1" x14ac:dyDescent="0.2">
      <c r="A187" s="120">
        <f>+[3]ระบบการควบคุมฯ!A154</f>
        <v>1.1000000000000001</v>
      </c>
      <c r="B187" s="122" t="str">
        <f>+[3]ระบบการควบคุมฯ!B154</f>
        <v xml:space="preserve">กิจกรรมการจัดการศึกษาก่อนประถมศึกษา  </v>
      </c>
      <c r="C187" s="122" t="str">
        <f>+[3]ระบบการควบคุมฯ!C154</f>
        <v>200041300Q2663</v>
      </c>
      <c r="D187" s="123">
        <f>+D189</f>
        <v>0</v>
      </c>
      <c r="E187" s="140">
        <f>+E189</f>
        <v>0</v>
      </c>
      <c r="F187" s="140">
        <f>+F189</f>
        <v>0</v>
      </c>
      <c r="G187" s="140">
        <f>+G189</f>
        <v>0</v>
      </c>
      <c r="H187" s="140">
        <f>+H189</f>
        <v>0</v>
      </c>
      <c r="I187" s="141"/>
    </row>
    <row r="188" spans="1:9" ht="18.600000000000001" hidden="1" customHeight="1" x14ac:dyDescent="0.2">
      <c r="A188" s="120"/>
      <c r="B188" s="122" t="str">
        <f>+[7]ระบบการควบคุมฯ!B407</f>
        <v xml:space="preserve">กิจกรรมการจัดการศึกษาก่อนประถมศึกษา  </v>
      </c>
      <c r="C188" s="122" t="str">
        <f>+[7]ระบบการควบคุมฯ!C407</f>
        <v>20004 66 05162 00000</v>
      </c>
      <c r="D188" s="123">
        <f>+D189</f>
        <v>0</v>
      </c>
      <c r="E188" s="123">
        <f t="shared" ref="E188:H188" si="76">+E189</f>
        <v>0</v>
      </c>
      <c r="F188" s="123">
        <f t="shared" si="76"/>
        <v>0</v>
      </c>
      <c r="G188" s="123">
        <f t="shared" si="76"/>
        <v>0</v>
      </c>
      <c r="H188" s="123">
        <f t="shared" si="76"/>
        <v>0</v>
      </c>
      <c r="I188" s="141"/>
    </row>
    <row r="189" spans="1:9" ht="18.600000000000001" hidden="1" customHeight="1" x14ac:dyDescent="0.2">
      <c r="A189" s="142"/>
      <c r="B189" s="143" t="str">
        <f>+[7]ระบบการควบคุมฯ!B403</f>
        <v xml:space="preserve"> งบดำเนินงาน 66112xx</v>
      </c>
      <c r="C189" s="143"/>
      <c r="D189" s="144">
        <f>+D191</f>
        <v>0</v>
      </c>
      <c r="E189" s="145">
        <f>+E191</f>
        <v>0</v>
      </c>
      <c r="F189" s="145">
        <f>+F191</f>
        <v>0</v>
      </c>
      <c r="G189" s="145">
        <f>+G191</f>
        <v>0</v>
      </c>
      <c r="H189" s="145">
        <f>+H191</f>
        <v>0</v>
      </c>
      <c r="I189" s="146"/>
    </row>
    <row r="190" spans="1:9" ht="18.600000000000001" hidden="1" customHeight="1" x14ac:dyDescent="0.2">
      <c r="A190" s="838">
        <f>+[7]ระบบการควบคุมฯ!A445</f>
        <v>1</v>
      </c>
      <c r="B190" s="839" t="str">
        <f>+[7]ระบบการควบคุมฯ!B445</f>
        <v>งบสพฐ.</v>
      </c>
      <c r="C190" s="839"/>
      <c r="D190" s="840"/>
      <c r="E190" s="841"/>
      <c r="F190" s="841"/>
      <c r="G190" s="841"/>
      <c r="H190" s="841"/>
      <c r="I190" s="842"/>
    </row>
    <row r="191" spans="1:9" ht="111.6" hidden="1" customHeight="1" x14ac:dyDescent="0.2">
      <c r="A191" s="963">
        <f>+[7]ระบบการควบคุมฯ!A446</f>
        <v>0</v>
      </c>
      <c r="B191" s="964">
        <f>+[7]ระบบการควบคุมฯ!B446</f>
        <v>0</v>
      </c>
      <c r="C191" s="964">
        <f>+[7]ระบบการควบคุมฯ!C446</f>
        <v>0</v>
      </c>
      <c r="D191" s="148">
        <f>+[7]ระบบการควบคุมฯ!F446</f>
        <v>0</v>
      </c>
      <c r="E191" s="148">
        <f>+[7]ระบบการควบคุมฯ!G446+[7]ระบบการควบคุมฯ!H446</f>
        <v>0</v>
      </c>
      <c r="F191" s="148">
        <f>+[7]ระบบการควบคุมฯ!I446+[7]ระบบการควบคุมฯ!J446</f>
        <v>0</v>
      </c>
      <c r="G191" s="148">
        <f>+[7]ระบบการควบคุมฯ!K446+[7]ระบบการควบคุมฯ!L446</f>
        <v>0</v>
      </c>
      <c r="H191" s="148">
        <f>+D191-E191-F191-G191</f>
        <v>0</v>
      </c>
      <c r="I191" s="149"/>
    </row>
    <row r="192" spans="1:9" ht="74.45" hidden="1" customHeight="1" x14ac:dyDescent="0.2">
      <c r="A192" s="120">
        <f>+[7]ระบบการควบคุมฯ!A482</f>
        <v>1.2</v>
      </c>
      <c r="B192" s="121" t="str">
        <f>+[7]ระบบการควบคุมฯ!B482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192" s="122" t="str">
        <f>+[7]ระบบการควบคุมฯ!C482</f>
        <v>20004 66 00080  00000</v>
      </c>
      <c r="D192" s="123">
        <f>+D193</f>
        <v>2400</v>
      </c>
      <c r="E192" s="123">
        <f t="shared" ref="E192:H193" si="77">+E193</f>
        <v>0</v>
      </c>
      <c r="F192" s="123">
        <f t="shared" si="77"/>
        <v>0</v>
      </c>
      <c r="G192" s="123">
        <f t="shared" si="77"/>
        <v>0</v>
      </c>
      <c r="H192" s="123">
        <f t="shared" si="77"/>
        <v>2400</v>
      </c>
      <c r="I192" s="141"/>
    </row>
    <row r="193" spans="1:9" ht="37.15" hidden="1" customHeight="1" x14ac:dyDescent="0.2">
      <c r="A193" s="142"/>
      <c r="B193" s="143" t="str">
        <f>+[7]ระบบการควบคุมฯ!B483</f>
        <v xml:space="preserve"> งบดำเนินงาน 66112xx</v>
      </c>
      <c r="C193" s="143" t="str">
        <f>+[7]ระบบการควบคุมฯ!C483</f>
        <v>20004 35000100 200000</v>
      </c>
      <c r="D193" s="144">
        <f>+D194</f>
        <v>2400</v>
      </c>
      <c r="E193" s="144">
        <f t="shared" si="77"/>
        <v>0</v>
      </c>
      <c r="F193" s="144">
        <f t="shared" si="77"/>
        <v>0</v>
      </c>
      <c r="G193" s="144">
        <f t="shared" si="77"/>
        <v>0</v>
      </c>
      <c r="H193" s="144">
        <f t="shared" si="77"/>
        <v>2400</v>
      </c>
      <c r="I193" s="146"/>
    </row>
    <row r="194" spans="1:9" ht="37.15" hidden="1" customHeight="1" x14ac:dyDescent="0.2">
      <c r="A194" s="150" t="str">
        <f>+[7]ระบบการควบคุมฯ!A484</f>
        <v>1.2.1</v>
      </c>
      <c r="B194" s="500" t="str">
        <f>+[7]ระบบการควบคุมฯ!B484</f>
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</c>
      <c r="C194" s="500" t="str">
        <f>+[7]ระบบการควบคุมฯ!C484</f>
        <v>ที่ ศธ04002/ว1282ลว 29 มีค 66 ครั้งที่ 438</v>
      </c>
      <c r="D194" s="965">
        <f>+[7]ระบบการควบคุมฯ!D484</f>
        <v>2400</v>
      </c>
      <c r="E194" s="966">
        <f>+[7]ระบบการควบคุมฯ!G484+[7]ระบบการควบคุมฯ!H484</f>
        <v>0</v>
      </c>
      <c r="F194" s="966">
        <f>+[7]ระบบการควบคุมฯ!I484+[7]ระบบการควบคุมฯ!J484</f>
        <v>0</v>
      </c>
      <c r="G194" s="966">
        <f>+[7]ระบบการควบคุมฯ!K484+[7]ระบบการควบคุมฯ!L484</f>
        <v>0</v>
      </c>
      <c r="H194" s="966">
        <f>+D194-E194-F194-G194</f>
        <v>2400</v>
      </c>
      <c r="I194" s="1089" t="s">
        <v>195</v>
      </c>
    </row>
    <row r="195" spans="1:9" ht="37.15" hidden="1" customHeight="1" x14ac:dyDescent="0.2">
      <c r="A195" s="967"/>
      <c r="B195" s="968"/>
      <c r="C195" s="968"/>
      <c r="D195" s="504"/>
      <c r="E195" s="132">
        <f>+[3]ระบบการควบคุมฯ!G250+[3]ระบบการควบคุมฯ!H250</f>
        <v>0</v>
      </c>
      <c r="F195" s="132">
        <f>+[3]ระบบการควบคุมฯ!I250+[3]ระบบการควบคุมฯ!J250</f>
        <v>0</v>
      </c>
      <c r="G195" s="132"/>
      <c r="H195" s="132">
        <f>+D195-E195-F195-G195</f>
        <v>0</v>
      </c>
      <c r="I195" s="151"/>
    </row>
    <row r="196" spans="1:9" ht="37.15" hidden="1" customHeight="1" x14ac:dyDescent="0.2">
      <c r="A196" s="116">
        <f>+[3]ระบบการควบคุมฯ!A220</f>
        <v>2</v>
      </c>
      <c r="B196" s="137" t="str">
        <f>+[3]ระบบการควบคุมฯ!B220</f>
        <v xml:space="preserve">ผลผลิตผู้จบการศึกษาภาคบังคับ  </v>
      </c>
      <c r="C196" s="368" t="str">
        <f>+[7]ระบบการควบคุมฯ!C490</f>
        <v>20004 35000200</v>
      </c>
      <c r="D196" s="118">
        <f>+D197+D207+D210+D216+D219+D246+D251+D255+D261+D266+D270+D282+D285+D293</f>
        <v>3206855</v>
      </c>
      <c r="E196" s="118">
        <f t="shared" ref="E196:H196" si="78">+E197+E207+E210+E216+E219+E246+E251+E255+E261+E266+E270+E282+E285+E293</f>
        <v>332700</v>
      </c>
      <c r="F196" s="118">
        <f t="shared" si="78"/>
        <v>0</v>
      </c>
      <c r="G196" s="118">
        <f t="shared" si="78"/>
        <v>2182126.48</v>
      </c>
      <c r="H196" s="118">
        <f t="shared" si="78"/>
        <v>692028.51999999979</v>
      </c>
      <c r="I196" s="139"/>
    </row>
    <row r="197" spans="1:9" ht="111.6" hidden="1" customHeight="1" x14ac:dyDescent="0.2">
      <c r="A197" s="120">
        <f>+[7]ระบบการควบคุมฯ!A495</f>
        <v>2.1</v>
      </c>
      <c r="B197" s="122" t="str">
        <f>+[3]ระบบการควบคุมฯ!B222</f>
        <v>กิจกรรมการจัดการศึกษาประถมศึกษาสำหรับโรงเรียนปกติ</v>
      </c>
      <c r="C197" s="121" t="str">
        <f>+[7]ระบบการควบคุมฯ!C495</f>
        <v>20004 66 05164 00000</v>
      </c>
      <c r="D197" s="123">
        <f>+D198</f>
        <v>982244</v>
      </c>
      <c r="E197" s="123">
        <f t="shared" ref="E197:H197" si="79">+E198</f>
        <v>332700</v>
      </c>
      <c r="F197" s="123">
        <f t="shared" si="79"/>
        <v>0</v>
      </c>
      <c r="G197" s="123">
        <f t="shared" si="79"/>
        <v>341144</v>
      </c>
      <c r="H197" s="123">
        <f t="shared" si="79"/>
        <v>308400</v>
      </c>
      <c r="I197" s="141"/>
    </row>
    <row r="198" spans="1:9" ht="18.600000000000001" hidden="1" customHeight="1" x14ac:dyDescent="0.2">
      <c r="A198" s="142"/>
      <c r="B198" s="143" t="str">
        <f>+[7]ระบบการควบคุมฯ!B496</f>
        <v xml:space="preserve"> งบดำเนินงาน 66112xx </v>
      </c>
      <c r="C198" s="143" t="str">
        <f>+[7]ระบบการควบคุมฯ!C496</f>
        <v>20004 35000200 2000000</v>
      </c>
      <c r="D198" s="144">
        <f>SUM(D199:D206)</f>
        <v>982244</v>
      </c>
      <c r="E198" s="144">
        <f t="shared" ref="E198:H198" si="80">SUM(E199:E206)</f>
        <v>332700</v>
      </c>
      <c r="F198" s="144">
        <f t="shared" si="80"/>
        <v>0</v>
      </c>
      <c r="G198" s="144">
        <f t="shared" si="80"/>
        <v>341144</v>
      </c>
      <c r="H198" s="144">
        <f t="shared" si="80"/>
        <v>308400</v>
      </c>
      <c r="I198" s="146"/>
    </row>
    <row r="199" spans="1:9" ht="37.15" hidden="1" customHeight="1" x14ac:dyDescent="0.2">
      <c r="A199" s="129" t="str">
        <f>+[7]ระบบการควบคุมฯ!A547</f>
        <v>1)</v>
      </c>
      <c r="B199" s="130" t="str">
        <f>+[7]ระบบการควบคุมฯ!B547</f>
        <v>ค่าขนย้ายสิ่งของส่วนตัวในการเดินทางไปราชการประจำของข้าราชการ</v>
      </c>
      <c r="C199" s="130" t="str">
        <f>+[7]ระบบการควบคุมฯ!C547</f>
        <v>ศธ 04002/ว4657 ลว 16 ต.ค.65 โอนครั้งที่ 138</v>
      </c>
      <c r="D199" s="147">
        <f>+[7]ระบบการควบคุมฯ!F547</f>
        <v>35124</v>
      </c>
      <c r="E199" s="148">
        <f>+[7]ระบบการควบคุมฯ!G547+[7]ระบบการควบคุมฯ!H547</f>
        <v>0</v>
      </c>
      <c r="F199" s="148">
        <f>+[7]ระบบการควบคุมฯ!I547+[7]ระบบการควบคุมฯ!J547</f>
        <v>0</v>
      </c>
      <c r="G199" s="148">
        <f>+[7]ระบบการควบคุมฯ!K547+[7]ระบบการควบคุมฯ!L547</f>
        <v>35124</v>
      </c>
      <c r="H199" s="148">
        <f t="shared" ref="H199:H245" si="81">+D199-E199-F199-G199</f>
        <v>0</v>
      </c>
      <c r="I199" s="153" t="s">
        <v>15</v>
      </c>
    </row>
    <row r="200" spans="1:9" ht="37.15" hidden="1" customHeight="1" x14ac:dyDescent="0.2">
      <c r="A200" s="129" t="str">
        <f>+[7]ระบบการควบคุมฯ!A549</f>
        <v>2)</v>
      </c>
      <c r="B200" s="130" t="str">
        <f>+[7]ระบบการควบคุมฯ!B549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200" s="130" t="str">
        <f>+[7]ระบบการควบคุมฯ!C549</f>
        <v>ศธ 04002/ว365ลว 3 กพ 66 โอนครั้งที่ 264</v>
      </c>
      <c r="D200" s="147">
        <f>+[7]ระบบการควบคุมฯ!F549</f>
        <v>9420</v>
      </c>
      <c r="E200" s="148">
        <f>+[7]ระบบการควบคุมฯ!G549+[7]ระบบการควบคุมฯ!H549</f>
        <v>0</v>
      </c>
      <c r="F200" s="148">
        <f>+[7]ระบบการควบคุมฯ!I549+[7]ระบบการควบคุมฯ!J549</f>
        <v>0</v>
      </c>
      <c r="G200" s="148">
        <f>+[7]ระบบการควบคุมฯ!K549+[7]ระบบการควบคุมฯ!L549</f>
        <v>9420</v>
      </c>
      <c r="H200" s="148">
        <f t="shared" si="81"/>
        <v>0</v>
      </c>
      <c r="I200" s="153" t="s">
        <v>96</v>
      </c>
    </row>
    <row r="201" spans="1:9" ht="55.9" hidden="1" customHeight="1" x14ac:dyDescent="0.2">
      <c r="A201" s="224" t="str">
        <f>+[7]ระบบการควบคุมฯ!A550</f>
        <v>3)</v>
      </c>
      <c r="B201" s="225" t="str">
        <f>+[7]ระบบการควบคุมฯ!B550</f>
        <v xml:space="preserve">ค่าตอบแทนวิทยากรสอนอิสลามศึกษารายชั่วโมง </v>
      </c>
      <c r="C201" s="225" t="str">
        <f>+[7]ระบบการควบคุมฯ!C550</f>
        <v>ศธ 04002/ว126 ลว 12 มค 66 โอนครั้งที่ 193</v>
      </c>
      <c r="D201" s="226">
        <f>+[7]ระบบการควบคุมฯ!F550</f>
        <v>600000</v>
      </c>
      <c r="E201" s="227">
        <f>+[7]ระบบการควบคุมฯ!G550+[7]ระบบการควบคุมฯ!H550</f>
        <v>0</v>
      </c>
      <c r="F201" s="227">
        <f>+[7]ระบบการควบคุมฯ!I550+[7]ระบบการควบคุมฯ!J550</f>
        <v>0</v>
      </c>
      <c r="G201" s="227">
        <f>+[7]ระบบการควบคุมฯ!K550+[7]ระบบการควบคุมฯ!L550</f>
        <v>296600</v>
      </c>
      <c r="H201" s="227">
        <f t="shared" si="81"/>
        <v>303400</v>
      </c>
      <c r="I201" s="237" t="s">
        <v>196</v>
      </c>
    </row>
    <row r="202" spans="1:9" ht="37.15" hidden="1" customHeight="1" x14ac:dyDescent="0.2">
      <c r="A202" s="369" t="str">
        <f>+[7]ระบบการควบคุมฯ!A551</f>
        <v>3.1)</v>
      </c>
      <c r="B202" s="370" t="str">
        <f>+[7]ระบบการควบคุมฯ!B551</f>
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</c>
      <c r="C202" s="370"/>
      <c r="D202" s="1090">
        <f>+[7]ระบบการควบคุมฯ!F551</f>
        <v>0</v>
      </c>
      <c r="E202" s="371">
        <f>+[7]ระบบการควบคุมฯ!G551+[7]ระบบการควบคุมฯ!H551</f>
        <v>0</v>
      </c>
      <c r="F202" s="371">
        <f>+[7]ระบบการควบคุมฯ!I551+[7]ระบบการควบคุมฯ!J551</f>
        <v>0</v>
      </c>
      <c r="G202" s="371">
        <f>+[7]ระบบการควบคุมฯ!K551+[7]ระบบการควบคุมฯ!L551</f>
        <v>0</v>
      </c>
      <c r="H202" s="371">
        <f t="shared" si="81"/>
        <v>0</v>
      </c>
      <c r="I202" s="539"/>
    </row>
    <row r="203" spans="1:9" ht="18.600000000000001" hidden="1" customHeight="1" x14ac:dyDescent="0.2">
      <c r="A203" s="229" t="str">
        <f>+[7]ระบบการควบคุมฯ!A552</f>
        <v>3.2)</v>
      </c>
      <c r="B203" s="230" t="str">
        <f>+[7]ระบบการควบคุมฯ!B552</f>
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</c>
      <c r="C203" s="230" t="str">
        <f>+[7]ระบบการควบคุมฯ!C552</f>
        <v>ศธ 04002/ว431 ลว 7 กพ 66 โอนครั้งที่ 283</v>
      </c>
      <c r="D203" s="231">
        <f>+[7]ระบบการควบคุมฯ!F552</f>
        <v>0</v>
      </c>
      <c r="E203" s="232">
        <f>+[7]ระบบการควบคุมฯ!G552+[7]ระบบการควบคุมฯ!H552</f>
        <v>0</v>
      </c>
      <c r="F203" s="232">
        <f>+[7]ระบบการควบคุมฯ!I552+[7]ระบบการควบคุมฯ!J552</f>
        <v>0</v>
      </c>
      <c r="G203" s="232">
        <f>+[7]ระบบการควบคุมฯ!K552+[7]ระบบการควบคุมฯ!L552</f>
        <v>0</v>
      </c>
      <c r="H203" s="232">
        <f t="shared" si="81"/>
        <v>0</v>
      </c>
      <c r="I203" s="541"/>
    </row>
    <row r="204" spans="1:9" ht="18.600000000000001" hidden="1" customHeight="1" x14ac:dyDescent="0.2">
      <c r="A204" s="224" t="str">
        <f>+[7]ระบบการควบคุมฯ!A558</f>
        <v>4)</v>
      </c>
      <c r="B204" s="230" t="str">
        <f>+[7]ระบบการควบคุมฯ!B558</f>
        <v>ค่าปรับปรุงซ่อมแซมระบบไฟฟ้าภายในโรงเรียน  ร.ร.วัดนิเทศน์</v>
      </c>
      <c r="C204" s="230" t="str">
        <f>+[7]ระบบการควบคุมฯ!C558</f>
        <v>ศธ 04002/ว2079 ลว 25 พค 66 โอนครั้งที่ 553</v>
      </c>
      <c r="D204" s="231">
        <f>+[7]ระบบการควบคุมฯ!F558</f>
        <v>332700</v>
      </c>
      <c r="E204" s="232">
        <f>+[7]ระบบการควบคุมฯ!G558+[7]ระบบการควบคุมฯ!H558</f>
        <v>332700</v>
      </c>
      <c r="F204" s="232">
        <f>+[7]ระบบการควบคุมฯ!I558+[7]ระบบการควบคุมฯ!J558</f>
        <v>0</v>
      </c>
      <c r="G204" s="232">
        <f>+[7]ระบบการควบคุมฯ!K558+[7]ระบบการควบคุมฯ!L558</f>
        <v>0</v>
      </c>
      <c r="H204" s="232">
        <f t="shared" si="81"/>
        <v>0</v>
      </c>
      <c r="I204" s="541" t="s">
        <v>197</v>
      </c>
    </row>
    <row r="205" spans="1:9" ht="18.600000000000001" hidden="1" customHeight="1" x14ac:dyDescent="0.2">
      <c r="A205" s="224" t="str">
        <f>+[7]ระบบการควบคุมฯ!A559</f>
        <v>5)</v>
      </c>
      <c r="B205" s="230" t="str">
        <f>+[7]ระบบการควบคุมฯ!B559</f>
        <v xml:space="preserve">โครงการปรับปรุงและพัฒนาเว็บไซต์สำนักงานเขตพื้นที่การศึกษา </v>
      </c>
      <c r="C205" s="230" t="str">
        <f>+[7]ระบบการควบคุมฯ!C559</f>
        <v>ศธ 04002/ว2819 ลว 13 กค 66 โอนครั้งที่ 672</v>
      </c>
      <c r="D205" s="231">
        <f>+[7]ระบบการควบคุมฯ!F559</f>
        <v>5000</v>
      </c>
      <c r="E205" s="232">
        <f>+[7]ระบบการควบคุมฯ!G559+[7]ระบบการควบคุมฯ!H559</f>
        <v>0</v>
      </c>
      <c r="F205" s="232">
        <f>+[7]ระบบการควบคุมฯ!I559+[7]ระบบการควบคุมฯ!J559</f>
        <v>0</v>
      </c>
      <c r="G205" s="232">
        <f>+[7]ระบบการควบคุมฯ!K559+[7]ระบบการควบคุมฯ!L559</f>
        <v>0</v>
      </c>
      <c r="H205" s="232">
        <f t="shared" si="81"/>
        <v>5000</v>
      </c>
      <c r="I205" s="541" t="s">
        <v>17</v>
      </c>
    </row>
    <row r="206" spans="1:9" ht="18.600000000000001" hidden="1" customHeight="1" x14ac:dyDescent="0.2">
      <c r="A206" s="224">
        <f>+[7]ระบบการควบคุมฯ!A560</f>
        <v>0</v>
      </c>
      <c r="B206" s="230">
        <f>+[7]ระบบการควบคุมฯ!B560</f>
        <v>0</v>
      </c>
      <c r="C206" s="230">
        <f>+[7]ระบบการควบคุมฯ!C560</f>
        <v>0</v>
      </c>
      <c r="D206" s="231">
        <f>+[7]ระบบการควบคุมฯ!F560</f>
        <v>0</v>
      </c>
      <c r="E206" s="232">
        <f>+[7]ระบบการควบคุมฯ!G560+[7]ระบบการควบคุมฯ!H560</f>
        <v>0</v>
      </c>
      <c r="F206" s="232">
        <f>+[7]ระบบการควบคุมฯ!I560+[7]ระบบการควบคุมฯ!J560</f>
        <v>0</v>
      </c>
      <c r="G206" s="232">
        <f>+[7]ระบบการควบคุมฯ!K560+[7]ระบบการควบคุมฯ!L560</f>
        <v>0</v>
      </c>
      <c r="H206" s="232">
        <f t="shared" si="81"/>
        <v>0</v>
      </c>
      <c r="I206" s="541"/>
    </row>
    <row r="207" spans="1:9" ht="37.5" x14ac:dyDescent="0.2">
      <c r="A207" s="120" t="str">
        <f>+[7]ระบบการควบคุมฯ!A708</f>
        <v>2.1.1</v>
      </c>
      <c r="B207" s="121" t="str">
        <f>+[7]ระบบการควบคุมฯ!B708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07" s="121" t="str">
        <f>+[7]ระบบการควบคุมฯ!C708</f>
        <v>20004 66 05164 00034</v>
      </c>
      <c r="D207" s="123">
        <f>+D208</f>
        <v>36000</v>
      </c>
      <c r="E207" s="123">
        <f t="shared" ref="E207:H207" si="82">+E208</f>
        <v>0</v>
      </c>
      <c r="F207" s="123">
        <f t="shared" si="82"/>
        <v>0</v>
      </c>
      <c r="G207" s="123">
        <f t="shared" si="82"/>
        <v>24640</v>
      </c>
      <c r="H207" s="123">
        <f t="shared" si="82"/>
        <v>11360</v>
      </c>
      <c r="I207" s="141"/>
    </row>
    <row r="208" spans="1:9" ht="18.75" x14ac:dyDescent="0.2">
      <c r="A208" s="142"/>
      <c r="B208" s="143" t="str">
        <f>+[7]ระบบการควบคุมฯ!B709</f>
        <v xml:space="preserve"> งบดำเนินงาน 66112xx </v>
      </c>
      <c r="C208" s="143" t="str">
        <f>+[7]ระบบการควบคุมฯ!C709</f>
        <v>20004 35000200 2000000</v>
      </c>
      <c r="D208" s="144">
        <f>SUM(D209)</f>
        <v>36000</v>
      </c>
      <c r="E208" s="144">
        <f t="shared" ref="E208:H208" si="83">SUM(E209)</f>
        <v>0</v>
      </c>
      <c r="F208" s="144">
        <f t="shared" si="83"/>
        <v>0</v>
      </c>
      <c r="G208" s="144">
        <f t="shared" si="83"/>
        <v>24640</v>
      </c>
      <c r="H208" s="144">
        <f t="shared" si="83"/>
        <v>11360</v>
      </c>
      <c r="I208" s="146"/>
    </row>
    <row r="209" spans="1:9" ht="56.25" x14ac:dyDescent="0.2">
      <c r="A209" s="129" t="str">
        <f>+[7]ระบบการควบคุมฯ!A710</f>
        <v>2.1.1.1</v>
      </c>
      <c r="B209" s="130" t="str">
        <f>+[7]ระบบการควบคุมฯ!B710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09" s="130" t="str">
        <f>+[7]ระบบการควบคุมฯ!C710</f>
        <v>ศธ 04002/ว743 ลว 28 กพ 66 โอนครั้งที่ 343</v>
      </c>
      <c r="D209" s="147">
        <f>+[7]ระบบการควบคุมฯ!F710</f>
        <v>36000</v>
      </c>
      <c r="E209" s="148">
        <f>+[7]ระบบการควบคุมฯ!G710+[7]ระบบการควบคุมฯ!H710</f>
        <v>0</v>
      </c>
      <c r="F209" s="148">
        <f>+[7]ระบบการควบคุมฯ!I710+[7]ระบบการควบคุมฯ!J710</f>
        <v>0</v>
      </c>
      <c r="G209" s="148">
        <f>+[7]ระบบการควบคุมฯ!K710+[7]ระบบการควบคุมฯ!L710</f>
        <v>24640</v>
      </c>
      <c r="H209" s="148">
        <f t="shared" ref="H209" si="84">+D209-E209-F209-G209</f>
        <v>11360</v>
      </c>
      <c r="I209" s="153" t="s">
        <v>198</v>
      </c>
    </row>
    <row r="210" spans="1:9" ht="37.5" x14ac:dyDescent="0.2">
      <c r="A210" s="120" t="str">
        <f>+[7]ระบบการควบคุมฯ!A713</f>
        <v>2.1.2</v>
      </c>
      <c r="B210" s="121" t="str">
        <f>+[7]ระบบการควบคุมฯ!B713</f>
        <v xml:space="preserve">กิจกรรมรองเทคโนโลยีดิจิทัลเพื่อการศึกษาขั้นพื้นฐาน </v>
      </c>
      <c r="C210" s="121" t="str">
        <f>+[7]ระบบการควบคุมฯ!C713</f>
        <v>20004 66 05164 00063</v>
      </c>
      <c r="D210" s="123">
        <f>+D211</f>
        <v>13200</v>
      </c>
      <c r="E210" s="123">
        <f t="shared" ref="E210:I210" si="85">+E211</f>
        <v>0</v>
      </c>
      <c r="F210" s="123">
        <f t="shared" si="85"/>
        <v>0</v>
      </c>
      <c r="G210" s="123">
        <f t="shared" si="85"/>
        <v>800</v>
      </c>
      <c r="H210" s="123">
        <f t="shared" si="85"/>
        <v>12400</v>
      </c>
      <c r="I210" s="123">
        <f t="shared" si="85"/>
        <v>0</v>
      </c>
    </row>
    <row r="211" spans="1:9" ht="37.5" x14ac:dyDescent="0.2">
      <c r="A211" s="142"/>
      <c r="B211" s="859" t="str">
        <f>+[7]ระบบการควบคุมฯ!B714</f>
        <v xml:space="preserve"> งบดำเนินงาน 66112xx</v>
      </c>
      <c r="C211" s="859" t="str">
        <f>+[7]ระบบการควบคุมฯ!C714</f>
        <v>20004 35000200 2000000</v>
      </c>
      <c r="D211" s="144">
        <f>SUM(D212:D215)</f>
        <v>13200</v>
      </c>
      <c r="E211" s="144">
        <f t="shared" ref="E211:H211" si="86">SUM(E212:E215)</f>
        <v>0</v>
      </c>
      <c r="F211" s="144">
        <f t="shared" si="86"/>
        <v>0</v>
      </c>
      <c r="G211" s="144">
        <f t="shared" si="86"/>
        <v>800</v>
      </c>
      <c r="H211" s="144">
        <f t="shared" si="86"/>
        <v>12400</v>
      </c>
      <c r="I211" s="144"/>
    </row>
    <row r="212" spans="1:9" ht="75" x14ac:dyDescent="0.2">
      <c r="A212" s="129" t="str">
        <f>+[7]ระบบการควบคุมฯ!A715</f>
        <v>2.1.2.1</v>
      </c>
      <c r="B212" s="374" t="str">
        <f>+[7]ระบบการควบคุมฯ!B715</f>
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</c>
      <c r="C212" s="1091" t="str">
        <f>+[7]ระบบการควบคุมฯ!C715</f>
        <v>ศธ 04002/ว2339 ลว 12 มิย 66 โอนครั้งที่ 580</v>
      </c>
      <c r="D212" s="1091">
        <f>+[7]ระบบการควบคุมฯ!F715</f>
        <v>800</v>
      </c>
      <c r="E212" s="1091">
        <f>+[7]ระบบการควบคุมฯ!G715+[7]ระบบการควบคุมฯ!H715</f>
        <v>0</v>
      </c>
      <c r="F212" s="1091">
        <f>+[7]ระบบการควบคุมฯ!I715+[7]ระบบการควบคุมฯ!J715</f>
        <v>0</v>
      </c>
      <c r="G212" s="1091">
        <f>+[7]ระบบการควบคุมฯ!K715+[7]ระบบการควบคุมฯ!L715</f>
        <v>800</v>
      </c>
      <c r="H212" s="1091">
        <f>+D212-E212-F212-G212</f>
        <v>0</v>
      </c>
      <c r="I212" s="1092" t="s">
        <v>176</v>
      </c>
    </row>
    <row r="213" spans="1:9" ht="75" x14ac:dyDescent="0.2">
      <c r="A213" s="129" t="str">
        <f>+[7]ระบบการควบคุมฯ!A716</f>
        <v>2.1.2.1.1</v>
      </c>
      <c r="B213" s="374" t="str">
        <f>+[7]ระบบการควบคุมฯ!B716</f>
        <v xml:space="preserve">ค่าใช้จ่ายในการเดินทาง  เข้าร่วมประชุมเชิงปฏิบัติการโครงการพัฒนาศักยภาพทางเทคโนโลยีสารสนเทศและการสื่อสาร ปีงบประมาณ พ.ศ. 2566 ระหว่างวันที่ 4 – 7 กันยายน 2566 ณ โรงแรมเดอะ พาลาสโซ รัชดา กรุงเทพมหานคร           </v>
      </c>
      <c r="C213" s="1091" t="str">
        <f>+[7]ระบบการควบคุมฯ!C716</f>
        <v>ศธ 04002/ว3201 ลว 7 สค 66 โอนครั้งที่ 734</v>
      </c>
      <c r="D213" s="1091">
        <f>+[7]ระบบการควบคุมฯ!F716</f>
        <v>1000</v>
      </c>
      <c r="E213" s="1091">
        <f>+[7]ระบบการควบคุมฯ!G716+[7]ระบบการควบคุมฯ!H716</f>
        <v>0</v>
      </c>
      <c r="F213" s="1091">
        <f>+[7]ระบบการควบคุมฯ!I716+[7]ระบบการควบคุมฯ!J716</f>
        <v>0</v>
      </c>
      <c r="G213" s="1091">
        <f>+[7]ระบบการควบคุมฯ!K716+[7]ระบบการควบคุมฯ!L716</f>
        <v>0</v>
      </c>
      <c r="H213" s="1091">
        <f>+D213-E213-F213-G213</f>
        <v>1000</v>
      </c>
      <c r="I213" s="1092" t="s">
        <v>176</v>
      </c>
    </row>
    <row r="214" spans="1:9" ht="56.25" x14ac:dyDescent="0.2">
      <c r="A214" s="129" t="str">
        <f>+[7]ระบบการควบคุมฯ!A717</f>
        <v>2.1.2.2</v>
      </c>
      <c r="B214" s="374" t="str">
        <f>+[7]ระบบการควบคุมฯ!B717</f>
        <v xml:space="preserve">ค่าใช้จ่ายในการดำเนินโครงการพัฒนาและส่งเสริมการจัดการเรียนรู้ ด้วยสื่อเทคโนโลยีดิจิทัล ระดับการศึกษาขั้นพื้นฐาน                                           (OBEC Content Center) </v>
      </c>
      <c r="C214" s="1091" t="str">
        <f>+[7]ระบบการควบคุมฯ!C717</f>
        <v>ศธ 04002/ว2716 ลว 7 กค 66 โอนครั้งที่ 649 15000</v>
      </c>
      <c r="D214" s="1091">
        <f>+[7]ระบบการควบคุมฯ!F717</f>
        <v>7000</v>
      </c>
      <c r="E214" s="1091">
        <f>+[7]ระบบการควบคุมฯ!G717+[7]ระบบการควบคุมฯ!H717</f>
        <v>0</v>
      </c>
      <c r="F214" s="1091">
        <f>+[7]ระบบการควบคุมฯ!I717+[7]ระบบการควบคุมฯ!J717</f>
        <v>0</v>
      </c>
      <c r="G214" s="1091">
        <f>+[7]ระบบการควบคุมฯ!K717+[7]ระบบการควบคุมฯ!L717</f>
        <v>0</v>
      </c>
      <c r="H214" s="1245">
        <f>+D214-E214-F214-G214</f>
        <v>7000</v>
      </c>
      <c r="I214" s="133" t="s">
        <v>96</v>
      </c>
    </row>
    <row r="215" spans="1:9" ht="56.25" x14ac:dyDescent="0.25">
      <c r="A215" s="129" t="str">
        <f>+[7]ระบบการควบคุมฯ!A718</f>
        <v>2.1.2.2</v>
      </c>
      <c r="B215" s="374" t="str">
        <f>+[7]ระบบการควบคุมฯ!B718</f>
        <v xml:space="preserve">ค่าใช้จ่ายดำเนินงานโครงการพัฒนาและส่งเสริมการจัดการเรียนรู้ด้วยสื่อเทคโนโลยีดิจิทัล ระดับการศึกษาขั้นพื้นฐาน กิจกรรมที่ 7 - กิจกรรมที่ 9 </v>
      </c>
      <c r="C215" s="1091" t="str">
        <f>+[7]ระบบการควบคุมฯ!C718</f>
        <v>ศธ 04002/ว3000 ลว 21 กค 66 โอนครั้งที่ 700</v>
      </c>
      <c r="D215" s="1091">
        <f>+[7]ระบบการควบคุมฯ!F718</f>
        <v>4400</v>
      </c>
      <c r="E215" s="1091">
        <f>+[7]ระบบการควบคุมฯ!G718+[7]ระบบการควบคุมฯ!H718</f>
        <v>0</v>
      </c>
      <c r="F215" s="1091">
        <f>+[7]ระบบการควบคุมฯ!I718+[7]ระบบการควบคุมฯ!J718</f>
        <v>0</v>
      </c>
      <c r="G215" s="1091">
        <f>+[7]ระบบการควบคุมฯ!K718+[7]ระบบการควบคุมฯ!L718</f>
        <v>0</v>
      </c>
      <c r="H215" s="1245">
        <f>+D215-E215-F215-G215</f>
        <v>4400</v>
      </c>
      <c r="I215" s="1246" t="s">
        <v>129</v>
      </c>
    </row>
    <row r="216" spans="1:9" ht="37.5" x14ac:dyDescent="0.2">
      <c r="A216" s="120" t="str">
        <f>+[7]ระบบการควบคุมฯ!A723</f>
        <v>2.1.3</v>
      </c>
      <c r="B216" s="121" t="str">
        <f>+[7]ระบบการควบคุมฯ!B723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16" s="121" t="str">
        <f>+[7]ระบบการควบคุมฯ!C723</f>
        <v>20004 66 05164 36263</v>
      </c>
      <c r="D216" s="123">
        <f>+D217</f>
        <v>8000</v>
      </c>
      <c r="E216" s="123">
        <f t="shared" ref="E216:I217" si="87">+E217</f>
        <v>0</v>
      </c>
      <c r="F216" s="123">
        <f t="shared" si="87"/>
        <v>0</v>
      </c>
      <c r="G216" s="123">
        <f t="shared" si="87"/>
        <v>0</v>
      </c>
      <c r="H216" s="123">
        <f t="shared" si="87"/>
        <v>8000</v>
      </c>
      <c r="I216" s="1166" t="str">
        <f t="shared" si="87"/>
        <v>กลุ่มส่งเสริมการจัดการศึกษา</v>
      </c>
    </row>
    <row r="217" spans="1:9" ht="37.5" x14ac:dyDescent="0.2">
      <c r="A217" s="142"/>
      <c r="B217" s="859" t="str">
        <f>+[7]ระบบการควบคุมฯ!B724</f>
        <v xml:space="preserve"> งบดำเนินงาน 66112xx </v>
      </c>
      <c r="C217" s="859" t="str">
        <f>+[7]ระบบการควบคุมฯ!C724</f>
        <v>20004 35000200 2000000</v>
      </c>
      <c r="D217" s="144">
        <f>+D218</f>
        <v>8000</v>
      </c>
      <c r="E217" s="144">
        <f t="shared" si="87"/>
        <v>0</v>
      </c>
      <c r="F217" s="144">
        <f t="shared" si="87"/>
        <v>0</v>
      </c>
      <c r="G217" s="144">
        <f t="shared" si="87"/>
        <v>0</v>
      </c>
      <c r="H217" s="144">
        <f t="shared" si="87"/>
        <v>8000</v>
      </c>
      <c r="I217" s="144" t="str">
        <f t="shared" si="87"/>
        <v>กลุ่มส่งเสริมการจัดการศึกษา</v>
      </c>
    </row>
    <row r="218" spans="1:9" ht="56.25" x14ac:dyDescent="0.2">
      <c r="A218" s="129" t="str">
        <f>+[7]ระบบการควบคุมฯ!A725</f>
        <v>2.1.3.1</v>
      </c>
      <c r="B218" s="374" t="str">
        <f>+[7]ระบบการควบคุมฯ!B725</f>
        <v>ค่าใช้จ่ายคัดเลือกนักเรียนและสานศึกษาเพื่อรับรางวัลพระราชทาน</v>
      </c>
      <c r="C218" s="1091" t="str">
        <f>+[7]ระบบการควบคุมฯ!C725</f>
        <v>ศธ 04002/ว2716 ลว 7 กค 66 โอนครั้งที่ 649 15000</v>
      </c>
      <c r="D218" s="1091">
        <f>+[7]ระบบการควบคุมฯ!F725</f>
        <v>8000</v>
      </c>
      <c r="E218" s="1091">
        <f>+[7]ระบบการควบคุมฯ!G725+[7]ระบบการควบคุมฯ!H725</f>
        <v>0</v>
      </c>
      <c r="F218" s="1091">
        <f>+[7]ระบบการควบคุมฯ!I725+[7]ระบบการควบคุมฯ!J725</f>
        <v>0</v>
      </c>
      <c r="G218" s="1091">
        <f>+[7]ระบบการควบคุมฯ!K725+[7]ระบบการควบคุมฯ!L725</f>
        <v>0</v>
      </c>
      <c r="H218" s="1091">
        <f>+D218-E218-F218-G218</f>
        <v>8000</v>
      </c>
      <c r="I218" s="133" t="s">
        <v>13</v>
      </c>
    </row>
    <row r="219" spans="1:9" ht="37.5" x14ac:dyDescent="0.2">
      <c r="A219" s="120" t="str">
        <f>+[7]ระบบการควบคุมฯ!A727</f>
        <v>2.1.3</v>
      </c>
      <c r="B219" s="122" t="str">
        <f>+[7]ระบบการควบคุมฯ!B727</f>
        <v xml:space="preserve">กิจกรรมรองการสนับสนุนการศึกษาภาคบังคับ  </v>
      </c>
      <c r="C219" s="121" t="str">
        <f>+[7]ระบบการควบคุมฯ!C727</f>
        <v>20004 66 05164 05272</v>
      </c>
      <c r="D219" s="123">
        <f>+D220</f>
        <v>1836216</v>
      </c>
      <c r="E219" s="123">
        <f t="shared" ref="E219:H219" si="88">+E220</f>
        <v>0</v>
      </c>
      <c r="F219" s="123">
        <f t="shared" si="88"/>
        <v>0</v>
      </c>
      <c r="G219" s="123">
        <f t="shared" si="88"/>
        <v>1603416.7000000002</v>
      </c>
      <c r="H219" s="123">
        <f t="shared" si="88"/>
        <v>232799.29999999981</v>
      </c>
      <c r="I219" s="141"/>
    </row>
    <row r="220" spans="1:9" ht="37.5" x14ac:dyDescent="0.2">
      <c r="A220" s="843">
        <f>+[7]ระบบการควบคุมฯ!A728</f>
        <v>0</v>
      </c>
      <c r="B220" s="143" t="str">
        <f>+[7]ระบบการควบคุมฯ!B728</f>
        <v xml:space="preserve"> งบดำเนินงาน 66112xx </v>
      </c>
      <c r="C220" s="859" t="str">
        <f>+[7]ระบบการควบคุมฯ!C728</f>
        <v>20004 35000200 2000000</v>
      </c>
      <c r="D220" s="144">
        <f>SUM(D221:D223)</f>
        <v>1836216</v>
      </c>
      <c r="E220" s="144">
        <f t="shared" ref="E220:H220" si="89">SUM(E221:E223)</f>
        <v>0</v>
      </c>
      <c r="F220" s="144">
        <f t="shared" si="89"/>
        <v>0</v>
      </c>
      <c r="G220" s="144">
        <f t="shared" si="89"/>
        <v>1603416.7000000002</v>
      </c>
      <c r="H220" s="144">
        <f t="shared" si="89"/>
        <v>232799.29999999981</v>
      </c>
      <c r="I220" s="146"/>
    </row>
    <row r="221" spans="1:9" ht="37.5" x14ac:dyDescent="0.2">
      <c r="A221" s="1093" t="str">
        <f>+[7]ระบบการควบคุมฯ!A729</f>
        <v>2.1.3.1</v>
      </c>
      <c r="B221" s="1094" t="str">
        <f>+[7]ระบบการควบคุมฯ!B729</f>
        <v>ค่าเช่าใช้บริการสัญญาณอินเทอร์เน็ต 6 เดือน (ตุลาคม 2565 – มีนาคม 2566)   1,207,200.-บาท</v>
      </c>
      <c r="C221" s="1094" t="str">
        <f>+[7]ระบบการควบคุมฯ!C729</f>
        <v xml:space="preserve">ศธ 04002/ว195 ลว 19 มค 66 โอนครั้งที่ 207 </v>
      </c>
      <c r="D221" s="1095">
        <f>+[7]ระบบการควบคุมฯ!F729</f>
        <v>1810800</v>
      </c>
      <c r="E221" s="1096">
        <f>+[7]ระบบการควบคุมฯ!G729+[7]ระบบการควบคุมฯ!H729</f>
        <v>0</v>
      </c>
      <c r="F221" s="1096">
        <f>+[7]ระบบการควบคุมฯ!I729+[7]ระบบการควบคุมฯ!J729</f>
        <v>0</v>
      </c>
      <c r="G221" s="1096">
        <f>+[7]ระบบการควบคุมฯ!K729+[7]ระบบการควบคุมฯ!L729</f>
        <v>1603416.7000000002</v>
      </c>
      <c r="H221" s="1096">
        <f t="shared" si="81"/>
        <v>207383.29999999981</v>
      </c>
      <c r="I221" s="1097" t="s">
        <v>15</v>
      </c>
    </row>
    <row r="222" spans="1:9" ht="56.25" x14ac:dyDescent="0.2">
      <c r="A222" s="1098"/>
      <c r="B222" s="1099" t="str">
        <f>+[7]ระบบการควบคุมฯ!B730</f>
        <v>ค่าเช่าใช้บริการสัญญาณอินเทอร์เน็ต 6 เดือน (เมย-มิย 66)   603600บาท</v>
      </c>
      <c r="C222" s="1099" t="str">
        <f>+[7]ระบบการควบคุมฯ!C730</f>
        <v>ศธ 04002/ว2591   ลว 30 มิย 66 โอนครั้งที่ 625</v>
      </c>
      <c r="D222" s="1100"/>
      <c r="E222" s="1101"/>
      <c r="F222" s="1101"/>
      <c r="G222" s="1101"/>
      <c r="H222" s="1101"/>
      <c r="I222" s="1102"/>
    </row>
    <row r="223" spans="1:9" ht="37.5" x14ac:dyDescent="0.2">
      <c r="A223" s="224" t="str">
        <f>+[7]ระบบการควบคุมฯ!A731</f>
        <v>2.1.3.2</v>
      </c>
      <c r="B223" s="225" t="str">
        <f>+[7]ระบบการควบคุมฯ!B731</f>
        <v xml:space="preserve">เงินสมทบกองทุนเงินทดแทน ประจำปี พ.ศ. 2566 (มกราคม - ธันวาคม 2566)                             </v>
      </c>
      <c r="C223" s="225" t="str">
        <f>+[7]ระบบการควบคุมฯ!C731</f>
        <v>ศธ 04002/ว167 ลว 17 มค 66 โอนครั้งที่ 201</v>
      </c>
      <c r="D223" s="131">
        <f>+[7]ระบบการควบคุมฯ!F731</f>
        <v>25416</v>
      </c>
      <c r="E223" s="132">
        <f>+[7]ระบบการควบคุมฯ!G731+[7]ระบบการควบคุมฯ!H731</f>
        <v>0</v>
      </c>
      <c r="F223" s="132">
        <f>+[7]ระบบการควบคุมฯ!I731+[7]ระบบการควบคุมฯ!J731</f>
        <v>0</v>
      </c>
      <c r="G223" s="132">
        <f>+[7]ระบบการควบคุมฯ!K731+[7]ระบบการควบคุมฯ!L731</f>
        <v>0</v>
      </c>
      <c r="H223" s="132">
        <f t="shared" ref="H223" si="90">+D223-E223-F223-G223</f>
        <v>25416</v>
      </c>
      <c r="I223" s="149" t="s">
        <v>15</v>
      </c>
    </row>
    <row r="224" spans="1:9" ht="18.75" x14ac:dyDescent="0.2">
      <c r="A224" s="129"/>
      <c r="B224" s="130"/>
      <c r="C224" s="130"/>
      <c r="D224" s="147">
        <f>+[1]ระบบการควบคุมฯ!F385</f>
        <v>0</v>
      </c>
      <c r="E224" s="148">
        <f>+[1]ระบบการควบคุมฯ!G385+[1]ระบบการควบคุมฯ!H385</f>
        <v>0</v>
      </c>
      <c r="F224" s="148">
        <f>+[1]ระบบการควบคุมฯ!I385+[1]ระบบการควบคุมฯ!J385</f>
        <v>0</v>
      </c>
      <c r="G224" s="148">
        <f>+[1]ระบบการควบคุมฯ!K385+[1]ระบบการควบคุมฯ!L385</f>
        <v>0</v>
      </c>
      <c r="H224" s="148">
        <f t="shared" si="81"/>
        <v>0</v>
      </c>
      <c r="I224" s="153"/>
    </row>
    <row r="225" spans="1:9" ht="18.75" x14ac:dyDescent="0.2">
      <c r="A225" s="129"/>
      <c r="B225" s="130"/>
      <c r="C225" s="130"/>
      <c r="D225" s="147"/>
      <c r="E225" s="148"/>
      <c r="F225" s="148"/>
      <c r="G225" s="148"/>
      <c r="H225" s="148"/>
      <c r="I225" s="153"/>
    </row>
    <row r="226" spans="1:9" ht="18.75" x14ac:dyDescent="0.2">
      <c r="A226" s="129"/>
      <c r="B226" s="130"/>
      <c r="C226" s="130"/>
      <c r="D226" s="147"/>
      <c r="E226" s="148"/>
      <c r="F226" s="148"/>
      <c r="G226" s="148"/>
      <c r="H226" s="148"/>
      <c r="I226" s="153"/>
    </row>
    <row r="227" spans="1:9" ht="18.75" x14ac:dyDescent="0.2">
      <c r="A227" s="129"/>
      <c r="B227" s="130"/>
      <c r="C227" s="130"/>
      <c r="D227" s="147"/>
      <c r="E227" s="148"/>
      <c r="F227" s="148"/>
      <c r="G227" s="148"/>
      <c r="H227" s="148"/>
      <c r="I227" s="153"/>
    </row>
    <row r="228" spans="1:9" ht="18.75" x14ac:dyDescent="0.2">
      <c r="A228" s="129"/>
      <c r="B228" s="130"/>
      <c r="C228" s="130"/>
      <c r="D228" s="147"/>
      <c r="E228" s="148">
        <f>+'[1]ประถม มัธยมต้น'!I1544+'[1]ประถม มัธยมต้น'!J1544</f>
        <v>0</v>
      </c>
      <c r="F228" s="148">
        <f>+'[1]ประถม มัธยมต้น'!K1544+'[1]ประถม มัธยมต้น'!L1544</f>
        <v>0</v>
      </c>
      <c r="G228" s="148">
        <f>+'[1]ประถม มัธยมต้น'!M1544+'[1]ประถม มัธยมต้น'!N1544</f>
        <v>0</v>
      </c>
      <c r="H228" s="148">
        <f t="shared" si="81"/>
        <v>0</v>
      </c>
      <c r="I228" s="154"/>
    </row>
    <row r="229" spans="1:9" ht="18.75" x14ac:dyDescent="0.2">
      <c r="A229" s="129"/>
      <c r="B229" s="130"/>
      <c r="C229" s="166"/>
      <c r="D229" s="373">
        <f>+[1]ระบบการควบคุมฯ!D394</f>
        <v>0</v>
      </c>
      <c r="E229" s="373">
        <f>+[1]ระบบการควบคุมฯ!G394+[1]ระบบการควบคุมฯ!H394</f>
        <v>0</v>
      </c>
      <c r="F229" s="373">
        <f>+[1]ระบบการควบคุมฯ!I394+[1]ระบบการควบคุมฯ!J394</f>
        <v>0</v>
      </c>
      <c r="G229" s="373">
        <f>+[1]ระบบการควบคุมฯ!K394+[1]ระบบการควบคุมฯ!L394</f>
        <v>0</v>
      </c>
      <c r="H229" s="148">
        <f t="shared" si="81"/>
        <v>0</v>
      </c>
      <c r="I229" s="151"/>
    </row>
    <row r="230" spans="1:9" ht="18.75" x14ac:dyDescent="0.2">
      <c r="A230" s="129"/>
      <c r="B230" s="130"/>
      <c r="C230" s="166"/>
      <c r="D230" s="373">
        <f>+[1]ระบบการควบคุมฯ!F397</f>
        <v>0</v>
      </c>
      <c r="E230" s="373">
        <f>+[1]ระบบการควบคุมฯ!G397+[1]ระบบการควบคุมฯ!H397</f>
        <v>0</v>
      </c>
      <c r="F230" s="373">
        <f>+[1]ระบบการควบคุมฯ!I397+[1]ระบบการควบคุมฯ!J397</f>
        <v>0</v>
      </c>
      <c r="G230" s="373">
        <f>+[1]ระบบการควบคุมฯ!K397+[1]ระบบการควบคุมฯ!L397</f>
        <v>0</v>
      </c>
      <c r="H230" s="148">
        <f t="shared" si="81"/>
        <v>0</v>
      </c>
      <c r="I230" s="151"/>
    </row>
    <row r="231" spans="1:9" ht="18.75" x14ac:dyDescent="0.2">
      <c r="A231" s="224"/>
      <c r="B231" s="535"/>
      <c r="C231" s="234"/>
      <c r="D231" s="536">
        <f>+[1]ระบบการควบคุมฯ!F398</f>
        <v>0</v>
      </c>
      <c r="E231" s="536">
        <f>+[1]ระบบการควบคุมฯ!G396+[1]ระบบการควบคุมฯ!H396</f>
        <v>0</v>
      </c>
      <c r="F231" s="536">
        <f>+[1]ระบบการควบคุมฯ!I396+[1]ระบบการควบคุมฯ!J396</f>
        <v>0</v>
      </c>
      <c r="G231" s="536">
        <f>+[1]ระบบการควบคุมฯ!K398+[1]ระบบการควบคุมฯ!L398</f>
        <v>0</v>
      </c>
      <c r="H231" s="227">
        <f t="shared" si="81"/>
        <v>0</v>
      </c>
      <c r="I231" s="228"/>
    </row>
    <row r="232" spans="1:9" ht="18.75" x14ac:dyDescent="0.2">
      <c r="A232" s="369"/>
      <c r="B232" s="370"/>
      <c r="C232" s="537"/>
      <c r="D232" s="538">
        <f>+[1]ระบบการควบคุมฯ!F399</f>
        <v>0</v>
      </c>
      <c r="E232" s="538">
        <f>+[1]ระบบการควบคุมฯ!G397+[1]ระบบการควบคุมฯ!H397</f>
        <v>0</v>
      </c>
      <c r="F232" s="538">
        <f>+[1]ระบบการควบคุมฯ!I397+[1]ระบบการควบคุมฯ!J397</f>
        <v>0</v>
      </c>
      <c r="G232" s="538">
        <f>+[1]ระบบการควบคุมฯ!K399+[1]ระบบการควบคุมฯ!L399</f>
        <v>0</v>
      </c>
      <c r="H232" s="371">
        <f t="shared" si="81"/>
        <v>0</v>
      </c>
      <c r="I232" s="539"/>
    </row>
    <row r="233" spans="1:9" ht="18.75" x14ac:dyDescent="0.2">
      <c r="A233" s="369"/>
      <c r="B233" s="370"/>
      <c r="C233" s="537"/>
      <c r="D233" s="538">
        <f>+[1]ระบบการควบคุมฯ!F400</f>
        <v>0</v>
      </c>
      <c r="E233" s="538">
        <f>+[1]ระบบการควบคุมฯ!G398+[1]ระบบการควบคุมฯ!H398</f>
        <v>0</v>
      </c>
      <c r="F233" s="538">
        <f>+[1]ระบบการควบคุมฯ!I398+[1]ระบบการควบคุมฯ!J398</f>
        <v>0</v>
      </c>
      <c r="G233" s="538">
        <f>+[1]ระบบการควบคุมฯ!K400+[1]ระบบการควบคุมฯ!L400</f>
        <v>0</v>
      </c>
      <c r="H233" s="371">
        <f t="shared" si="81"/>
        <v>0</v>
      </c>
      <c r="I233" s="372"/>
    </row>
    <row r="234" spans="1:9" ht="18.75" x14ac:dyDescent="0.2">
      <c r="A234" s="369"/>
      <c r="B234" s="370"/>
      <c r="C234" s="537"/>
      <c r="D234" s="538">
        <f>+[1]ระบบการควบคุมฯ!F401</f>
        <v>0</v>
      </c>
      <c r="E234" s="538">
        <f>+[1]ระบบการควบคุมฯ!G399+[1]ระบบการควบคุมฯ!H399</f>
        <v>0</v>
      </c>
      <c r="F234" s="538">
        <f>+[1]ระบบการควบคุมฯ!I399+[1]ระบบการควบคุมฯ!J399</f>
        <v>0</v>
      </c>
      <c r="G234" s="538">
        <f>+[1]ระบบการควบคุมฯ!K401+[1]ระบบการควบคุมฯ!L401</f>
        <v>0</v>
      </c>
      <c r="H234" s="371">
        <f t="shared" si="81"/>
        <v>0</v>
      </c>
      <c r="I234" s="372"/>
    </row>
    <row r="235" spans="1:9" ht="18.75" x14ac:dyDescent="0.2">
      <c r="A235" s="369"/>
      <c r="B235" s="370"/>
      <c r="C235" s="537"/>
      <c r="D235" s="538">
        <f>+[1]ระบบการควบคุมฯ!F402</f>
        <v>0</v>
      </c>
      <c r="E235" s="538">
        <f>+[1]ระบบการควบคุมฯ!G400+[1]ระบบการควบคุมฯ!H400</f>
        <v>0</v>
      </c>
      <c r="F235" s="538">
        <f>+[1]ระบบการควบคุมฯ!I400+[1]ระบบการควบคุมฯ!J400</f>
        <v>0</v>
      </c>
      <c r="G235" s="538">
        <f>+[1]ระบบการควบคุมฯ!K402+[1]ระบบการควบคุมฯ!L402</f>
        <v>0</v>
      </c>
      <c r="H235" s="371">
        <f t="shared" si="81"/>
        <v>0</v>
      </c>
      <c r="I235" s="372"/>
    </row>
    <row r="236" spans="1:9" ht="18.75" x14ac:dyDescent="0.2">
      <c r="A236" s="369"/>
      <c r="B236" s="370"/>
      <c r="C236" s="537"/>
      <c r="D236" s="538">
        <f>+[1]ระบบการควบคุมฯ!F403</f>
        <v>0</v>
      </c>
      <c r="E236" s="538">
        <f>+[1]ระบบการควบคุมฯ!G401+[1]ระบบการควบคุมฯ!H401</f>
        <v>0</v>
      </c>
      <c r="F236" s="538">
        <f>+[1]ระบบการควบคุมฯ!I401+[1]ระบบการควบคุมฯ!J401</f>
        <v>0</v>
      </c>
      <c r="G236" s="538">
        <f>+[1]ระบบการควบคุมฯ!K403+[1]ระบบการควบคุมฯ!L403</f>
        <v>0</v>
      </c>
      <c r="H236" s="371">
        <f t="shared" si="81"/>
        <v>0</v>
      </c>
      <c r="I236" s="539"/>
    </row>
    <row r="237" spans="1:9" ht="18.75" x14ac:dyDescent="0.2">
      <c r="A237" s="369"/>
      <c r="B237" s="370"/>
      <c r="C237" s="537"/>
      <c r="D237" s="538">
        <f>+[1]ระบบการควบคุมฯ!F404</f>
        <v>0</v>
      </c>
      <c r="E237" s="538">
        <f>+[1]ระบบการควบคุมฯ!G402+[1]ระบบการควบคุมฯ!H402</f>
        <v>0</v>
      </c>
      <c r="F237" s="538">
        <f>+[1]ระบบการควบคุมฯ!I402+[1]ระบบการควบคุมฯ!J402</f>
        <v>0</v>
      </c>
      <c r="G237" s="538">
        <f>+[1]ระบบการควบคุมฯ!K404+[1]ระบบการควบคุมฯ!L404</f>
        <v>0</v>
      </c>
      <c r="H237" s="371">
        <f t="shared" si="81"/>
        <v>0</v>
      </c>
      <c r="I237" s="539"/>
    </row>
    <row r="238" spans="1:9" ht="18.75" x14ac:dyDescent="0.2">
      <c r="A238" s="369"/>
      <c r="B238" s="230"/>
      <c r="C238" s="241"/>
      <c r="D238" s="540">
        <f>+[1]ระบบการควบคุมฯ!F405</f>
        <v>0</v>
      </c>
      <c r="E238" s="540">
        <f>+[1]ระบบการควบคุมฯ!G403+[1]ระบบการควบคุมฯ!H403</f>
        <v>0</v>
      </c>
      <c r="F238" s="540">
        <f>+[1]ระบบการควบคุมฯ!I403+[1]ระบบการควบคุมฯ!J403</f>
        <v>0</v>
      </c>
      <c r="G238" s="540">
        <f>+[1]ระบบการควบคุมฯ!K405+[1]ระบบการควบคุมฯ!L405</f>
        <v>0</v>
      </c>
      <c r="H238" s="232">
        <f t="shared" si="81"/>
        <v>0</v>
      </c>
      <c r="I238" s="541"/>
    </row>
    <row r="239" spans="1:9" ht="18.75" x14ac:dyDescent="0.2">
      <c r="A239" s="369"/>
      <c r="B239" s="230"/>
      <c r="C239" s="241"/>
      <c r="D239" s="540">
        <f>+[1]ระบบการควบคุมฯ!F406</f>
        <v>0</v>
      </c>
      <c r="E239" s="540">
        <f>+[1]ระบบการควบคุมฯ!G404+[1]ระบบการควบคุมฯ!H404</f>
        <v>0</v>
      </c>
      <c r="F239" s="540">
        <f>+[1]ระบบการควบคุมฯ!I404+[1]ระบบการควบคุมฯ!J404</f>
        <v>0</v>
      </c>
      <c r="G239" s="540">
        <f>+[1]ระบบการควบคุมฯ!K406+[1]ระบบการควบคุมฯ!L406</f>
        <v>0</v>
      </c>
      <c r="H239" s="232">
        <f t="shared" si="81"/>
        <v>0</v>
      </c>
      <c r="I239" s="541"/>
    </row>
    <row r="240" spans="1:9" ht="18.75" x14ac:dyDescent="0.2">
      <c r="A240" s="369"/>
      <c r="B240" s="230"/>
      <c r="C240" s="241"/>
      <c r="D240" s="540">
        <f>+[1]ระบบการควบคุมฯ!F407</f>
        <v>0</v>
      </c>
      <c r="E240" s="540">
        <f>+[1]ระบบการควบคุมฯ!G405+[1]ระบบการควบคุมฯ!H405</f>
        <v>0</v>
      </c>
      <c r="F240" s="540">
        <f>+[1]ระบบการควบคุมฯ!I405+[1]ระบบการควบคุมฯ!J405</f>
        <v>0</v>
      </c>
      <c r="G240" s="540">
        <f>+[1]ระบบการควบคุมฯ!K407+[1]ระบบการควบคุมฯ!L407</f>
        <v>0</v>
      </c>
      <c r="H240" s="232">
        <f t="shared" si="81"/>
        <v>0</v>
      </c>
      <c r="I240" s="541"/>
    </row>
    <row r="241" spans="1:9" ht="18.75" x14ac:dyDescent="0.2">
      <c r="A241" s="129"/>
      <c r="B241" s="130"/>
      <c r="C241" s="166"/>
      <c r="D241" s="373">
        <f>+[1]ระบบการควบคุมฯ!F408</f>
        <v>0</v>
      </c>
      <c r="E241" s="373">
        <f>+[1]ระบบการควบคุมฯ!G399+[1]ระบบการควบคุมฯ!H399</f>
        <v>0</v>
      </c>
      <c r="F241" s="373">
        <f>+[1]ระบบการควบคุมฯ!I399+[1]ระบบการควบคุมฯ!J399</f>
        <v>0</v>
      </c>
      <c r="G241" s="373">
        <f>+[1]ระบบการควบคุมฯ!K408+[1]ระบบการควบคุมฯ!L408</f>
        <v>0</v>
      </c>
      <c r="H241" s="148">
        <f t="shared" si="81"/>
        <v>0</v>
      </c>
      <c r="I241" s="169"/>
    </row>
    <row r="242" spans="1:9" ht="18.75" x14ac:dyDescent="0.2">
      <c r="A242" s="129"/>
      <c r="B242" s="130"/>
      <c r="C242" s="166"/>
      <c r="D242" s="373">
        <f>+[1]ระบบการควบคุมฯ!F409</f>
        <v>0</v>
      </c>
      <c r="E242" s="373">
        <f>+[1]ระบบการควบคุมฯ!G400+[1]ระบบการควบคุมฯ!H400</f>
        <v>0</v>
      </c>
      <c r="F242" s="373">
        <f>+[1]ระบบการควบคุมฯ!I400+[1]ระบบการควบคุมฯ!J400</f>
        <v>0</v>
      </c>
      <c r="G242" s="373">
        <f>+[1]ระบบการควบคุมฯ!K409+[1]ระบบการควบคุมฯ!L409</f>
        <v>0</v>
      </c>
      <c r="H242" s="148">
        <f t="shared" si="81"/>
        <v>0</v>
      </c>
      <c r="I242" s="169"/>
    </row>
    <row r="243" spans="1:9" ht="18.75" x14ac:dyDescent="0.2">
      <c r="A243" s="129"/>
      <c r="B243" s="374"/>
      <c r="C243" s="166"/>
      <c r="D243" s="373">
        <f>+[1]ระบบการควบคุมฯ!F410</f>
        <v>0</v>
      </c>
      <c r="E243" s="373">
        <f>+[1]ระบบการควบคุมฯ!G401+[1]ระบบการควบคุมฯ!H401</f>
        <v>0</v>
      </c>
      <c r="F243" s="373">
        <f>+[1]ระบบการควบคุมฯ!I401+[1]ระบบการควบคุมฯ!J401</f>
        <v>0</v>
      </c>
      <c r="G243" s="373">
        <f>+[1]ระบบการควบคุมฯ!K410+[1]ระบบการควบคุมฯ!L410</f>
        <v>0</v>
      </c>
      <c r="H243" s="148">
        <f t="shared" si="81"/>
        <v>0</v>
      </c>
      <c r="I243" s="169"/>
    </row>
    <row r="244" spans="1:9" ht="18.75" x14ac:dyDescent="0.2">
      <c r="A244" s="129"/>
      <c r="B244" s="374"/>
      <c r="C244" s="166"/>
      <c r="D244" s="373">
        <f>+[1]ระบบการควบคุมฯ!F411</f>
        <v>0</v>
      </c>
      <c r="E244" s="373">
        <f>+[1]ระบบการควบคุมฯ!G402+[1]ระบบการควบคุมฯ!H402</f>
        <v>0</v>
      </c>
      <c r="F244" s="373">
        <f>+[1]ระบบการควบคุมฯ!I402+[1]ระบบการควบคุมฯ!J402</f>
        <v>0</v>
      </c>
      <c r="G244" s="373">
        <f>+[1]ระบบการควบคุมฯ!K411+[1]ระบบการควบคุมฯ!L411</f>
        <v>0</v>
      </c>
      <c r="H244" s="148">
        <f t="shared" si="81"/>
        <v>0</v>
      </c>
      <c r="I244" s="169"/>
    </row>
    <row r="245" spans="1:9" ht="18.75" x14ac:dyDescent="0.2">
      <c r="A245" s="129"/>
      <c r="B245" s="374"/>
      <c r="C245" s="166"/>
      <c r="D245" s="373">
        <f>+[1]ระบบการควบคุมฯ!F412</f>
        <v>0</v>
      </c>
      <c r="E245" s="373">
        <f>+[1]ระบบการควบคุมฯ!G403+[1]ระบบการควบคุมฯ!H403</f>
        <v>0</v>
      </c>
      <c r="F245" s="373">
        <f>+[1]ระบบการควบคุมฯ!I403+[1]ระบบการควบคุมฯ!J403</f>
        <v>0</v>
      </c>
      <c r="G245" s="373">
        <f>+[1]ระบบการควบคุมฯ!K412+[1]ระบบการควบคุมฯ!L412</f>
        <v>0</v>
      </c>
      <c r="H245" s="148">
        <f t="shared" si="81"/>
        <v>0</v>
      </c>
      <c r="I245" s="169"/>
    </row>
    <row r="246" spans="1:9" ht="37.5" x14ac:dyDescent="0.2">
      <c r="A246" s="155" t="str">
        <f>+[7]ระบบการควบคุมฯ!A757</f>
        <v>2.1.4</v>
      </c>
      <c r="B246" s="121" t="str">
        <f>+[7]ระบบการควบคุมฯ!B757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46" s="121" t="str">
        <f>+[7]ระบบการควบคุมฯ!C757</f>
        <v>20004 66 05164 52034</v>
      </c>
      <c r="D246" s="123">
        <f>+D247</f>
        <v>43855</v>
      </c>
      <c r="E246" s="140">
        <f t="shared" ref="E246:H255" si="91">+E247</f>
        <v>0</v>
      </c>
      <c r="F246" s="140">
        <f t="shared" si="91"/>
        <v>0</v>
      </c>
      <c r="G246" s="140">
        <f t="shared" si="91"/>
        <v>38855</v>
      </c>
      <c r="H246" s="140">
        <f t="shared" si="91"/>
        <v>5000</v>
      </c>
      <c r="I246" s="141"/>
    </row>
    <row r="247" spans="1:9" ht="18.75" x14ac:dyDescent="0.2">
      <c r="A247" s="843">
        <f>+[7]ระบบการควบคุมฯ!A758</f>
        <v>0</v>
      </c>
      <c r="B247" s="143" t="str">
        <f>+[7]ระบบการควบคุมฯ!B758</f>
        <v xml:space="preserve"> งบดำเนินงาน 66112xx </v>
      </c>
      <c r="C247" s="143" t="str">
        <f>+[7]ระบบการควบคุมฯ!C758</f>
        <v>20004 35000200 2000000</v>
      </c>
      <c r="D247" s="144">
        <f>SUM(D248:D250)</f>
        <v>43855</v>
      </c>
      <c r="E247" s="144">
        <f t="shared" ref="E247:H247" si="92">SUM(E248:E250)</f>
        <v>0</v>
      </c>
      <c r="F247" s="144">
        <f t="shared" si="92"/>
        <v>0</v>
      </c>
      <c r="G247" s="144">
        <f t="shared" si="92"/>
        <v>38855</v>
      </c>
      <c r="H247" s="144">
        <f t="shared" si="92"/>
        <v>5000</v>
      </c>
      <c r="I247" s="146"/>
    </row>
    <row r="248" spans="1:9" ht="75" x14ac:dyDescent="0.2">
      <c r="A248" s="373" t="str">
        <f>+[7]ระบบการควบคุมฯ!A759</f>
        <v>2.1.4.1</v>
      </c>
      <c r="B248" s="374" t="str">
        <f>+[7]ระบบการควบคุมฯ!B759</f>
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</c>
      <c r="C248" s="374" t="str">
        <f>+[7]ระบบการควบคุมฯ!C759</f>
        <v>ศธ04002/ว5054 ลว.8 พ.ย.65 โอนครั้งที่ 54</v>
      </c>
      <c r="D248" s="1103">
        <f>+[7]ระบบการควบคุมฯ!F759</f>
        <v>5000</v>
      </c>
      <c r="E248" s="147">
        <f>+[7]ระบบการควบคุมฯ!G759+[7]ระบบการควบคุมฯ!H759</f>
        <v>0</v>
      </c>
      <c r="F248" s="147">
        <f>+[7]ระบบการควบคุมฯ!I759+[7]ระบบการควบคุมฯ!J759</f>
        <v>0</v>
      </c>
      <c r="G248" s="147">
        <f>+[7]ระบบการควบคุมฯ!K759+[7]ระบบการควบคุมฯ!L759</f>
        <v>0</v>
      </c>
      <c r="H248" s="1247">
        <f>+D248-E248-F248-G248</f>
        <v>5000</v>
      </c>
      <c r="I248" s="844" t="s">
        <v>169</v>
      </c>
    </row>
    <row r="249" spans="1:9" ht="93.75" x14ac:dyDescent="0.2">
      <c r="A249" s="373" t="str">
        <f>+[7]ระบบการควบคุมฯ!A760</f>
        <v>2.1.4.2</v>
      </c>
      <c r="B249" s="374" t="str">
        <f>+[7]ระบบการควบคุมฯ!B760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49" s="374" t="str">
        <f>+[7]ระบบการควบคุมฯ!C760</f>
        <v>ศธ04002/ว1387 ลว. 5 เมย 66 โอนครั้งที่ 456</v>
      </c>
      <c r="D249" s="147">
        <f>+[7]ระบบการควบคุมฯ!F760</f>
        <v>800</v>
      </c>
      <c r="E249" s="147">
        <f>+[7]ระบบการควบคุมฯ!G760+[7]ระบบการควบคุมฯ!H760</f>
        <v>0</v>
      </c>
      <c r="F249" s="147">
        <f>+[7]ระบบการควบคุมฯ!I760+[7]ระบบการควบคุมฯ!J760</f>
        <v>0</v>
      </c>
      <c r="G249" s="147">
        <f>+[7]ระบบการควบคุมฯ!K760+[7]ระบบการควบคุมฯ!L760</f>
        <v>800</v>
      </c>
      <c r="H249" s="147">
        <f>+D249-E249-F249-G249</f>
        <v>0</v>
      </c>
      <c r="I249" s="844" t="s">
        <v>169</v>
      </c>
    </row>
    <row r="250" spans="1:9" ht="56.25" x14ac:dyDescent="0.2">
      <c r="A250" s="373" t="str">
        <f>+[7]ระบบการควบคุมฯ!A761</f>
        <v>2.1.4.3</v>
      </c>
      <c r="B250" s="374" t="str">
        <f>+[7]ระบบการควบคุมฯ!B761</f>
        <v>ค่าจัดซื้อหนังสือพระราชนิพนธ์ จำนวน 3  เรื่อง</v>
      </c>
      <c r="C250" s="374" t="str">
        <f>+[7]ระบบการควบคุมฯ!C761</f>
        <v>ศธ04002/ว2953 ลว. 18 กค 66 โอนครั้งที่ 689 งบ  61055 บาท</v>
      </c>
      <c r="D250" s="147">
        <f>+[7]ระบบการควบคุมฯ!F761</f>
        <v>38055</v>
      </c>
      <c r="E250" s="147">
        <f>+[7]ระบบการควบคุมฯ!G761+[7]ระบบการควบคุมฯ!H761</f>
        <v>0</v>
      </c>
      <c r="F250" s="147">
        <f>+[7]ระบบการควบคุมฯ!I761+[7]ระบบการควบคุมฯ!J761</f>
        <v>0</v>
      </c>
      <c r="G250" s="147">
        <f>+[7]ระบบการควบคุมฯ!K761+[7]ระบบการควบคุมฯ!L761</f>
        <v>38055</v>
      </c>
      <c r="H250" s="147">
        <f>+D250-E250-F250-G250</f>
        <v>0</v>
      </c>
      <c r="I250" s="844" t="s">
        <v>169</v>
      </c>
    </row>
    <row r="251" spans="1:9" ht="37.5" x14ac:dyDescent="0.2">
      <c r="A251" s="155">
        <f>+[7]ระบบการควบคุมฯ!A763</f>
        <v>2.2000000000000002</v>
      </c>
      <c r="B251" s="121" t="str">
        <f>+[7]ระบบการควบคุมฯ!B763</f>
        <v xml:space="preserve">กิจกรรมการจัดการศึกษามัธยมศึกษาตอนต้นสำหรับโรงเรียนปกติ  </v>
      </c>
      <c r="C251" s="121" t="str">
        <f>+[7]ระบบการควบคุมฯ!C763</f>
        <v>20004 66 0516500000</v>
      </c>
      <c r="D251" s="123">
        <f>+D252</f>
        <v>700</v>
      </c>
      <c r="E251" s="140">
        <f t="shared" si="91"/>
        <v>0</v>
      </c>
      <c r="F251" s="140">
        <f t="shared" si="91"/>
        <v>0</v>
      </c>
      <c r="G251" s="140">
        <f t="shared" si="91"/>
        <v>700</v>
      </c>
      <c r="H251" s="140">
        <f t="shared" si="91"/>
        <v>0</v>
      </c>
      <c r="I251" s="141"/>
    </row>
    <row r="252" spans="1:9" ht="18.75" x14ac:dyDescent="0.2">
      <c r="A252" s="843">
        <f>+[7]ระบบการควบคุมฯ!A764</f>
        <v>0</v>
      </c>
      <c r="B252" s="143" t="str">
        <f>+[7]ระบบการควบคุมฯ!B764</f>
        <v xml:space="preserve"> งบดำเนินงาน 66112xx</v>
      </c>
      <c r="C252" s="143" t="str">
        <f>+[7]ระบบการควบคุมฯ!C764</f>
        <v>20004 35000200 2000000</v>
      </c>
      <c r="D252" s="144">
        <f>+D253</f>
        <v>700</v>
      </c>
      <c r="E252" s="144">
        <f t="shared" si="91"/>
        <v>0</v>
      </c>
      <c r="F252" s="144">
        <f t="shared" si="91"/>
        <v>0</v>
      </c>
      <c r="G252" s="144">
        <f t="shared" si="91"/>
        <v>700</v>
      </c>
      <c r="H252" s="144">
        <f t="shared" si="91"/>
        <v>0</v>
      </c>
      <c r="I252" s="146"/>
    </row>
    <row r="253" spans="1:9" ht="75" x14ac:dyDescent="0.2">
      <c r="A253" s="373" t="str">
        <f>+[7]ระบบการควบคุมฯ!A766</f>
        <v>2.2.1</v>
      </c>
      <c r="B253" s="374" t="str">
        <f>+[7]ระบบการควบคุมฯ!B766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53" s="374" t="str">
        <f>+[7]ระบบการควบคุมฯ!C766</f>
        <v>ศธ 04002/ว253 ลว 25 มค 66 โอนครั้งที่ 231</v>
      </c>
      <c r="D253" s="147">
        <f>+[7]ระบบการควบคุมฯ!F766</f>
        <v>700</v>
      </c>
      <c r="E253" s="147">
        <f>+[7]ระบบการควบคุมฯ!G766+[7]ระบบการควบคุมฯ!H766</f>
        <v>0</v>
      </c>
      <c r="F253" s="147">
        <f>+[7]ระบบการควบคุมฯ!I766+[7]ระบบการควบคุมฯ!J766</f>
        <v>0</v>
      </c>
      <c r="G253" s="147">
        <f>+[7]ระบบการควบคุมฯ!K766+[7]ระบบการควบคุมฯ!L766</f>
        <v>700</v>
      </c>
      <c r="H253" s="147">
        <f>+D253-E253-G253</f>
        <v>0</v>
      </c>
      <c r="I253" s="860" t="s">
        <v>96</v>
      </c>
    </row>
    <row r="254" spans="1:9" ht="18.75" x14ac:dyDescent="0.2">
      <c r="A254" s="373"/>
      <c r="B254" s="374"/>
      <c r="C254" s="374"/>
      <c r="D254" s="147"/>
      <c r="E254" s="147"/>
      <c r="F254" s="147"/>
      <c r="G254" s="147"/>
      <c r="H254" s="147">
        <f>+D254-E254-F254-G254</f>
        <v>0</v>
      </c>
      <c r="I254" s="844"/>
    </row>
    <row r="255" spans="1:9" ht="37.5" x14ac:dyDescent="0.2">
      <c r="A255" s="155" t="str">
        <f>+[7]ระบบการควบคุมฯ!A839</f>
        <v>2.2.1</v>
      </c>
      <c r="B255" s="121" t="str">
        <f>+[7]ระบบการควบคุมฯ!B839</f>
        <v>กิจกรรมย่อยสนับสนุนเสริมสร้างความเข้มแข็งในการพัฒนาครูอย่างมีประสิทธิภาพ</v>
      </c>
      <c r="C255" s="121" t="str">
        <f>+[7]ระบบการควบคุมฯ!C839</f>
        <v>20004 66 05165 51999</v>
      </c>
      <c r="D255" s="123">
        <f>+D256</f>
        <v>107700</v>
      </c>
      <c r="E255" s="140">
        <f t="shared" si="91"/>
        <v>0</v>
      </c>
      <c r="F255" s="140">
        <f t="shared" si="91"/>
        <v>0</v>
      </c>
      <c r="G255" s="140">
        <f t="shared" si="91"/>
        <v>72642</v>
      </c>
      <c r="H255" s="140">
        <f t="shared" si="91"/>
        <v>35058</v>
      </c>
      <c r="I255" s="141"/>
    </row>
    <row r="256" spans="1:9" ht="18.75" x14ac:dyDescent="0.2">
      <c r="A256" s="843">
        <f>+[7]ระบบการควบคุมฯ!A840</f>
        <v>0</v>
      </c>
      <c r="B256" s="143" t="str">
        <f>+[7]ระบบการควบคุมฯ!B840</f>
        <v xml:space="preserve"> งบดำเนินงาน 66112xx </v>
      </c>
      <c r="C256" s="143" t="str">
        <f>+[7]ระบบการควบคุมฯ!C840</f>
        <v>20004 35000200 2000000</v>
      </c>
      <c r="D256" s="144">
        <f>SUM(D257:D259)</f>
        <v>107700</v>
      </c>
      <c r="E256" s="144">
        <f t="shared" ref="E256:H256" si="93">SUM(E257:E259)</f>
        <v>0</v>
      </c>
      <c r="F256" s="144">
        <f t="shared" si="93"/>
        <v>0</v>
      </c>
      <c r="G256" s="144">
        <f t="shared" si="93"/>
        <v>72642</v>
      </c>
      <c r="H256" s="144">
        <f t="shared" si="93"/>
        <v>35058</v>
      </c>
      <c r="I256" s="146"/>
    </row>
    <row r="257" spans="1:9" ht="56.25" x14ac:dyDescent="0.2">
      <c r="A257" s="373" t="str">
        <f>+[7]ระบบการควบคุมฯ!A841</f>
        <v>2.2.1.1</v>
      </c>
      <c r="B257" s="374" t="str">
        <f>+[7]ระบบการควบคุมฯ!B841</f>
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</c>
      <c r="C257" s="374" t="str">
        <f>+[7]ระบบการควบคุมฯ!C841</f>
        <v>ศธ04002/ว5365 ลว.25 พ.ย.65 โอนครั้งที่ 93</v>
      </c>
      <c r="D257" s="147">
        <f>+[7]ระบบการควบคุมฯ!F841</f>
        <v>6000</v>
      </c>
      <c r="E257" s="147">
        <f>+[7]ระบบการควบคุมฯ!G841+[7]ระบบการควบคุมฯ!H841</f>
        <v>0</v>
      </c>
      <c r="F257" s="147">
        <f>+[7]ระบบการควบคุมฯ!I841+[7]ระบบการควบคุมฯ!J841</f>
        <v>0</v>
      </c>
      <c r="G257" s="147">
        <f>+[7]ระบบการควบคุมฯ!K841+[7]ระบบการควบคุมฯ!L841</f>
        <v>4800</v>
      </c>
      <c r="H257" s="147">
        <f>+D257-E257-F257-G257</f>
        <v>1200</v>
      </c>
      <c r="I257" s="844" t="s">
        <v>18</v>
      </c>
    </row>
    <row r="258" spans="1:9" ht="56.25" x14ac:dyDescent="0.2">
      <c r="A258" s="373" t="str">
        <f>+[7]ระบบการควบคุมฯ!A842</f>
        <v>2.2.1.2</v>
      </c>
      <c r="B258" s="374" t="str">
        <f>+[7]ระบบการควบคุมฯ!B842</f>
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</c>
      <c r="C258" s="374" t="str">
        <f>+[7]ระบบการควบคุมฯ!C842</f>
        <v>ศธ04002/ว3002 ลว.21 กค 66 โอนครั้งที่ 702</v>
      </c>
      <c r="D258" s="147">
        <f>+[7]ระบบการควบคุมฯ!F842</f>
        <v>100900</v>
      </c>
      <c r="E258" s="147">
        <f>+[7]ระบบการควบคุมฯ!G842+[7]ระบบการควบคุมฯ!H842</f>
        <v>0</v>
      </c>
      <c r="F258" s="147">
        <f>+[7]ระบบการควบคุมฯ!I842+[7]ระบบการควบคุมฯ!J842</f>
        <v>0</v>
      </c>
      <c r="G258" s="147">
        <f>+[7]ระบบการควบคุมฯ!K842+[7]ระบบการควบคุมฯ!L842</f>
        <v>67842</v>
      </c>
      <c r="H258" s="147">
        <f>+D258-E258-F258-G258</f>
        <v>33058</v>
      </c>
      <c r="I258" s="844" t="s">
        <v>18</v>
      </c>
    </row>
    <row r="259" spans="1:9" ht="56.25" x14ac:dyDescent="0.2">
      <c r="A259" s="373" t="str">
        <f>+[7]ระบบการควบคุมฯ!A843</f>
        <v>2.2.1.3</v>
      </c>
      <c r="B259" s="374" t="str">
        <f>+[7]ระบบการควบคุมฯ!B843</f>
        <v xml:space="preserve">ค่าพาหนะสำหรับผู้เข้าประชุมสัมมนาทางวิชาการและแลกเปลี่ยนเรียนรู้ การนิเทศวิถีใหม่ วิถีคุณภาพใช้พื้นที่เป็นฐาน ใช้นวัตกรรมในการขับเคลื่อน ประจำปีงบประมาณ พ.ศ. 2566 </v>
      </c>
      <c r="C259" s="374" t="str">
        <f>+[7]ระบบการควบคุมฯ!C843</f>
        <v>ศธ04002/ว3670 ลว.28 สค 66 โอนครั้งที่ 822</v>
      </c>
      <c r="D259" s="147">
        <f>+[7]ระบบการควบคุมฯ!F843</f>
        <v>800</v>
      </c>
      <c r="E259" s="147">
        <f>+[7]ระบบการควบคุมฯ!G843+[7]ระบบการควบคุมฯ!H843</f>
        <v>0</v>
      </c>
      <c r="F259" s="147">
        <f>+[7]ระบบการควบคุมฯ!I843+[7]ระบบการควบคุมฯ!J843</f>
        <v>0</v>
      </c>
      <c r="G259" s="147">
        <f>+[7]ระบบการควบคุมฯ!K843+[7]ระบบการควบคุมฯ!L843</f>
        <v>0</v>
      </c>
      <c r="H259" s="147">
        <f>+D259-E259-F259-G259</f>
        <v>800</v>
      </c>
      <c r="I259" s="844" t="s">
        <v>96</v>
      </c>
    </row>
    <row r="260" spans="1:9" ht="18.75" x14ac:dyDescent="0.2">
      <c r="A260" s="129"/>
      <c r="B260" s="130"/>
      <c r="C260" s="130"/>
      <c r="D260" s="147"/>
      <c r="E260" s="148"/>
      <c r="F260" s="148"/>
      <c r="G260" s="148"/>
      <c r="H260" s="148"/>
      <c r="I260" s="154"/>
    </row>
    <row r="261" spans="1:9" ht="37.5" x14ac:dyDescent="0.2">
      <c r="A261" s="155" t="str">
        <f>+[7]ระบบการควบคุมฯ!A844</f>
        <v>2.2.2</v>
      </c>
      <c r="B261" s="121" t="str">
        <f>+[7]ระบบการควบคุมฯ!B844</f>
        <v xml:space="preserve">กิจกรรมรองการวิจัยเพื่อพัฒนานวัตกรรมการจัดการศึกษา </v>
      </c>
      <c r="C261" s="121" t="str">
        <f>+[7]ระบบการควบคุมฯ!C844</f>
        <v>20004 66 05165 52018</v>
      </c>
      <c r="D261" s="123">
        <f>+D262</f>
        <v>38000</v>
      </c>
      <c r="E261" s="140">
        <f t="shared" ref="E261:H261" si="94">+E262</f>
        <v>0</v>
      </c>
      <c r="F261" s="140">
        <f t="shared" si="94"/>
        <v>0</v>
      </c>
      <c r="G261" s="140">
        <f t="shared" si="94"/>
        <v>32750</v>
      </c>
      <c r="H261" s="140">
        <f t="shared" si="94"/>
        <v>5250</v>
      </c>
      <c r="I261" s="141"/>
    </row>
    <row r="262" spans="1:9" ht="18.75" x14ac:dyDescent="0.2">
      <c r="A262" s="843"/>
      <c r="B262" s="143" t="str">
        <f>+[7]ระบบการควบคุมฯ!B845</f>
        <v xml:space="preserve"> งบดำเนินงาน 66112xx </v>
      </c>
      <c r="C262" s="143" t="str">
        <f>+[7]ระบบการควบคุมฯ!C845</f>
        <v>20004 35000200 2000000</v>
      </c>
      <c r="D262" s="144">
        <f>SUM(D263:D265)</f>
        <v>38000</v>
      </c>
      <c r="E262" s="144">
        <f t="shared" ref="E262:H262" si="95">SUM(E263:E265)</f>
        <v>0</v>
      </c>
      <c r="F262" s="144">
        <f t="shared" si="95"/>
        <v>0</v>
      </c>
      <c r="G262" s="144">
        <f t="shared" si="95"/>
        <v>32750</v>
      </c>
      <c r="H262" s="144">
        <f t="shared" si="95"/>
        <v>5250</v>
      </c>
      <c r="I262" s="146"/>
    </row>
    <row r="263" spans="1:9" ht="56.25" x14ac:dyDescent="0.2">
      <c r="A263" s="373" t="str">
        <f>+[7]ระบบการควบคุมฯ!A846</f>
        <v>2.2.2.1</v>
      </c>
      <c r="B263" s="374" t="str">
        <f>+[7]ระบบการควบคุมฯ!B846</f>
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</c>
      <c r="C263" s="374" t="str">
        <f>+[7]ระบบการควบคุมฯ!C846</f>
        <v>ศธ04002/ว567 ลว 13 กพ 2566 โอนครั้งที่ 304</v>
      </c>
      <c r="D263" s="147">
        <f>+[7]ระบบการควบคุมฯ!F846</f>
        <v>33500</v>
      </c>
      <c r="E263" s="147">
        <f>+[7]ระบบการควบคุมฯ!G846+[7]ระบบการควบคุมฯ!H846</f>
        <v>0</v>
      </c>
      <c r="F263" s="147">
        <f>+[7]ระบบการควบคุมฯ!I846+[7]ระบบการควบคุมฯ!J846</f>
        <v>0</v>
      </c>
      <c r="G263" s="147">
        <f>+[7]ระบบการควบคุมฯ!K846+[7]ระบบการควบคุมฯ!L846</f>
        <v>32750</v>
      </c>
      <c r="H263" s="147">
        <f>+D263-E263-F263-G263</f>
        <v>750</v>
      </c>
      <c r="I263" s="844" t="s">
        <v>13</v>
      </c>
    </row>
    <row r="264" spans="1:9" ht="56.25" x14ac:dyDescent="0.2">
      <c r="A264" s="373" t="str">
        <f>+[7]ระบบการควบคุมฯ!A847</f>
        <v>2.2.2.2</v>
      </c>
      <c r="B264" s="374" t="str">
        <f>+[7]ระบบการควบคุมฯ!B847</f>
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</c>
      <c r="C264" s="374" t="str">
        <f>+[7]ระบบการควบคุมฯ!C847</f>
        <v>ศธ04002/ว1888 ลว 11 พค 2566 โอนครั้งที่ 511</v>
      </c>
      <c r="D264" s="147">
        <f>+[7]ระบบการควบคุมฯ!F847</f>
        <v>1000</v>
      </c>
      <c r="E264" s="147">
        <f>+[7]ระบบการควบคุมฯ!G847+[7]ระบบการควบคุมฯ!H847</f>
        <v>0</v>
      </c>
      <c r="F264" s="147">
        <f>+[7]ระบบการควบคุมฯ!I847+[7]ระบบการควบคุมฯ!J847</f>
        <v>0</v>
      </c>
      <c r="G264" s="147">
        <f>+[7]ระบบการควบคุมฯ!K847+[7]ระบบการควบคุมฯ!L847</f>
        <v>0</v>
      </c>
      <c r="H264" s="147">
        <f>+D264-E264-F264-G264</f>
        <v>1000</v>
      </c>
      <c r="I264" s="844" t="s">
        <v>199</v>
      </c>
    </row>
    <row r="265" spans="1:9" ht="75" x14ac:dyDescent="0.2">
      <c r="A265" s="373" t="str">
        <f>+[7]ระบบการควบคุมฯ!A848</f>
        <v>2.2.2.3</v>
      </c>
      <c r="B265" s="374" t="str">
        <f>+[7]ระบบการควบคุมฯ!B848</f>
        <v>ค่าใช้จ่าย ในการดำเนินกิจกรรมตามโครงการโรงเรียนคุณธรรม สพฐ. รายการที่ 2คลิปภาพยนตร์สั้น ตรอบครัวคุณธรรม จำนวนเงิน 1,500.-บาท รายการที่ 3 การนิเทศ กำกับ ติดตาม จำนวนเงิน 2,000.-บาท</v>
      </c>
      <c r="C265" s="374" t="str">
        <f>+[7]ระบบการควบคุมฯ!C848</f>
        <v>ศธ 04002/ว3089/29 กค 66 ครั้งที่ 812 จำนวนเงิน 3,500.-บาท นิเทศ</v>
      </c>
      <c r="D265" s="147">
        <f>+[7]ระบบการควบคุมฯ!F848</f>
        <v>3500</v>
      </c>
      <c r="E265" s="147">
        <f>+[7]ระบบการควบคุมฯ!G848+[7]ระบบการควบคุมฯ!H848</f>
        <v>0</v>
      </c>
      <c r="F265" s="147">
        <f>+[7]ระบบการควบคุมฯ!I848+[7]ระบบการควบคุมฯ!J848</f>
        <v>0</v>
      </c>
      <c r="G265" s="147">
        <f>+[7]ระบบการควบคุมฯ!K848+[7]ระบบการควบคุมฯ!L848</f>
        <v>0</v>
      </c>
      <c r="H265" s="147">
        <f>+D265-E265-F265-G265</f>
        <v>3500</v>
      </c>
      <c r="I265" s="844" t="s">
        <v>225</v>
      </c>
    </row>
    <row r="266" spans="1:9" ht="37.5" x14ac:dyDescent="0.2">
      <c r="A266" s="155" t="str">
        <f>+[7]ระบบการควบคุมฯ!A851</f>
        <v>2.2.3</v>
      </c>
      <c r="B266" s="121" t="str">
        <f>+[7]ระบบการควบคุมฯ!B851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266" s="121" t="str">
        <f>+[7]ระบบการควบคุมฯ!C851</f>
        <v>20004 66 05165 90691</v>
      </c>
      <c r="D266" s="123">
        <f>+D267</f>
        <v>11200</v>
      </c>
      <c r="E266" s="140">
        <f t="shared" ref="E266:H266" si="96">+E267</f>
        <v>0</v>
      </c>
      <c r="F266" s="140">
        <f t="shared" si="96"/>
        <v>0</v>
      </c>
      <c r="G266" s="140">
        <f t="shared" si="96"/>
        <v>0</v>
      </c>
      <c r="H266" s="140">
        <f t="shared" si="96"/>
        <v>11200</v>
      </c>
      <c r="I266" s="141"/>
    </row>
    <row r="267" spans="1:9" ht="18.75" x14ac:dyDescent="0.2">
      <c r="A267" s="142"/>
      <c r="B267" s="143" t="str">
        <f>+[7]ระบบการควบคุมฯ!B852</f>
        <v xml:space="preserve"> งบดำเนินงาน 66112xx </v>
      </c>
      <c r="C267" s="143" t="str">
        <f>+[7]ระบบการควบคุมฯ!C852</f>
        <v>20004 35000200 2000000</v>
      </c>
      <c r="D267" s="144">
        <f>SUM(D268:D269)</f>
        <v>11200</v>
      </c>
      <c r="E267" s="144">
        <f t="shared" ref="E267:H267" si="97">SUM(E268:E269)</f>
        <v>0</v>
      </c>
      <c r="F267" s="144">
        <f t="shared" si="97"/>
        <v>0</v>
      </c>
      <c r="G267" s="144">
        <f t="shared" si="97"/>
        <v>0</v>
      </c>
      <c r="H267" s="144">
        <f t="shared" si="97"/>
        <v>11200</v>
      </c>
      <c r="I267" s="146"/>
    </row>
    <row r="268" spans="1:9" ht="56.25" x14ac:dyDescent="0.2">
      <c r="A268" s="373" t="str">
        <f>+[7]ระบบการควบคุมฯ!A853</f>
        <v>2.2.3.1</v>
      </c>
      <c r="B268" s="375" t="str">
        <f>+[7]ระบบการควบคุมฯ!B853</f>
        <v xml:space="preserve">ค่าใช้จ่าย  รณรงค์ และติดตาม การใช้หนังสือพระราชนิพนธ์  </v>
      </c>
      <c r="C268" s="376" t="str">
        <f>+[7]ระบบการควบคุมฯ!C853</f>
        <v>ศธ 04002/ว2953/25 กค 66 ครั้งที่ 689 จำนวนเงิน 61,055 บาท</v>
      </c>
      <c r="D268" s="373">
        <f>+[7]ระบบการควบคุมฯ!F853</f>
        <v>10000</v>
      </c>
      <c r="E268" s="377">
        <f>+[7]ระบบการควบคุมฯ!G853-[7]ระบบการควบคุมฯ!H853</f>
        <v>0</v>
      </c>
      <c r="F268" s="377">
        <f>+[7]ระบบการควบคุมฯ!I853+[7]ระบบการควบคุมฯ!J853</f>
        <v>0</v>
      </c>
      <c r="G268" s="377">
        <f>+[7]ระบบการควบคุมฯ!K853+[7]ระบบการควบคุมฯ!L853</f>
        <v>0</v>
      </c>
      <c r="H268" s="378">
        <f t="shared" ref="H268:H269" si="98">+D268-E268-F268-G268</f>
        <v>10000</v>
      </c>
      <c r="I268" s="504" t="s">
        <v>96</v>
      </c>
    </row>
    <row r="269" spans="1:9" ht="75" x14ac:dyDescent="0.2">
      <c r="A269" s="373" t="str">
        <f>+[7]ระบบการควบคุมฯ!A854</f>
        <v>2.2.3.2</v>
      </c>
      <c r="B269" s="375" t="str">
        <f>+[7]ระบบการควบคุมฯ!B854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269" s="376" t="str">
        <f>+[7]ระบบการควบคุมฯ!C854</f>
        <v>ศธ 04002/ว3089/29 กค 66 ครั้งที่ 712 จำนวนเงิน 1,200.-บาท เขียนเขต</v>
      </c>
      <c r="D269" s="373">
        <f>+[7]ระบบการควบคุมฯ!F854</f>
        <v>1200</v>
      </c>
      <c r="E269" s="377">
        <f>+[7]ระบบการควบคุมฯ!G854-[7]ระบบการควบคุมฯ!H854</f>
        <v>0</v>
      </c>
      <c r="F269" s="377">
        <f>+[7]ระบบการควบคุมฯ!I854+[7]ระบบการควบคุมฯ!J854</f>
        <v>0</v>
      </c>
      <c r="G269" s="377">
        <f>+[7]ระบบการควบคุมฯ!K854+[7]ระบบการควบคุมฯ!L854</f>
        <v>0</v>
      </c>
      <c r="H269" s="378">
        <f t="shared" si="98"/>
        <v>1200</v>
      </c>
      <c r="I269" s="504" t="s">
        <v>226</v>
      </c>
    </row>
    <row r="270" spans="1:9" ht="37.5" x14ac:dyDescent="0.2">
      <c r="A270" s="155">
        <f>+[3]ระบบการควบคุมฯ!A718</f>
        <v>2.2999999999999998</v>
      </c>
      <c r="B270" s="121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70" s="121" t="str">
        <f>+[1]ระบบการควบคุมฯ!C890</f>
        <v>20004 66 5201500000</v>
      </c>
      <c r="D270" s="123">
        <f>+D271</f>
        <v>73340</v>
      </c>
      <c r="E270" s="140">
        <f t="shared" ref="E270:H270" si="99">+E271</f>
        <v>0</v>
      </c>
      <c r="F270" s="140">
        <f t="shared" si="99"/>
        <v>0</v>
      </c>
      <c r="G270" s="140">
        <f t="shared" si="99"/>
        <v>51898.78</v>
      </c>
      <c r="H270" s="140">
        <f t="shared" si="99"/>
        <v>21441.22</v>
      </c>
      <c r="I270" s="141"/>
    </row>
    <row r="271" spans="1:9" ht="18.75" x14ac:dyDescent="0.2">
      <c r="A271" s="142"/>
      <c r="B271" s="143" t="str">
        <f>+[7]ระบบการควบคุมฯ!B901</f>
        <v xml:space="preserve"> งบดำเนินงาน 66112xx</v>
      </c>
      <c r="C271" s="143"/>
      <c r="D271" s="144">
        <f>SUM(D272:D281)</f>
        <v>73340</v>
      </c>
      <c r="E271" s="144">
        <f t="shared" ref="E271:H271" si="100">SUM(E272:E281)</f>
        <v>0</v>
      </c>
      <c r="F271" s="144">
        <f t="shared" si="100"/>
        <v>0</v>
      </c>
      <c r="G271" s="144">
        <f t="shared" si="100"/>
        <v>51898.78</v>
      </c>
      <c r="H271" s="144">
        <f t="shared" si="100"/>
        <v>21441.22</v>
      </c>
      <c r="I271" s="146"/>
    </row>
    <row r="272" spans="1:9" ht="56.25" x14ac:dyDescent="0.2">
      <c r="A272" s="373" t="str">
        <f>+[7]ระบบการควบคุมฯ!A902</f>
        <v>2.3.1</v>
      </c>
      <c r="B272" s="375" t="str">
        <f>+[7]ระบบการควบคุมฯ!B902</f>
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</c>
      <c r="C272" s="376" t="str">
        <f>+[7]ระบบการควบคุมฯ!C902</f>
        <v>ศธ 04002/ว55059 ลว 6 ธ.ค.65 โอนครั้งที่ 107</v>
      </c>
      <c r="D272" s="373">
        <f>+[7]ระบบการควบคุมฯ!F902</f>
        <v>10000</v>
      </c>
      <c r="E272" s="377">
        <f>+[7]ระบบการควบคุมฯ!G902+[7]ระบบการควบคุมฯ!H902</f>
        <v>0</v>
      </c>
      <c r="F272" s="377">
        <f>+[7]ระบบการควบคุมฯ!I902+[7]ระบบการควบคุมฯ!J902</f>
        <v>0</v>
      </c>
      <c r="G272" s="377">
        <f>+[7]ระบบการควบคุมฯ!K902+[7]ระบบการควบคุมฯ!L902</f>
        <v>1080</v>
      </c>
      <c r="H272" s="378">
        <f t="shared" ref="H272:H278" si="101">+D272-E272-F272-G272</f>
        <v>8920</v>
      </c>
      <c r="I272" s="504" t="s">
        <v>13</v>
      </c>
    </row>
    <row r="273" spans="1:9" ht="56.25" x14ac:dyDescent="0.2">
      <c r="A273" s="373" t="str">
        <f>+[7]ระบบการควบคุมฯ!A903</f>
        <v>2.3.2</v>
      </c>
      <c r="B273" s="375" t="str">
        <f>+[7]ระบบการควบคุมฯ!B903</f>
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</c>
      <c r="C273" s="376" t="str">
        <f>+[7]ระบบการควบคุมฯ!C903</f>
        <v>ศธ 04002/ว5603 ลว 14 ธ.ค.65 ครั้งที่ 125</v>
      </c>
      <c r="D273" s="373">
        <f>+[7]ระบบการควบคุมฯ!F903</f>
        <v>5500</v>
      </c>
      <c r="E273" s="377">
        <f>+[7]ระบบการควบคุมฯ!G903+[7]ระบบการควบคุมฯ!H903</f>
        <v>0</v>
      </c>
      <c r="F273" s="377">
        <f>+[7]ระบบการควบคุมฯ!I903+[7]ระบบการควบคุมฯ!J903</f>
        <v>0</v>
      </c>
      <c r="G273" s="377">
        <f>+[7]ระบบการควบคุมฯ!K903+[7]ระบบการควบคุมฯ!L903</f>
        <v>5168.78</v>
      </c>
      <c r="H273" s="378">
        <f t="shared" si="101"/>
        <v>331.22000000000025</v>
      </c>
      <c r="I273" s="504" t="s">
        <v>13</v>
      </c>
    </row>
    <row r="274" spans="1:9" ht="75" x14ac:dyDescent="0.2">
      <c r="A274" s="373" t="str">
        <f>+[7]ระบบการควบคุมฯ!A905</f>
        <v>2.3.3</v>
      </c>
      <c r="B274" s="375" t="str">
        <f>+[7]ระบบการควบคุมฯ!B904</f>
        <v>ค่าใช้จ่ายการประกวดแข่งขันทักษะวิชาการนักเรียนในการประชุมวิชาการการ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</v>
      </c>
      <c r="C274" s="376" t="str">
        <f>+[7]ระบบการควบคุมฯ!C904</f>
        <v>ศธ 04002/ว2821  ลว 13 กค 2566 ครั้งที่ 667</v>
      </c>
      <c r="D274" s="373">
        <f>+[7]ระบบการควบคุมฯ!F904</f>
        <v>38000</v>
      </c>
      <c r="E274" s="377">
        <f>+[7]ระบบการควบคุมฯ!G904+[7]ระบบการควบคุมฯ!H904</f>
        <v>0</v>
      </c>
      <c r="F274" s="377">
        <f>+[7]ระบบการควบคุมฯ!I904+[7]ระบบการควบคุมฯ!J904</f>
        <v>0</v>
      </c>
      <c r="G274" s="377">
        <f>+[7]ระบบการควบคุมฯ!K904+[7]ระบบการควบคุมฯ!L904</f>
        <v>38000</v>
      </c>
      <c r="H274" s="378">
        <f t="shared" si="101"/>
        <v>0</v>
      </c>
      <c r="I274" s="504" t="s">
        <v>13</v>
      </c>
    </row>
    <row r="275" spans="1:9" ht="56.25" x14ac:dyDescent="0.2">
      <c r="A275" s="373" t="str">
        <f>+[7]ระบบการควบคุมฯ!A906</f>
        <v>2.3.4</v>
      </c>
      <c r="B275" s="375" t="str">
        <f>+[7]ระบบการควบคุมฯ!B905</f>
        <v xml:space="preserve">ค่าใช้จ่ายในการประชุม และการนิเทศติดตามให้กับศูนย์การเรียนที่จัดการศึกษาขั้นพื้นฐาน          </v>
      </c>
      <c r="C275" s="376" t="str">
        <f>+[7]ระบบการควบคุมฯ!C905</f>
        <v>ศธ 04002/ว2953 ลว 18 ก.ค. 66 ครั้งที่ 689   จำนวน61,055บาท</v>
      </c>
      <c r="D275" s="373">
        <f>+[7]ระบบการควบคุมฯ!F905</f>
        <v>8000</v>
      </c>
      <c r="E275" s="377">
        <f>+[7]ระบบการควบคุมฯ!G905+[7]ระบบการควบคุมฯ!H905</f>
        <v>0</v>
      </c>
      <c r="F275" s="377">
        <f>+[7]ระบบการควบคุมฯ!I905+[7]ระบบการควบคุมฯ!J905</f>
        <v>0</v>
      </c>
      <c r="G275" s="377">
        <f>+[7]ระบบการควบคุมฯ!K905+[7]ระบบการควบคุมฯ!L905</f>
        <v>7650</v>
      </c>
      <c r="H275" s="378">
        <f t="shared" si="101"/>
        <v>350</v>
      </c>
      <c r="I275" s="504" t="s">
        <v>13</v>
      </c>
    </row>
    <row r="276" spans="1:9" ht="75" x14ac:dyDescent="0.2">
      <c r="A276" s="373" t="str">
        <f>+[7]ระบบการควบคุมฯ!A907</f>
        <v>2.3.5</v>
      </c>
      <c r="B276" s="375" t="str">
        <f>+[7]ระบบการควบคุมฯ!B906</f>
        <v xml:space="preserve">ค่าใช้จ่ายในการเดินทางเข้าร่วมประชุมเชิงปฏิบัติการปรับปรุงแนวทางการดำเนินงานตามกฎกระทรวงว่าด้วยสิทธิในการ   จัดการศึกษาขั้นพื้นฐานโดยครอบครัว พ.ศ. 2547  ระหว่างวันที่ 18 – 21 กรกฎาคม 2566 ณ โรงแรมซีบรีซ จอมเทียน รีสอร์ท จังหวัดชลบุรี  </v>
      </c>
      <c r="C276" s="376" t="str">
        <f>+[7]ระบบการควบคุมฯ!C906</f>
        <v>ศธ 04002/ว3291 ลว 11 ส.ค.66 ครั้งที่ 744 เศรษฐพล+สัณฑวัฒน์</v>
      </c>
      <c r="D276" s="373">
        <f>+[7]ระบบการควบคุมฯ!F906</f>
        <v>3680</v>
      </c>
      <c r="E276" s="377">
        <f>+[7]ระบบการควบคุมฯ!G906+[7]ระบบการควบคุมฯ!H906</f>
        <v>0</v>
      </c>
      <c r="F276" s="377">
        <f>+[7]ระบบการควบคุมฯ!I906+[7]ระบบการควบคุมฯ!J906</f>
        <v>0</v>
      </c>
      <c r="G276" s="377">
        <f>+[7]ระบบการควบคุมฯ!K906+[7]ระบบการควบคุมฯ!L906</f>
        <v>0</v>
      </c>
      <c r="H276" s="378">
        <f t="shared" si="101"/>
        <v>3680</v>
      </c>
      <c r="I276" s="504"/>
    </row>
    <row r="277" spans="1:9" ht="112.5" x14ac:dyDescent="0.2">
      <c r="A277" s="373" t="str">
        <f>+[7]ระบบการควบคุมฯ!A908</f>
        <v>2.3.6</v>
      </c>
      <c r="B277" s="375" t="str">
        <f>+[7]ระบบการควบคุมฯ!B907</f>
        <v xml:space="preserve">ค่าใช้จ่ายในการเดินทางเข้าร่วมการประชุมเชิงปฏิบัติการเพื่อตรวจสอบคู่มือและแนวปฏิบัติการจัดตั้ง ยุบ รวม หรือเลิกสถานศึกษาขั้นพื้นฐาน สังกัดสำนักงานคณะกรรมการการศึกษาขั้นพื้นฐาน พ.ศ. ... ระหว่างวันที่ 16 – 18  สิงหาคม 2566  ณ ห้องประชุม สนผ. 1 สำนักนโยบายและแผนการศึกษาขั้นพื้นฐาน อาคาร สพฐ. 5 ชั้น 8 สพฐ. </v>
      </c>
      <c r="C277" s="376" t="str">
        <f>+[7]ระบบการควบคุมฯ!C907</f>
        <v>ศธ 04002/ว3599 ลว 24 ส.ค.66 ครั้งที่ 810 สัณฑวัฒน์</v>
      </c>
      <c r="D277" s="373">
        <f>+[7]ระบบการควบคุมฯ!F907</f>
        <v>4160</v>
      </c>
      <c r="E277" s="377">
        <f>+[7]ระบบการควบคุมฯ!G907+[7]ระบบการควบคุมฯ!H907</f>
        <v>0</v>
      </c>
      <c r="F277" s="377">
        <f>+[7]ระบบการควบคุมฯ!I907+[7]ระบบการควบคุมฯ!J907</f>
        <v>0</v>
      </c>
      <c r="G277" s="377">
        <f>+[7]ระบบการควบคุมฯ!K907+[7]ระบบการควบคุมฯ!L907</f>
        <v>0</v>
      </c>
      <c r="H277" s="378">
        <f t="shared" si="101"/>
        <v>4160</v>
      </c>
      <c r="I277" s="228"/>
    </row>
    <row r="278" spans="1:9" ht="112.5" x14ac:dyDescent="0.2">
      <c r="A278" s="373">
        <f>+[7]ระบบการควบคุมฯ!A909</f>
        <v>0</v>
      </c>
      <c r="B278" s="375" t="str">
        <f>+[7]ระบบการควบคุมฯ!B908</f>
        <v>ค่าใช้จ่ายในการเดินทาง ค่าจัดบูธนิทรรศการและการแสดง สำหรับการประชุมปฏิบัติการประกวดแข่งขันทักษะวิชาการนักเรียน ประจำปี 2566 ระดับประเทศ 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ระหว่างวันที่ 16 – 18  สิงหาคม 2566 ณ โรงแรมเอวาน่า บางนา กรุงเทพมหานคร</v>
      </c>
      <c r="C278" s="376" t="str">
        <f>+[7]ระบบการควบคุมฯ!C908</f>
        <v>ศธ 04002/ว3340 ลว.15 ส.ค.2566 โอนครั้งที่ 756</v>
      </c>
      <c r="D278" s="373">
        <f>+[7]ระบบการควบคุมฯ!F908</f>
        <v>4000</v>
      </c>
      <c r="E278" s="377">
        <f>+[7]ระบบการควบคุมฯ!G908+[7]ระบบการควบคุมฯ!H908</f>
        <v>0</v>
      </c>
      <c r="F278" s="377">
        <f>+[7]ระบบการควบคุมฯ!I908+[7]ระบบการควบคุมฯ!J908</f>
        <v>0</v>
      </c>
      <c r="G278" s="377">
        <f>+[7]ระบบการควบคุมฯ!K908+[7]ระบบการควบคุมฯ!L908</f>
        <v>0</v>
      </c>
      <c r="H278" s="378">
        <f t="shared" si="101"/>
        <v>4000</v>
      </c>
      <c r="I278" s="233"/>
    </row>
    <row r="279" spans="1:9" ht="18.75" x14ac:dyDescent="0.2">
      <c r="A279" s="373"/>
      <c r="B279" s="503"/>
      <c r="C279" s="376"/>
      <c r="D279" s="373"/>
      <c r="E279" s="377"/>
      <c r="F279" s="377"/>
      <c r="G279" s="377"/>
      <c r="H279" s="378"/>
      <c r="I279" s="504"/>
    </row>
    <row r="280" spans="1:9" ht="18.75" x14ac:dyDescent="0.2">
      <c r="A280" s="373"/>
      <c r="B280" s="503"/>
      <c r="C280" s="376"/>
      <c r="D280" s="373"/>
      <c r="E280" s="377"/>
      <c r="F280" s="377"/>
      <c r="G280" s="377"/>
      <c r="H280" s="378"/>
      <c r="I280" s="504"/>
    </row>
    <row r="281" spans="1:9" ht="18.75" x14ac:dyDescent="0.2">
      <c r="A281" s="373"/>
      <c r="B281" s="503"/>
      <c r="C281" s="376"/>
      <c r="D281" s="373"/>
      <c r="E281" s="377"/>
      <c r="F281" s="377"/>
      <c r="G281" s="377"/>
      <c r="H281" s="378"/>
      <c r="I281" s="504"/>
    </row>
    <row r="282" spans="1:9" ht="56.25" x14ac:dyDescent="0.2">
      <c r="A282" s="155">
        <f>+[7]ระบบการควบคุมฯ!A914</f>
        <v>2.4</v>
      </c>
      <c r="B282" s="121" t="str">
        <f>+[7]ระบบการควบคุมฯ!B914</f>
        <v>กิจกรรมสนับสนุนผู้ปฏิบัติงานในสถานศึกษา</v>
      </c>
      <c r="C282" s="121" t="str">
        <f>+[7]ระบบการควบคุมฯ!C914</f>
        <v>20004 1300 Q2669/20004 65 0005400000</v>
      </c>
      <c r="D282" s="123">
        <f>+D283</f>
        <v>0</v>
      </c>
      <c r="E282" s="140">
        <f t="shared" ref="E282:H282" si="102">+E283</f>
        <v>0</v>
      </c>
      <c r="F282" s="140">
        <f t="shared" si="102"/>
        <v>0</v>
      </c>
      <c r="G282" s="140">
        <f t="shared" si="102"/>
        <v>0</v>
      </c>
      <c r="H282" s="140">
        <f t="shared" si="102"/>
        <v>0</v>
      </c>
      <c r="I282" s="141"/>
    </row>
    <row r="283" spans="1:9" ht="18.75" x14ac:dyDescent="0.2">
      <c r="A283" s="142"/>
      <c r="B283" s="143" t="str">
        <f>+[7]ระบบการควบคุมฯ!B915</f>
        <v xml:space="preserve"> งบดำเนินงาน 66112xx</v>
      </c>
      <c r="C283" s="143"/>
      <c r="D283" s="144">
        <f>SUM(D284)</f>
        <v>0</v>
      </c>
      <c r="E283" s="144">
        <f t="shared" ref="E283:H283" si="103">SUM(E284)</f>
        <v>0</v>
      </c>
      <c r="F283" s="144">
        <f t="shared" si="103"/>
        <v>0</v>
      </c>
      <c r="G283" s="144">
        <f t="shared" si="103"/>
        <v>0</v>
      </c>
      <c r="H283" s="144">
        <f t="shared" si="103"/>
        <v>0</v>
      </c>
      <c r="I283" s="146"/>
    </row>
    <row r="284" spans="1:9" ht="112.5" x14ac:dyDescent="0.2">
      <c r="A284" s="845" t="s">
        <v>113</v>
      </c>
      <c r="B284" s="846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84" s="846" t="str">
        <f>+[3]ระบบการควบคุมฯ!C727</f>
        <v>ศธ 04002/ว135 ลว 12 ม.ค.65 โอนครั้งที่ 147</v>
      </c>
      <c r="D284" s="847">
        <f>+[1]ระบบการควบคุมฯ!F909</f>
        <v>0</v>
      </c>
      <c r="E284" s="847">
        <f>+[1]ระบบการควบคุมฯ!G909+[1]ระบบการควบคุมฯ!H909</f>
        <v>0</v>
      </c>
      <c r="F284" s="847">
        <f>+[1]ระบบการควบคุมฯ!I909+[1]ระบบการควบคุมฯ!J909</f>
        <v>0</v>
      </c>
      <c r="G284" s="847">
        <f>+[1]ระบบการควบคุมฯ!K909+[1]ระบบการควบคุมฯ!L909</f>
        <v>0</v>
      </c>
      <c r="H284" s="847">
        <f>+D284-E284-F284-G284</f>
        <v>0</v>
      </c>
      <c r="I284" s="848" t="s">
        <v>13</v>
      </c>
    </row>
    <row r="285" spans="1:9" ht="37.5" x14ac:dyDescent="0.2">
      <c r="A285" s="155">
        <v>2.4</v>
      </c>
      <c r="B285" s="121" t="str">
        <f>+[1]ระบบการควบคุมฯ!B910</f>
        <v xml:space="preserve">กิจกรรมช่วยเหลือกลุ่มเป้าหมายทางสังคม  </v>
      </c>
      <c r="C285" s="121" t="str">
        <f>+[1]ระบบการควบคุมฯ!C910</f>
        <v>20004 66 62408 00000</v>
      </c>
      <c r="D285" s="123">
        <f>+D286</f>
        <v>56400</v>
      </c>
      <c r="E285" s="140">
        <f t="shared" ref="E285:H285" si="104">+E286</f>
        <v>0</v>
      </c>
      <c r="F285" s="140">
        <f t="shared" si="104"/>
        <v>0</v>
      </c>
      <c r="G285" s="140">
        <f t="shared" si="104"/>
        <v>15280</v>
      </c>
      <c r="H285" s="140">
        <f t="shared" si="104"/>
        <v>41120</v>
      </c>
      <c r="I285" s="141"/>
    </row>
    <row r="286" spans="1:9" ht="18.75" x14ac:dyDescent="0.2">
      <c r="A286" s="142"/>
      <c r="B286" s="143" t="str">
        <f>+[7]ระบบการควบคุมฯ!C491</f>
        <v>20004 35000200 2000000</v>
      </c>
      <c r="C286" s="143"/>
      <c r="D286" s="144">
        <f>SUM(D287:D292)</f>
        <v>56400</v>
      </c>
      <c r="E286" s="144">
        <f t="shared" ref="E286:H286" si="105">SUM(E287:E292)</f>
        <v>0</v>
      </c>
      <c r="F286" s="144">
        <f t="shared" si="105"/>
        <v>0</v>
      </c>
      <c r="G286" s="144">
        <f t="shared" si="105"/>
        <v>15280</v>
      </c>
      <c r="H286" s="144">
        <f t="shared" si="105"/>
        <v>41120</v>
      </c>
      <c r="I286" s="146"/>
    </row>
    <row r="287" spans="1:9" ht="75" x14ac:dyDescent="0.2">
      <c r="A287" s="129" t="str">
        <f>+[7]ระบบการควบคุมฯ!A922</f>
        <v>2.4.1</v>
      </c>
      <c r="B287" s="166" t="str">
        <f>+[7]ระบบการควบคุมฯ!B922</f>
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</c>
      <c r="C287" s="166" t="str">
        <f>+[7]ระบบการควบคุมฯ!C922</f>
        <v>ศธ 04002/ว5750 ลว 20 ธ.ค.65 ครั้งที่ 148</v>
      </c>
      <c r="D287" s="131">
        <f>+[7]ระบบการควบคุมฯ!F922</f>
        <v>800</v>
      </c>
      <c r="E287" s="131">
        <f>+[7]ระบบการควบคุมฯ!G922+[7]ระบบการควบคุมฯ!H922</f>
        <v>0</v>
      </c>
      <c r="F287" s="131">
        <f>+[7]ระบบการควบคุมฯ!I922+[7]ระบบการควบคุมฯ!J922</f>
        <v>0</v>
      </c>
      <c r="G287" s="131">
        <f>+[7]ระบบการควบคุมฯ!K922+[7]ระบบการควบคุมฯ!L922</f>
        <v>700</v>
      </c>
      <c r="H287" s="131">
        <f>+D287-E287-F287-G287</f>
        <v>100</v>
      </c>
      <c r="I287" s="861" t="s">
        <v>13</v>
      </c>
    </row>
    <row r="288" spans="1:9" ht="112.5" x14ac:dyDescent="0.2">
      <c r="A288" s="129" t="str">
        <f>+[7]ระบบการควบคุมฯ!A923</f>
        <v>2.4.2</v>
      </c>
      <c r="B288" s="166" t="str">
        <f>+[7]ระบบการควบคุมฯ!B923</f>
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</c>
      <c r="C288" s="166" t="str">
        <f>+[7]ระบบการควบคุมฯ!C923</f>
        <v>ศธ 04002/ว125ลว 12 ม.ค.66 ครั้งที่ 185</v>
      </c>
      <c r="D288" s="131">
        <f>+[7]ระบบการควบคุมฯ!F923</f>
        <v>1600</v>
      </c>
      <c r="E288" s="131">
        <f>+[7]ระบบการควบคุมฯ!G923+[7]ระบบการควบคุมฯ!H923</f>
        <v>0</v>
      </c>
      <c r="F288" s="131">
        <f>+[7]ระบบการควบคุมฯ!I923+[7]ระบบการควบคุมฯ!J923</f>
        <v>0</v>
      </c>
      <c r="G288" s="131">
        <f>+[7]ระบบการควบคุมฯ!K923+[7]ระบบการควบคุมฯ!L923</f>
        <v>1600</v>
      </c>
      <c r="H288" s="131">
        <f>+D288-E288-F288-G288</f>
        <v>0</v>
      </c>
      <c r="I288" s="861" t="s">
        <v>15</v>
      </c>
    </row>
    <row r="289" spans="1:9" ht="56.25" x14ac:dyDescent="0.2">
      <c r="A289" s="129" t="str">
        <f>+[7]ระบบการควบคุมฯ!A924</f>
        <v>2.4.3</v>
      </c>
      <c r="B289" s="166" t="str">
        <f>+[7]ระบบการควบคุมฯ!B924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289" s="166" t="str">
        <f>+[7]ระบบการควบคุมฯ!C924</f>
        <v>ศธ 04002/ว686/22 กพ 66 ครั้งที่ 323</v>
      </c>
      <c r="D289" s="131">
        <f>+[7]ระบบการควบคุมฯ!F924</f>
        <v>10000</v>
      </c>
      <c r="E289" s="131">
        <f>+[7]ระบบการควบคุมฯ!G924+[7]ระบบการควบคุมฯ!H924</f>
        <v>0</v>
      </c>
      <c r="F289" s="131">
        <f>+[7]ระบบการควบคุมฯ!I924+[7]ระบบการควบคุมฯ!J924</f>
        <v>0</v>
      </c>
      <c r="G289" s="131">
        <f>+[7]ระบบการควบคุมฯ!K924+[7]ระบบการควบคุมฯ!L924</f>
        <v>0</v>
      </c>
      <c r="H289" s="1248">
        <f t="shared" ref="H289:H292" si="106">+D289-E289-F289-G289</f>
        <v>10000</v>
      </c>
      <c r="I289" s="861" t="s">
        <v>13</v>
      </c>
    </row>
    <row r="290" spans="1:9" ht="37.5" x14ac:dyDescent="0.2">
      <c r="A290" s="129" t="str">
        <f>+[7]ระบบการควบคุมฯ!A925</f>
        <v>2.4.4</v>
      </c>
      <c r="B290" s="166" t="str">
        <f>+[7]ระบบการควบคุมฯ!B925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290" s="166" t="str">
        <f>+[7]ระบบการควบคุมฯ!C925</f>
        <v>ศธ 04002/ว1230/27 มีค 66 ครั้งที่ 421</v>
      </c>
      <c r="D290" s="131">
        <f>+[7]ระบบการควบคุมฯ!F925</f>
        <v>30000</v>
      </c>
      <c r="E290" s="131">
        <f>+[7]ระบบการควบคุมฯ!G925+[7]ระบบการควบคุมฯ!H925</f>
        <v>0</v>
      </c>
      <c r="F290" s="131">
        <f>+[7]ระบบการควบคุมฯ!I925+[7]ระบบการควบคุมฯ!J925</f>
        <v>0</v>
      </c>
      <c r="G290" s="131">
        <f>+[7]ระบบการควบคุมฯ!K925+[7]ระบบการควบคุมฯ!L925</f>
        <v>7050</v>
      </c>
      <c r="H290" s="131">
        <f t="shared" si="106"/>
        <v>22950</v>
      </c>
      <c r="I290" s="861" t="s">
        <v>13</v>
      </c>
    </row>
    <row r="291" spans="1:9" ht="56.25" x14ac:dyDescent="0.2">
      <c r="A291" s="129" t="str">
        <f>+[7]ระบบการควบคุมฯ!A926</f>
        <v>2.4.5</v>
      </c>
      <c r="B291" s="166" t="str">
        <f>+[7]ระบบการควบคุมฯ!B926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291" s="166" t="str">
        <f>+[7]ระบบการควบคุมฯ!C926</f>
        <v>ศธ 04002/ว2513/23 มิย 66 ครั้งที่ 608</v>
      </c>
      <c r="D291" s="131">
        <f>+[7]ระบบการควบคุมฯ!F926</f>
        <v>9000</v>
      </c>
      <c r="E291" s="131">
        <f>+[7]ระบบการควบคุมฯ!G926+[7]ระบบการควบคุมฯ!H926</f>
        <v>0</v>
      </c>
      <c r="F291" s="131">
        <f>+[7]ระบบการควบคุมฯ!I926+[7]ระบบการควบคุมฯ!J926</f>
        <v>0</v>
      </c>
      <c r="G291" s="131">
        <f>+[7]ระบบการควบคุมฯ!K926+[7]ระบบการควบคุมฯ!L926</f>
        <v>1000</v>
      </c>
      <c r="H291" s="131">
        <f t="shared" si="106"/>
        <v>8000</v>
      </c>
      <c r="I291" s="861" t="s">
        <v>200</v>
      </c>
    </row>
    <row r="292" spans="1:9" ht="56.25" x14ac:dyDescent="0.2">
      <c r="A292" s="129" t="str">
        <f>+[7]ระบบการควบคุมฯ!A927</f>
        <v>2.4.6</v>
      </c>
      <c r="B292" s="166" t="str">
        <f>+[7]ระบบการควบคุมฯ!B927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292" s="166" t="str">
        <f>+[7]ระบบการควบคุมฯ!C927</f>
        <v>ศธ 04002/ว2953/25 กค 66 ครั้งที่ 689 จำนวนเงิน 61,055 บาท</v>
      </c>
      <c r="D292" s="131">
        <f>+[7]ระบบการควบคุมฯ!F927</f>
        <v>5000</v>
      </c>
      <c r="E292" s="131">
        <f>+[7]ระบบการควบคุมฯ!G927+[7]ระบบการควบคุมฯ!H927</f>
        <v>0</v>
      </c>
      <c r="F292" s="131">
        <f>+[7]ระบบการควบคุมฯ!I927+[7]ระบบการควบคุมฯ!J927</f>
        <v>0</v>
      </c>
      <c r="G292" s="131">
        <f>+[7]ระบบการควบคุมฯ!K927+[7]ระบบการควบคุมฯ!L927</f>
        <v>4930</v>
      </c>
      <c r="H292" s="131">
        <f t="shared" si="106"/>
        <v>70</v>
      </c>
      <c r="I292" s="861" t="s">
        <v>96</v>
      </c>
    </row>
    <row r="293" spans="1:9" ht="37.5" x14ac:dyDescent="0.2">
      <c r="A293" s="155">
        <v>2.5</v>
      </c>
      <c r="B293" s="862" t="str">
        <f>+[1]ระบบการควบคุมฯ!B1063</f>
        <v xml:space="preserve">กิจกรรมการขับเคลื่อนหลักสูตรแกนกลางการศึกษาขั้นพื้นฐาน </v>
      </c>
      <c r="C293" s="862" t="str">
        <f>+[1]ระบบการควบคุมฯ!C1063</f>
        <v>20004 65 00092 00000</v>
      </c>
      <c r="D293" s="123">
        <f>+D294</f>
        <v>0</v>
      </c>
      <c r="E293" s="123">
        <f t="shared" ref="E293:H293" si="107">+E294</f>
        <v>0</v>
      </c>
      <c r="F293" s="123">
        <f t="shared" si="107"/>
        <v>0</v>
      </c>
      <c r="G293" s="123">
        <f t="shared" si="107"/>
        <v>0</v>
      </c>
      <c r="H293" s="123">
        <f t="shared" si="107"/>
        <v>0</v>
      </c>
      <c r="I293" s="863"/>
    </row>
    <row r="294" spans="1:9" ht="18.75" x14ac:dyDescent="0.2">
      <c r="A294" s="142"/>
      <c r="B294" s="143" t="str">
        <f>+[7]ระบบการควบคุมฯ!B1101</f>
        <v xml:space="preserve"> งบดำเนินงาน 66112xx</v>
      </c>
      <c r="C294" s="143" t="str">
        <f>+[1]ระบบการควบคุมฯ!C1064</f>
        <v>20004 35000200 200000</v>
      </c>
      <c r="D294" s="144"/>
      <c r="E294" s="144">
        <f t="shared" ref="E294:H294" si="108">SUM(E295)</f>
        <v>0</v>
      </c>
      <c r="F294" s="144">
        <f t="shared" si="108"/>
        <v>0</v>
      </c>
      <c r="G294" s="144">
        <f t="shared" si="108"/>
        <v>0</v>
      </c>
      <c r="H294" s="144">
        <f t="shared" si="108"/>
        <v>0</v>
      </c>
      <c r="I294" s="146"/>
    </row>
    <row r="295" spans="1:9" ht="37.5" x14ac:dyDescent="0.2">
      <c r="A295" s="224" t="s">
        <v>127</v>
      </c>
      <c r="B295" s="225" t="str">
        <f>+[1]ระบบการควบคุมฯ!B1065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295" s="225" t="str">
        <f>+[1]ระบบการควบคุมฯ!C1065</f>
        <v>ศธ 04002/ว3006 ลว 5 ส.ค.65 ครั้งที่ 727</v>
      </c>
      <c r="D295" s="226">
        <f>+[1]ระบบการควบคุมฯ!D1065</f>
        <v>0</v>
      </c>
      <c r="E295" s="227">
        <f>+[1]ระบบการควบคุมฯ!G918+[1]ระบบการควบคุมฯ!H918</f>
        <v>0</v>
      </c>
      <c r="F295" s="227">
        <f>+[1]ระบบการควบคุมฯ!I918+[1]ระบบการควบคุมฯ!J918</f>
        <v>0</v>
      </c>
      <c r="G295" s="227">
        <f>+[1]ระบบการควบคุมฯ!K1065+[1]ระบบการควบคุมฯ!L1065</f>
        <v>0</v>
      </c>
      <c r="H295" s="227">
        <f>+D295-E295-F295-G295</f>
        <v>0</v>
      </c>
      <c r="I295" s="237" t="s">
        <v>128</v>
      </c>
    </row>
    <row r="296" spans="1:9" ht="37.5" x14ac:dyDescent="0.2">
      <c r="A296" s="888">
        <f>+[7]ระบบการควบคุมฯ!A1111</f>
        <v>3</v>
      </c>
      <c r="B296" s="889" t="str">
        <f>+[7]ระบบการควบคุมฯ!B1111</f>
        <v xml:space="preserve">ผลผลิตผู้จบการศึกษามัธยมศึกษาตอนปลาย  </v>
      </c>
      <c r="C296" s="890" t="str">
        <f>+[7]ระบบการควบคุมฯ!C1111</f>
        <v>20004 35000300 2000000</v>
      </c>
      <c r="D296" s="891">
        <f>+D297+D300</f>
        <v>4000</v>
      </c>
      <c r="E296" s="891">
        <f t="shared" ref="E296:H296" si="109">+E297+E300</f>
        <v>0</v>
      </c>
      <c r="F296" s="891">
        <f t="shared" si="109"/>
        <v>0</v>
      </c>
      <c r="G296" s="891">
        <f t="shared" si="109"/>
        <v>4000</v>
      </c>
      <c r="H296" s="891">
        <f t="shared" si="109"/>
        <v>0</v>
      </c>
      <c r="I296" s="892"/>
    </row>
    <row r="297" spans="1:9" ht="37.5" x14ac:dyDescent="0.2">
      <c r="A297" s="120">
        <f>+[7]ระบบการควบคุมฯ!A1114</f>
        <v>3.1</v>
      </c>
      <c r="B297" s="122" t="str">
        <f>+[7]ระบบการควบคุมฯ!B1114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297" s="121" t="str">
        <f>+[7]ระบบการควบคุมฯ!C1111</f>
        <v>20004 35000300 2000000</v>
      </c>
      <c r="D297" s="123">
        <f>+D298</f>
        <v>4000</v>
      </c>
      <c r="E297" s="140">
        <f t="shared" ref="E297:H297" si="110">+E298</f>
        <v>0</v>
      </c>
      <c r="F297" s="140">
        <f t="shared" si="110"/>
        <v>0</v>
      </c>
      <c r="G297" s="140">
        <f t="shared" si="110"/>
        <v>4000</v>
      </c>
      <c r="H297" s="140">
        <f t="shared" si="110"/>
        <v>0</v>
      </c>
      <c r="I297" s="141"/>
    </row>
    <row r="298" spans="1:9" ht="18.75" x14ac:dyDescent="0.2">
      <c r="A298" s="142"/>
      <c r="B298" s="143" t="str">
        <f>+[3]ระบบการควบคุมฯ!B890</f>
        <v xml:space="preserve"> งบดำเนินงาน 65112xx</v>
      </c>
      <c r="C298" s="143"/>
      <c r="D298" s="144">
        <f>SUM(D299)</f>
        <v>4000</v>
      </c>
      <c r="E298" s="144">
        <f t="shared" ref="E298:H298" si="111">SUM(E299)</f>
        <v>0</v>
      </c>
      <c r="F298" s="144">
        <f t="shared" si="111"/>
        <v>0</v>
      </c>
      <c r="G298" s="144">
        <f t="shared" si="111"/>
        <v>4000</v>
      </c>
      <c r="H298" s="144">
        <f t="shared" si="111"/>
        <v>0</v>
      </c>
      <c r="I298" s="146"/>
    </row>
    <row r="299" spans="1:9" ht="75" x14ac:dyDescent="0.2">
      <c r="A299" s="129" t="str">
        <f>+[7]ระบบการควบคุมฯ!A1116</f>
        <v>3.1.1</v>
      </c>
      <c r="B299" s="130" t="str">
        <f>+[7]ระบบการควบคุมฯ!B1116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299" s="130" t="str">
        <f>+[7]ระบบการควบคุมฯ!C1116</f>
        <v>ศธ04002/ว334ลว. 1 ก.พ.66 โอนครั้งที่ 252</v>
      </c>
      <c r="D299" s="147">
        <f>+[7]ระบบการควบคุมฯ!F1116</f>
        <v>4000</v>
      </c>
      <c r="E299" s="148">
        <f>+[7]ระบบการควบคุมฯ!G1116+[7]ระบบการควบคุมฯ!H1116</f>
        <v>0</v>
      </c>
      <c r="F299" s="148">
        <f>+[7]ระบบการควบคุมฯ!I1116+[7]ระบบการควบคุมฯ!J1116</f>
        <v>0</v>
      </c>
      <c r="G299" s="148">
        <f>+[7]ระบบการควบคุมฯ!K1116+[7]ระบบการควบคุมฯ!L1116</f>
        <v>4000</v>
      </c>
      <c r="H299" s="148">
        <f>+D299-E299-F299-G299</f>
        <v>0</v>
      </c>
      <c r="I299" s="153" t="s">
        <v>129</v>
      </c>
    </row>
    <row r="300" spans="1:9" ht="37.5" x14ac:dyDescent="0.2">
      <c r="A300" s="120">
        <v>3.2</v>
      </c>
      <c r="B300" s="122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00" s="121" t="str">
        <f>+[1]ระบบการควบคุมฯ!C1099</f>
        <v>20004 66 00082 00000</v>
      </c>
      <c r="D300" s="123">
        <f>+D301</f>
        <v>0</v>
      </c>
      <c r="E300" s="140">
        <f t="shared" ref="E300:H300" si="112">+E301</f>
        <v>0</v>
      </c>
      <c r="F300" s="140">
        <f t="shared" si="112"/>
        <v>0</v>
      </c>
      <c r="G300" s="140">
        <f t="shared" si="112"/>
        <v>0</v>
      </c>
      <c r="H300" s="140">
        <f t="shared" si="112"/>
        <v>0</v>
      </c>
      <c r="I300" s="141"/>
    </row>
    <row r="301" spans="1:9" ht="18.75" x14ac:dyDescent="0.2">
      <c r="A301" s="142"/>
      <c r="B301" s="143" t="str">
        <f>+[1]ระบบการควบคุมฯ!B1100</f>
        <v xml:space="preserve"> งบดำเนินงาน 66112xx</v>
      </c>
      <c r="C301" s="143" t="str">
        <f>+[1]ระบบการควบคุมฯ!C1100</f>
        <v>20004 35000700 2000000</v>
      </c>
      <c r="D301" s="144">
        <f>SUM(D302)</f>
        <v>0</v>
      </c>
      <c r="E301" s="144">
        <f t="shared" ref="E301:H301" si="113">SUM(E302)</f>
        <v>0</v>
      </c>
      <c r="F301" s="144">
        <f t="shared" si="113"/>
        <v>0</v>
      </c>
      <c r="G301" s="144">
        <f t="shared" si="113"/>
        <v>0</v>
      </c>
      <c r="H301" s="144">
        <f t="shared" si="113"/>
        <v>0</v>
      </c>
      <c r="I301" s="146"/>
    </row>
    <row r="302" spans="1:9" ht="56.25" x14ac:dyDescent="0.2">
      <c r="A302" s="129" t="s">
        <v>119</v>
      </c>
      <c r="B302" s="130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02" s="542" t="str">
        <f>+[1]ระบบการควบคุมฯ!C1101</f>
        <v>ศธ04002/ว3006 ลว.5 ส.ค.65 โอนครั้งที่ 727</v>
      </c>
      <c r="D302" s="147">
        <f>+[1]ระบบการควบคุมฯ!D1101</f>
        <v>0</v>
      </c>
      <c r="E302" s="148">
        <f>+[1]ระบบการควบคุมฯ!G1100+[1]ระบบการควบคุมฯ!H1100</f>
        <v>0</v>
      </c>
      <c r="F302" s="148">
        <f>+[1]ระบบการควบคุมฯ!I1100+[1]ระบบการควบคุมฯ!J1100</f>
        <v>0</v>
      </c>
      <c r="G302" s="148">
        <f>+[1]ระบบการควบคุมฯ!K1100+[1]ระบบการควบคุมฯ!L1100</f>
        <v>0</v>
      </c>
      <c r="H302" s="148">
        <f>+D302-E302-F302-G302</f>
        <v>0</v>
      </c>
      <c r="I302" s="153" t="s">
        <v>130</v>
      </c>
    </row>
    <row r="303" spans="1:9" ht="18.75" x14ac:dyDescent="0.2">
      <c r="A303" s="129"/>
      <c r="B303" s="130"/>
      <c r="C303" s="130"/>
      <c r="D303" s="147">
        <f>+[3]ระบบการควบคุมฯ!F272</f>
        <v>0</v>
      </c>
      <c r="E303" s="148">
        <f>+[3]ระบบการควบคุมฯ!G272+[3]ระบบการควบคุมฯ!H272</f>
        <v>0</v>
      </c>
      <c r="F303" s="148">
        <f>+[3]ระบบการควบคุมฯ!I272+[3]ระบบการควบคุมฯ!J272</f>
        <v>0</v>
      </c>
      <c r="G303" s="148">
        <f>+[3]ระบบการควบคุมฯ!K272+[3]ระบบการควบคุมฯ!L272</f>
        <v>0</v>
      </c>
      <c r="H303" s="148">
        <f>+D303-E303-F303-G303</f>
        <v>0</v>
      </c>
      <c r="I303" s="153"/>
    </row>
    <row r="304" spans="1:9" ht="18.75" x14ac:dyDescent="0.2">
      <c r="A304" s="505" t="str">
        <f>+[3]ระบบการควบคุมฯ!A895</f>
        <v>จ</v>
      </c>
      <c r="B304" s="506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04" s="507">
        <f>+[1]ระบบการควบคุมฯ!C1105</f>
        <v>0</v>
      </c>
      <c r="D304" s="508">
        <f t="shared" ref="D304:H306" si="114">+D305</f>
        <v>87000</v>
      </c>
      <c r="E304" s="508">
        <f t="shared" si="114"/>
        <v>0</v>
      </c>
      <c r="F304" s="508">
        <f t="shared" si="114"/>
        <v>0</v>
      </c>
      <c r="G304" s="508">
        <f t="shared" si="114"/>
        <v>34930</v>
      </c>
      <c r="H304" s="508">
        <f t="shared" si="114"/>
        <v>52070</v>
      </c>
      <c r="I304" s="509"/>
    </row>
    <row r="305" spans="1:9" ht="18.75" x14ac:dyDescent="0.2">
      <c r="A305" s="159">
        <f>+[3]ระบบการควบคุมฯ!A896</f>
        <v>1</v>
      </c>
      <c r="B305" s="160" t="str">
        <f>+[7]ระบบการควบคุมฯ!B1125</f>
        <v xml:space="preserve">โครงการป้องกันและแก้ไขปัญหายาเสพติดในสถานศึกษา    </v>
      </c>
      <c r="C305" s="379" t="str">
        <f>+[7]ระบบการควบคุมฯ!C1125</f>
        <v>20004 06003600</v>
      </c>
      <c r="D305" s="161">
        <f t="shared" si="114"/>
        <v>87000</v>
      </c>
      <c r="E305" s="161">
        <f t="shared" si="114"/>
        <v>0</v>
      </c>
      <c r="F305" s="161">
        <f t="shared" si="114"/>
        <v>0</v>
      </c>
      <c r="G305" s="161">
        <f t="shared" si="114"/>
        <v>34930</v>
      </c>
      <c r="H305" s="161">
        <f t="shared" si="114"/>
        <v>52070</v>
      </c>
      <c r="I305" s="162"/>
    </row>
    <row r="306" spans="1:9" ht="37.5" x14ac:dyDescent="0.2">
      <c r="A306" s="163">
        <f>+[7]ระบบการควบคุมฯ!A1126</f>
        <v>1.1000000000000001</v>
      </c>
      <c r="B306" s="481" t="str">
        <f>+[7]ระบบการควบคุมฯ!B1126</f>
        <v xml:space="preserve"> กิจกรรมป้องกันและแก้ไขปัญหายาเสพติดในสถานศึกษา  </v>
      </c>
      <c r="C306" s="481" t="str">
        <f>+[1]ระบบการควบคุมฯ!C1107</f>
        <v>20004 66 57455 00000</v>
      </c>
      <c r="D306" s="164">
        <f>+D307</f>
        <v>87000</v>
      </c>
      <c r="E306" s="164">
        <f t="shared" si="114"/>
        <v>0</v>
      </c>
      <c r="F306" s="164">
        <f t="shared" si="114"/>
        <v>0</v>
      </c>
      <c r="G306" s="164">
        <f t="shared" si="114"/>
        <v>34930</v>
      </c>
      <c r="H306" s="164">
        <f t="shared" si="114"/>
        <v>52070</v>
      </c>
      <c r="I306" s="165"/>
    </row>
    <row r="307" spans="1:9" ht="18.75" x14ac:dyDescent="0.2">
      <c r="A307" s="142"/>
      <c r="B307" s="516" t="str">
        <f>+[7]ระบบการควบคุมฯ!B1127</f>
        <v xml:space="preserve"> งบรายจ่ายอื่น 6611500</v>
      </c>
      <c r="C307" s="1249" t="str">
        <f>+[7]ระบบการควบคุมฯ!C1128</f>
        <v>20004 06003600 5000002</v>
      </c>
      <c r="D307" s="144">
        <f>SUM(D308:D320)</f>
        <v>87000</v>
      </c>
      <c r="E307" s="144">
        <f t="shared" ref="E307:H307" si="115">SUM(E308:E320)</f>
        <v>0</v>
      </c>
      <c r="F307" s="144">
        <f t="shared" si="115"/>
        <v>0</v>
      </c>
      <c r="G307" s="144">
        <f t="shared" si="115"/>
        <v>34930</v>
      </c>
      <c r="H307" s="144">
        <f t="shared" si="115"/>
        <v>52070</v>
      </c>
      <c r="I307" s="146"/>
    </row>
    <row r="308" spans="1:9" ht="75" x14ac:dyDescent="0.2">
      <c r="A308" s="224" t="str">
        <f>+[7]ระบบการควบคุมฯ!A1129</f>
        <v>1.1.1</v>
      </c>
      <c r="B308" s="234" t="str">
        <f>+[7]ระบบการควบคุมฯ!B1129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308" s="234" t="str">
        <f>+[7]ระบบการควบคุมฯ!C1129</f>
        <v>ศธ 04002/ว5654 ลว 16 ธ.ค. 65 ครั้งที่ 130</v>
      </c>
      <c r="D308" s="235">
        <f>+[7]ระบบการควบคุมฯ!F1129</f>
        <v>52000</v>
      </c>
      <c r="E308" s="236">
        <f>+[7]ระบบการควบคุมฯ!G1129+[7]ระบบการควบคุมฯ!H1129</f>
        <v>0</v>
      </c>
      <c r="F308" s="236">
        <f>+[7]ระบบการควบคุมฯ!I1129+[7]ระบบการควบคุมฯ!J1129</f>
        <v>0</v>
      </c>
      <c r="G308" s="236">
        <f>+[7]ระบบการควบคุมฯ!K1129+[7]ระบบการควบคุมฯ!L1129</f>
        <v>4930</v>
      </c>
      <c r="H308" s="236">
        <f>+D308-E308-F308-G308</f>
        <v>47070</v>
      </c>
      <c r="I308" s="237" t="s">
        <v>13</v>
      </c>
    </row>
    <row r="309" spans="1:9" ht="56.25" x14ac:dyDescent="0.2">
      <c r="A309" s="224" t="str">
        <f>+[7]ระบบการควบคุมฯ!A1130</f>
        <v>1.1.2</v>
      </c>
      <c r="B309" s="234" t="str">
        <f>+[7]ระบบการควบคุมฯ!B1130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2566 ครั้งที่ 2 </v>
      </c>
      <c r="C309" s="234" t="str">
        <f>+[7]ระบบการควบคุมฯ!C1130</f>
        <v>ศธ 04002/ว3154 ลว 7 สค 66 ครั้งที่ 730</v>
      </c>
      <c r="D309" s="235">
        <f>+[7]ระบบการควบคุมฯ!F1130</f>
        <v>35000</v>
      </c>
      <c r="E309" s="236">
        <f>+[7]ระบบการควบคุมฯ!G1130+[7]ระบบการควบคุมฯ!H1130</f>
        <v>0</v>
      </c>
      <c r="F309" s="236">
        <f>+[7]ระบบการควบคุมฯ!I1130+[7]ระบบการควบคุมฯ!J1130</f>
        <v>0</v>
      </c>
      <c r="G309" s="236">
        <f>+[7]ระบบการควบคุมฯ!K1130+[7]ระบบการควบคุมฯ!L1130</f>
        <v>30000</v>
      </c>
      <c r="H309" s="236">
        <f>+D309-E309-F309-G309</f>
        <v>5000</v>
      </c>
      <c r="I309" s="237" t="s">
        <v>13</v>
      </c>
    </row>
    <row r="310" spans="1:9" x14ac:dyDescent="0.5">
      <c r="A310" s="229"/>
      <c r="B310" s="238"/>
      <c r="C310" s="3"/>
      <c r="D310" s="239"/>
      <c r="E310" s="240"/>
      <c r="F310" s="240"/>
      <c r="G310" s="240"/>
      <c r="H310" s="240"/>
      <c r="I310" s="233"/>
    </row>
    <row r="311" spans="1:9" ht="37.5" x14ac:dyDescent="0.2">
      <c r="A311" s="224" t="str">
        <f>+[1]ระบบการควบคุมฯ!A1111</f>
        <v>1.1.2</v>
      </c>
      <c r="B311" s="234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11" s="234" t="str">
        <f>+[1]ระบบการควบคุมฯ!C1111</f>
        <v>ศธ 04002/ว1970  ลว 25 พ.ค. 65 ครั้งที่ 479</v>
      </c>
      <c r="D311" s="235">
        <f>+[1]ระบบการควบคุมฯ!D1111</f>
        <v>0</v>
      </c>
      <c r="E311" s="236">
        <f>+[1]ระบบการควบคุมฯ!G1111+[1]ระบบการควบคุมฯ!H1111</f>
        <v>0</v>
      </c>
      <c r="F311" s="236">
        <f>+[1]ระบบการควบคุมฯ!I1111+[1]ระบบการควบคุมฯ!J1111</f>
        <v>0</v>
      </c>
      <c r="G311" s="236">
        <f>+[1]ระบบการควบคุมฯ!K1111+[1]ระบบการควบคุมฯ!L1111</f>
        <v>0</v>
      </c>
      <c r="H311" s="236">
        <f>+D311-E311-F311-G311</f>
        <v>0</v>
      </c>
      <c r="I311" s="237" t="s">
        <v>106</v>
      </c>
    </row>
    <row r="312" spans="1:9" ht="18.75" x14ac:dyDescent="0.2">
      <c r="A312" s="229"/>
      <c r="B312" s="241"/>
      <c r="C312" s="241" t="str">
        <f>+[1]ระบบการควบคุมฯ!C1112</f>
        <v>20004 06003600</v>
      </c>
      <c r="D312" s="242"/>
      <c r="E312" s="243"/>
      <c r="F312" s="243"/>
      <c r="G312" s="243"/>
      <c r="H312" s="243"/>
      <c r="I312" s="233"/>
    </row>
    <row r="313" spans="1:9" ht="37.5" x14ac:dyDescent="0.2">
      <c r="A313" s="224" t="str">
        <f>+[1]ระบบการควบคุมฯ!A1113</f>
        <v>1.1.3</v>
      </c>
      <c r="B313" s="234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13" s="234" t="str">
        <f>+[1]ระบบการควบคุมฯ!C1113</f>
        <v>ศธ 04002/ว2903  ลว 2 ส.ค. 65 ครั้งที่ 680</v>
      </c>
      <c r="D313" s="235">
        <f>+[1]ระบบการควบคุมฯ!D1113</f>
        <v>0</v>
      </c>
      <c r="E313" s="236">
        <f>+[1]ระบบการควบคุมฯ!G1113+[1]ระบบการควบคุมฯ!H1113</f>
        <v>0</v>
      </c>
      <c r="F313" s="236">
        <f>+[1]ระบบการควบคุมฯ!I1113+[1]ระบบการควบคุมฯ!J1113</f>
        <v>0</v>
      </c>
      <c r="G313" s="236">
        <f>+[1]ระบบการควบคุมฯ!K1113+[1]ระบบการควบคุมฯ!L1113</f>
        <v>0</v>
      </c>
      <c r="H313" s="236">
        <f>+D313-E313-F313-G313</f>
        <v>0</v>
      </c>
      <c r="I313" s="237" t="s">
        <v>13</v>
      </c>
    </row>
    <row r="314" spans="1:9" ht="18.75" x14ac:dyDescent="0.2">
      <c r="A314" s="229"/>
      <c r="B314" s="241"/>
      <c r="C314" s="241" t="str">
        <f>+[1]ระบบการควบคุมฯ!C1114</f>
        <v>20004 06003600</v>
      </c>
      <c r="D314" s="242"/>
      <c r="E314" s="243"/>
      <c r="F314" s="243"/>
      <c r="G314" s="243"/>
      <c r="H314" s="243"/>
      <c r="I314" s="233"/>
    </row>
    <row r="315" spans="1:9" ht="37.5" x14ac:dyDescent="0.2">
      <c r="A315" s="224" t="str">
        <f>+[1]ระบบการควบคุมฯ!A1115</f>
        <v>1.1.4</v>
      </c>
      <c r="B315" s="234" t="str">
        <f>+[3]ระบบการควบคุมฯ!B901</f>
        <v>ค่าใช้จ่ายโครงการลูกเสือต้านยาเสพติด</v>
      </c>
      <c r="C315" s="234" t="str">
        <f>+[3]ระบบการควบคุมฯ!C901</f>
        <v xml:space="preserve">ศธ 04002/ว589 ลว 11 ก.พ. 65 ครั้งที่ 208 </v>
      </c>
      <c r="D315" s="235"/>
      <c r="E315" s="236">
        <f>+[1]ระบบการควบคุมฯ!G1115+[1]ระบบการควบคุมฯ!H1115</f>
        <v>0</v>
      </c>
      <c r="F315" s="236">
        <f>+[1]ระบบการควบคุมฯ!I1115+[1]ระบบการควบคุมฯ!J1115</f>
        <v>0</v>
      </c>
      <c r="G315" s="236">
        <f>+[1]ระบบการควบคุมฯ!K1115+[1]ระบบการควบคุมฯ!L1115</f>
        <v>0</v>
      </c>
      <c r="H315" s="236">
        <f>+D315-E315-F315-G315</f>
        <v>0</v>
      </c>
      <c r="I315" s="237" t="s">
        <v>106</v>
      </c>
    </row>
    <row r="316" spans="1:9" ht="18.75" x14ac:dyDescent="0.2">
      <c r="A316" s="229"/>
      <c r="B316" s="241"/>
      <c r="C316" s="241" t="str">
        <f>+[3]ระบบการควบคุมฯ!C902</f>
        <v>2000406036700002</v>
      </c>
      <c r="D316" s="242"/>
      <c r="E316" s="243"/>
      <c r="F316" s="243"/>
      <c r="G316" s="243"/>
      <c r="H316" s="243"/>
      <c r="I316" s="233"/>
    </row>
    <row r="317" spans="1:9" ht="18.75" x14ac:dyDescent="0.2">
      <c r="A317" s="129"/>
      <c r="B317" s="166"/>
      <c r="C317" s="166"/>
      <c r="D317" s="167"/>
      <c r="E317" s="168"/>
      <c r="F317" s="168"/>
      <c r="G317" s="168"/>
      <c r="H317" s="168"/>
      <c r="I317" s="151"/>
    </row>
    <row r="318" spans="1:9" ht="18.75" x14ac:dyDescent="0.2">
      <c r="A318" s="543"/>
      <c r="B318" s="544"/>
      <c r="C318" s="544"/>
      <c r="D318" s="545"/>
      <c r="E318" s="546"/>
      <c r="F318" s="546"/>
      <c r="G318" s="546"/>
      <c r="H318" s="546"/>
      <c r="I318" s="152"/>
    </row>
    <row r="319" spans="1:9" ht="18.75" x14ac:dyDescent="0.2">
      <c r="A319" s="543"/>
      <c r="B319" s="544"/>
      <c r="C319" s="544"/>
      <c r="D319" s="545"/>
      <c r="E319" s="546"/>
      <c r="F319" s="546"/>
      <c r="G319" s="546"/>
      <c r="H319" s="546"/>
      <c r="I319" s="152"/>
    </row>
    <row r="320" spans="1:9" ht="18.75" x14ac:dyDescent="0.2">
      <c r="A320" s="543"/>
      <c r="B320" s="544"/>
      <c r="C320" s="544"/>
      <c r="D320" s="545"/>
      <c r="E320" s="546"/>
      <c r="F320" s="546"/>
      <c r="G320" s="546"/>
      <c r="H320" s="546"/>
      <c r="I320" s="152"/>
    </row>
    <row r="321" spans="1:9" ht="18.75" x14ac:dyDescent="0.2">
      <c r="A321" s="104" t="str">
        <f>+[1]ระบบการควบคุมฯ!A1119</f>
        <v>ฉ</v>
      </c>
      <c r="B321" s="157" t="str">
        <f>+[1]ระบบการควบคุมฯ!B1119</f>
        <v>แผนงานบูรณาการ : ต่อต้านการทุจริตและประพฤติมิชอบ</v>
      </c>
      <c r="C321" s="511" t="str">
        <f>+[1]ระบบการควบคุมฯ!C1119</f>
        <v>20004 56003700</v>
      </c>
      <c r="D321" s="106">
        <f>+D322</f>
        <v>119700</v>
      </c>
      <c r="E321" s="106">
        <f t="shared" ref="E321:H321" si="116">+E322</f>
        <v>0</v>
      </c>
      <c r="F321" s="106">
        <f t="shared" si="116"/>
        <v>0</v>
      </c>
      <c r="G321" s="106">
        <f t="shared" si="116"/>
        <v>96295</v>
      </c>
      <c r="H321" s="106">
        <f t="shared" si="116"/>
        <v>23405</v>
      </c>
      <c r="I321" s="158"/>
    </row>
    <row r="322" spans="1:9" ht="18.75" x14ac:dyDescent="0.2">
      <c r="A322" s="510">
        <f>+[1]ระบบการควบคุมฯ!A1120</f>
        <v>1</v>
      </c>
      <c r="B322" s="512" t="str">
        <f>+[1]ระบบการควบคุมฯ!B1120</f>
        <v>โครงการเสริมสร้างคุณธรรม จริยธรรม และธรรมาภิบาลในสถานศึกษา</v>
      </c>
      <c r="C322" s="513" t="str">
        <f>+[1]ระบบการควบคุมฯ!C1120</f>
        <v>20005 56003700</v>
      </c>
      <c r="D322" s="514">
        <f>+D324+D330+D334+D338</f>
        <v>119700</v>
      </c>
      <c r="E322" s="514">
        <f t="shared" ref="E322:H323" si="117">+E324+E330+E334+E338</f>
        <v>0</v>
      </c>
      <c r="F322" s="514">
        <f t="shared" si="117"/>
        <v>0</v>
      </c>
      <c r="G322" s="514">
        <f t="shared" si="117"/>
        <v>96295</v>
      </c>
      <c r="H322" s="514">
        <f t="shared" si="117"/>
        <v>23405</v>
      </c>
      <c r="I322" s="515"/>
    </row>
    <row r="323" spans="1:9" ht="18.75" x14ac:dyDescent="0.2">
      <c r="A323" s="142"/>
      <c r="B323" s="516" t="str">
        <f>+[7]ระบบการควบคุมฯ!B1141</f>
        <v>งบดำเนินงาน 66112XX</v>
      </c>
      <c r="C323" s="516"/>
      <c r="D323" s="144">
        <f>+D325+D331+D335+D339</f>
        <v>119700</v>
      </c>
      <c r="E323" s="144">
        <f t="shared" si="117"/>
        <v>0</v>
      </c>
      <c r="F323" s="144">
        <f t="shared" si="117"/>
        <v>0</v>
      </c>
      <c r="G323" s="144">
        <f t="shared" si="117"/>
        <v>96295</v>
      </c>
      <c r="H323" s="144">
        <f t="shared" si="117"/>
        <v>23405</v>
      </c>
      <c r="I323" s="146"/>
    </row>
    <row r="324" spans="1:9" ht="37.5" x14ac:dyDescent="0.2">
      <c r="A324" s="163">
        <f>+[7]ระบบการควบคุมฯ!A1142</f>
        <v>1.1000000000000001</v>
      </c>
      <c r="B324" s="481" t="str">
        <f>+[7]ระบบการควบคุมฯ!B1142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24" s="517" t="str">
        <f>+[7]ระบบการควบคุมฯ!C1142</f>
        <v xml:space="preserve">20004 66 00026 00000  </v>
      </c>
      <c r="D324" s="164">
        <f>+D325</f>
        <v>73000</v>
      </c>
      <c r="E324" s="164">
        <f t="shared" ref="E324:I324" si="118">+E325</f>
        <v>0</v>
      </c>
      <c r="F324" s="164">
        <f t="shared" si="118"/>
        <v>0</v>
      </c>
      <c r="G324" s="164">
        <f t="shared" si="118"/>
        <v>57630</v>
      </c>
      <c r="H324" s="164">
        <f t="shared" si="118"/>
        <v>15370</v>
      </c>
      <c r="I324" s="164">
        <f t="shared" si="118"/>
        <v>0</v>
      </c>
    </row>
    <row r="325" spans="1:9" ht="18.75" x14ac:dyDescent="0.2">
      <c r="A325" s="142"/>
      <c r="B325" s="516" t="str">
        <f>+[1]ระบบการควบคุมฯ!B1123</f>
        <v xml:space="preserve"> งบดำเนินงาน 66112xx</v>
      </c>
      <c r="C325" s="516"/>
      <c r="D325" s="144">
        <f>SUM(D326:D329)</f>
        <v>73000</v>
      </c>
      <c r="E325" s="144">
        <f t="shared" ref="E325:H325" si="119">SUM(E326:E329)</f>
        <v>0</v>
      </c>
      <c r="F325" s="144">
        <f t="shared" si="119"/>
        <v>0</v>
      </c>
      <c r="G325" s="144">
        <f t="shared" si="119"/>
        <v>57630</v>
      </c>
      <c r="H325" s="144">
        <f t="shared" si="119"/>
        <v>15370</v>
      </c>
      <c r="I325" s="146"/>
    </row>
    <row r="326" spans="1:9" ht="131.25" x14ac:dyDescent="0.2">
      <c r="A326" s="224" t="str">
        <f>+[7]ระบบการควบคุมฯ!A1144</f>
        <v>1.1.1</v>
      </c>
      <c r="B326" s="234" t="str">
        <f>+[7]ระบบการควบคุมฯ!B1144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326" s="234" t="str">
        <f>+[7]ระบบการควบคุมฯ!C1144</f>
        <v>ศธ 04002/ว5724 ลว 19 ธ.ค. 65 ครั้งที่ 140</v>
      </c>
      <c r="D326" s="235">
        <f>+[7]ระบบการควบคุมฯ!F1144</f>
        <v>2000</v>
      </c>
      <c r="E326" s="236">
        <f>+[7]ระบบการควบคุมฯ!G1144+[7]ระบบการควบคุมฯ!H1144</f>
        <v>0</v>
      </c>
      <c r="F326" s="236">
        <f>+[7]ระบบการควบคุมฯ!I1144+[7]ระบบการควบคุมฯ!J1144</f>
        <v>0</v>
      </c>
      <c r="G326" s="236">
        <f>+[7]ระบบการควบคุมฯ!K1144+[7]ระบบการควบคุมฯ!L1144</f>
        <v>800</v>
      </c>
      <c r="H326" s="236">
        <f t="shared" ref="H326:H341" si="120">+D326-E326-F326-G326</f>
        <v>1200</v>
      </c>
      <c r="I326" s="237" t="s">
        <v>201</v>
      </c>
    </row>
    <row r="327" spans="1:9" ht="93.75" x14ac:dyDescent="0.2">
      <c r="A327" s="224" t="str">
        <f>+[7]ระบบการควบคุมฯ!A1145</f>
        <v>1.1.11.1</v>
      </c>
      <c r="B327" s="234" t="str">
        <f>+[7]ระบบการควบคุมฯ!B1145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327" s="234" t="str">
        <f>+[7]ระบบการควบคุมฯ!C1145</f>
        <v>ศธ 04002/ว973 ลว 10 มีค 66  ครั้งที่ 378</v>
      </c>
      <c r="D327" s="235">
        <f>+[7]ระบบการควบคุมฯ!F1145</f>
        <v>1000</v>
      </c>
      <c r="E327" s="236">
        <f>+[7]ระบบการควบคุมฯ!G1145+[7]ระบบการควบคุมฯ!H1145</f>
        <v>0</v>
      </c>
      <c r="F327" s="236">
        <f>+[7]ระบบการควบคุมฯ!I1145+[7]ระบบการควบคุมฯ!J1145</f>
        <v>0</v>
      </c>
      <c r="G327" s="236">
        <f>+[7]ระบบการควบคุมฯ!K1145+[7]ระบบการควบคุมฯ!L1145</f>
        <v>800</v>
      </c>
      <c r="H327" s="236">
        <f t="shared" si="120"/>
        <v>200</v>
      </c>
      <c r="I327" s="237" t="s">
        <v>114</v>
      </c>
    </row>
    <row r="328" spans="1:9" ht="37.5" x14ac:dyDescent="0.2">
      <c r="A328" s="224" t="str">
        <f>+[7]ระบบการควบคุมฯ!A1146</f>
        <v>1.1.2</v>
      </c>
      <c r="B328" s="234" t="str">
        <f>+[7]ระบบการควบคุมฯ!B1146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328" s="234" t="str">
        <f>+[7]ระบบการควบคุมฯ!C1146</f>
        <v>ศธ 04002/ว502 ลว 10 กพ 66  ครั้งที่ 290</v>
      </c>
      <c r="D328" s="235">
        <f>+[7]ระบบการควบคุมฯ!F1146</f>
        <v>10000</v>
      </c>
      <c r="E328" s="236">
        <f>+[7]ระบบการควบคุมฯ!G1146+[7]ระบบการควบคุมฯ!H1146</f>
        <v>0</v>
      </c>
      <c r="F328" s="236">
        <f>+[7]ระบบการควบคุมฯ!I1146+[7]ระบบการควบคุมฯ!J1146</f>
        <v>0</v>
      </c>
      <c r="G328" s="236">
        <f>+[7]ระบบการควบคุมฯ!K1146+[7]ระบบการควบคุมฯ!L1146</f>
        <v>6700</v>
      </c>
      <c r="H328" s="236">
        <f t="shared" si="120"/>
        <v>3300</v>
      </c>
      <c r="I328" s="237" t="s">
        <v>202</v>
      </c>
    </row>
    <row r="329" spans="1:9" ht="37.5" x14ac:dyDescent="0.2">
      <c r="A329" s="224" t="str">
        <f>+[7]ระบบการควบคุมฯ!A1147</f>
        <v>1.1.3</v>
      </c>
      <c r="B329" s="234" t="str">
        <f>+[7]ระบบการควบคุมฯ!B1147</f>
        <v xml:space="preserve">ค่าใช้จ่ายในการดำเนินกิจกรรมโครงการโรงเรียนสุจริต ประจำปีงบประมาณ พ.ศ. 2566 </v>
      </c>
      <c r="C329" s="234" t="str">
        <f>+[7]ระบบการควบคุมฯ!C1147</f>
        <v>ศธ 04002/ว1226 ลว 27 มีค 66  ครั้งที่ 424</v>
      </c>
      <c r="D329" s="235">
        <f>+[7]ระบบการควบคุมฯ!F1147</f>
        <v>60000</v>
      </c>
      <c r="E329" s="236">
        <f>+[7]ระบบการควบคุมฯ!G1147+[7]ระบบการควบคุมฯ!H1147</f>
        <v>0</v>
      </c>
      <c r="F329" s="236">
        <f>+[7]ระบบการควบคุมฯ!I1147+[7]ระบบการควบคุมฯ!J1147</f>
        <v>0</v>
      </c>
      <c r="G329" s="236">
        <f>+[7]ระบบการควบคุมฯ!K1147+[7]ระบบการควบคุมฯ!L1147</f>
        <v>49330</v>
      </c>
      <c r="H329" s="236">
        <f t="shared" si="120"/>
        <v>10670</v>
      </c>
      <c r="I329" s="237" t="s">
        <v>14</v>
      </c>
    </row>
    <row r="330" spans="1:9" ht="37.5" x14ac:dyDescent="0.2">
      <c r="A330" s="518">
        <f>+[1]ระบบการควบคุมฯ!A1128</f>
        <v>1.2</v>
      </c>
      <c r="B330" s="519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30" s="519" t="str">
        <f>+[1]ระบบการควบคุมฯ!C1128</f>
        <v>20004 66 00060 00000</v>
      </c>
      <c r="D330" s="520">
        <f>+D331</f>
        <v>6700</v>
      </c>
      <c r="E330" s="520">
        <f t="shared" ref="E330:H330" si="121">+E331</f>
        <v>0</v>
      </c>
      <c r="F330" s="520">
        <f t="shared" si="121"/>
        <v>0</v>
      </c>
      <c r="G330" s="520">
        <f t="shared" si="121"/>
        <v>1600</v>
      </c>
      <c r="H330" s="520">
        <f t="shared" si="121"/>
        <v>5100</v>
      </c>
      <c r="I330" s="522"/>
    </row>
    <row r="331" spans="1:9" ht="37.5" x14ac:dyDescent="0.2">
      <c r="A331" s="523"/>
      <c r="B331" s="524" t="str">
        <f>+[7]ระบบการควบคุมฯ!B1149</f>
        <v xml:space="preserve"> งบดำเนินงาน 66112xx</v>
      </c>
      <c r="C331" s="524" t="str">
        <f>+[1]ระบบการควบคุมฯ!C1129</f>
        <v>20004 57003700 2000000</v>
      </c>
      <c r="D331" s="525">
        <f>SUM(D332:D333)</f>
        <v>6700</v>
      </c>
      <c r="E331" s="525">
        <f t="shared" ref="E331:H331" si="122">SUM(E332:E333)</f>
        <v>0</v>
      </c>
      <c r="F331" s="525">
        <f t="shared" si="122"/>
        <v>0</v>
      </c>
      <c r="G331" s="525">
        <f t="shared" si="122"/>
        <v>1600</v>
      </c>
      <c r="H331" s="525">
        <f t="shared" si="122"/>
        <v>5100</v>
      </c>
      <c r="I331" s="527"/>
    </row>
    <row r="332" spans="1:9" ht="93.75" x14ac:dyDescent="0.2">
      <c r="A332" s="224" t="str">
        <f>+[7]ระบบการควบคุมฯ!A1150</f>
        <v>1.2.1</v>
      </c>
      <c r="B332" s="234" t="str">
        <f>+[7]ระบบการควบคุมฯ!B1150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332" s="969" t="str">
        <f>+[7]ระบบการควบคุมฯ!C1150</f>
        <v>ที่ ศธ 04002/ว1231 ลว. 27 มีนาคม ครั้งที่ 423</v>
      </c>
      <c r="D332" s="235">
        <f>+[7]ระบบการควบคุมฯ!F1150</f>
        <v>2000</v>
      </c>
      <c r="E332" s="236">
        <f>+[7]ระบบการควบคุมฯ!G1150+[7]ระบบการควบคุมฯ!H1150</f>
        <v>0</v>
      </c>
      <c r="F332" s="236">
        <f>+[7]ระบบการควบคุมฯ!I1150+[7]ระบบการควบคุมฯ!J1150</f>
        <v>0</v>
      </c>
      <c r="G332" s="236">
        <f>+[7]ระบบการควบคุมฯ!K1150+[7]ระบบการควบคุมฯ!L1150</f>
        <v>1600</v>
      </c>
      <c r="H332" s="236">
        <f t="shared" si="120"/>
        <v>400</v>
      </c>
      <c r="I332" s="237" t="s">
        <v>17</v>
      </c>
    </row>
    <row r="333" spans="1:9" ht="131.25" x14ac:dyDescent="0.2">
      <c r="A333" s="224" t="str">
        <f>+[7]ระบบการควบคุมฯ!A1151</f>
        <v>1.2.2</v>
      </c>
      <c r="B333" s="234" t="str">
        <f>+[7]ระบบการควบคุมฯ!B1151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33" s="969" t="str">
        <f>+[7]ระบบการควบคุมฯ!C1151</f>
        <v>ที่ ศธ 04002/ว3656 ลว. 28 สค 66 ครั้งที่ 819</v>
      </c>
      <c r="D333" s="235">
        <f>+[7]ระบบการควบคุมฯ!F1151</f>
        <v>4700</v>
      </c>
      <c r="E333" s="236">
        <f>+[7]ระบบการควบคุมฯ!G1151+[7]ระบบการควบคุมฯ!H1151</f>
        <v>0</v>
      </c>
      <c r="F333" s="236">
        <f>+[7]ระบบการควบคุมฯ!I1151+[7]ระบบการควบคุมฯ!J1151</f>
        <v>0</v>
      </c>
      <c r="G333" s="236">
        <f>+[7]ระบบการควบคุมฯ!K1151+[7]ระบบการควบคุมฯ!L1151</f>
        <v>0</v>
      </c>
      <c r="H333" s="236">
        <f t="shared" si="120"/>
        <v>4700</v>
      </c>
      <c r="I333" s="237" t="s">
        <v>227</v>
      </c>
    </row>
    <row r="334" spans="1:9" ht="37.5" x14ac:dyDescent="0.2">
      <c r="A334" s="518">
        <f>+[7]ระบบการควบคุมฯ!A1152</f>
        <v>1.3</v>
      </c>
      <c r="B334" s="519" t="str">
        <f>+[7]ระบบการควบคุมฯ!B1152</f>
        <v xml:space="preserve">กิจกรรมเสริมสร้างธรรมาภิบาลเพื่อเพิ่มประสิทธิภาพในการบริหารจัดการ      </v>
      </c>
      <c r="C334" s="519" t="str">
        <f>+[7]ระบบการควบคุมฯ!C1152</f>
        <v>20004 66 00068 00000</v>
      </c>
      <c r="D334" s="520">
        <f>+D335</f>
        <v>40000</v>
      </c>
      <c r="E334" s="520">
        <f t="shared" ref="E334:H334" si="123">+E335</f>
        <v>0</v>
      </c>
      <c r="F334" s="520">
        <f t="shared" si="123"/>
        <v>0</v>
      </c>
      <c r="G334" s="520">
        <f t="shared" si="123"/>
        <v>37065</v>
      </c>
      <c r="H334" s="520">
        <f t="shared" si="123"/>
        <v>2935</v>
      </c>
      <c r="I334" s="522"/>
    </row>
    <row r="335" spans="1:9" ht="37.5" x14ac:dyDescent="0.2">
      <c r="A335" s="523"/>
      <c r="B335" s="524" t="str">
        <f>+[7]ระบบการควบคุมฯ!B1153</f>
        <v xml:space="preserve"> งบดำเนินงาน 66112xx</v>
      </c>
      <c r="C335" s="524" t="str">
        <f>+[7]ระบบการควบคุมฯ!C1153</f>
        <v>20004 56003700 2000000</v>
      </c>
      <c r="D335" s="525">
        <f>SUM(D336:D340)</f>
        <v>40000</v>
      </c>
      <c r="E335" s="525">
        <f t="shared" ref="E335:H335" si="124">SUM(E336:E340)</f>
        <v>0</v>
      </c>
      <c r="F335" s="525">
        <f t="shared" si="124"/>
        <v>0</v>
      </c>
      <c r="G335" s="525">
        <f t="shared" si="124"/>
        <v>37065</v>
      </c>
      <c r="H335" s="525">
        <f t="shared" si="124"/>
        <v>2935</v>
      </c>
      <c r="I335" s="527"/>
    </row>
    <row r="336" spans="1:9" ht="37.5" x14ac:dyDescent="0.2">
      <c r="A336" s="224" t="str">
        <f>+[7]ระบบการควบคุมฯ!A1154</f>
        <v>1.3.1</v>
      </c>
      <c r="B336" s="234" t="str">
        <f>+[7]ระบบการควบคุมฯ!B1154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336" s="969" t="str">
        <f>+[7]ระบบการควบคุมฯ!C1154</f>
        <v>ศธ04087/1378 ลว 5 เมย 66โอนครั้งที่ 455</v>
      </c>
      <c r="D336" s="235">
        <f>+[7]ระบบการควบคุมฯ!F1153</f>
        <v>40000</v>
      </c>
      <c r="E336" s="236">
        <f>+[7]ระบบการควบคุมฯ!G1154+[7]ระบบการควบคุมฯ!H1154</f>
        <v>0</v>
      </c>
      <c r="F336" s="236">
        <f>+[7]ระบบการควบคุมฯ!I1154+[7]ระบบการควบคุมฯ!J1154</f>
        <v>0</v>
      </c>
      <c r="G336" s="236">
        <f>+[7]ระบบการควบคุมฯ!K1154+[7]ระบบการควบคุมฯ!L1154</f>
        <v>37065</v>
      </c>
      <c r="H336" s="236">
        <f t="shared" ref="H336" si="125">+D336-E336-F336-G336</f>
        <v>2935</v>
      </c>
      <c r="I336" s="237" t="s">
        <v>17</v>
      </c>
    </row>
    <row r="337" spans="1:9" ht="18.75" x14ac:dyDescent="0.2">
      <c r="A337" s="129"/>
      <c r="B337" s="166"/>
      <c r="C337" s="551"/>
      <c r="D337" s="167"/>
      <c r="E337" s="168"/>
      <c r="F337" s="168"/>
      <c r="G337" s="168"/>
      <c r="H337" s="168"/>
      <c r="I337" s="169"/>
    </row>
    <row r="338" spans="1:9" ht="37.5" x14ac:dyDescent="0.2">
      <c r="A338" s="518">
        <f>+[1]ระบบการควบคุมฯ!A1132</f>
        <v>1.3</v>
      </c>
      <c r="B338" s="519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338" s="519" t="str">
        <f>+[1]ระบบการควบคุมฯ!C1132</f>
        <v>20004 66 00068 00000</v>
      </c>
      <c r="D338" s="520">
        <f>+[1]ระบบการควบคุมฯ!F1132</f>
        <v>0</v>
      </c>
      <c r="E338" s="521">
        <f>+[1]ระบบการควบคุมฯ!G1132+[1]ระบบการควบคุมฯ!H1132</f>
        <v>0</v>
      </c>
      <c r="F338" s="521">
        <f>+[1]ระบบการควบคุมฯ!I1132+[1]ระบบการควบคุมฯ!J1132</f>
        <v>0</v>
      </c>
      <c r="G338" s="521">
        <f>+[1]ระบบการควบคุมฯ!K1132+[1]ระบบการควบคุมฯ!L1132</f>
        <v>0</v>
      </c>
      <c r="H338" s="521">
        <f t="shared" si="120"/>
        <v>0</v>
      </c>
      <c r="I338" s="522"/>
    </row>
    <row r="339" spans="1:9" ht="37.5" x14ac:dyDescent="0.2">
      <c r="A339" s="523"/>
      <c r="B339" s="524" t="str">
        <f>+[1]ระบบการควบคุมฯ!B1133</f>
        <v xml:space="preserve"> งบดำเนินงาน 66112xx</v>
      </c>
      <c r="C339" s="524" t="str">
        <f>+[1]ระบบการควบคุมฯ!C1133</f>
        <v>20004 57003700 200000</v>
      </c>
      <c r="D339" s="525">
        <f>+[1]ระบบการควบคุมฯ!F1133</f>
        <v>0</v>
      </c>
      <c r="E339" s="526">
        <f>+[1]ระบบการควบคุมฯ!G1133+[1]ระบบการควบคุมฯ!H1133</f>
        <v>0</v>
      </c>
      <c r="F339" s="526">
        <f>+[1]ระบบการควบคุมฯ!I1133+[1]ระบบการควบคุมฯ!J1133</f>
        <v>0</v>
      </c>
      <c r="G339" s="526">
        <f>+[1]ระบบการควบคุมฯ!K1133+[1]ระบบการควบคุมฯ!L1133</f>
        <v>0</v>
      </c>
      <c r="H339" s="526">
        <f t="shared" si="120"/>
        <v>0</v>
      </c>
      <c r="I339" s="527"/>
    </row>
    <row r="340" spans="1:9" ht="56.25" x14ac:dyDescent="0.2">
      <c r="A340" s="224" t="str">
        <f>+[1]ระบบการควบคุมฯ!A1134</f>
        <v>1.3.1</v>
      </c>
      <c r="B340" s="234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340" s="234" t="str">
        <f>+[1]ระบบการควบคุมฯ!C1134</f>
        <v>ที่ ศธ 04002/ว1422 ลว. 11 เม.ย. 65 ครั้งที่ 342</v>
      </c>
      <c r="D340" s="235">
        <f>+[1]ระบบการควบคุมฯ!F1134</f>
        <v>0</v>
      </c>
      <c r="E340" s="236">
        <f>+[1]ระบบการควบคุมฯ!G1134+[1]ระบบการควบคุมฯ!H1134</f>
        <v>0</v>
      </c>
      <c r="F340" s="236">
        <f>+[1]ระบบการควบคุมฯ!I1134+[1]ระบบการควบคุมฯ!J1134</f>
        <v>0</v>
      </c>
      <c r="G340" s="236">
        <f>+[1]ระบบการควบคุมฯ!K1134+[1]ระบบการควบคุมฯ!L1134</f>
        <v>0</v>
      </c>
      <c r="H340" s="236">
        <f t="shared" si="120"/>
        <v>0</v>
      </c>
      <c r="I340" s="237" t="s">
        <v>14</v>
      </c>
    </row>
    <row r="341" spans="1:9" ht="37.5" x14ac:dyDescent="0.2">
      <c r="A341" s="224" t="str">
        <f>+[1]ระบบการควบคุมฯ!A1135</f>
        <v>1.3.2</v>
      </c>
      <c r="B341" s="234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341" s="234" t="str">
        <f>+[1]ระบบการควบคุมฯ!C1135</f>
        <v>ศธ 04002/ว2730 ลว 19 ก.ค. 65  ครั้งที่ 639</v>
      </c>
      <c r="D341" s="235">
        <f>+[1]ระบบการควบคุมฯ!F1135</f>
        <v>0</v>
      </c>
      <c r="E341" s="236">
        <f>+[1]ระบบการควบคุมฯ!G1135+[1]ระบบการควบคุมฯ!H1135</f>
        <v>0</v>
      </c>
      <c r="F341" s="236">
        <f>+[1]ระบบการควบคุมฯ!I1135+[1]ระบบการควบคุมฯ!J1135</f>
        <v>0</v>
      </c>
      <c r="G341" s="236">
        <f>+[1]ระบบการควบคุมฯ!K1135+[1]ระบบการควบคุมฯ!L1135</f>
        <v>0</v>
      </c>
      <c r="H341" s="236">
        <f t="shared" si="120"/>
        <v>0</v>
      </c>
      <c r="I341" s="237" t="s">
        <v>14</v>
      </c>
    </row>
    <row r="342" spans="1:9" ht="18.75" x14ac:dyDescent="0.2">
      <c r="A342" s="229"/>
      <c r="B342" s="238"/>
      <c r="C342" s="238"/>
      <c r="D342" s="239"/>
      <c r="E342" s="240"/>
      <c r="F342" s="240"/>
      <c r="G342" s="240"/>
      <c r="H342" s="240"/>
      <c r="I342" s="233"/>
    </row>
    <row r="343" spans="1:9" ht="18.75" x14ac:dyDescent="0.2">
      <c r="A343" s="129"/>
      <c r="B343" s="156"/>
      <c r="C343" s="156"/>
      <c r="D343" s="170"/>
      <c r="E343" s="171"/>
      <c r="F343" s="171"/>
      <c r="G343" s="171"/>
      <c r="H343" s="171"/>
      <c r="I343" s="151"/>
    </row>
    <row r="344" spans="1:9" ht="18.75" x14ac:dyDescent="0.2">
      <c r="A344" s="129"/>
      <c r="B344" s="166"/>
      <c r="C344" s="166"/>
      <c r="D344" s="167"/>
      <c r="E344" s="168"/>
      <c r="F344" s="168"/>
      <c r="G344" s="168"/>
      <c r="H344" s="168"/>
      <c r="I344" s="169"/>
    </row>
    <row r="345" spans="1:9" ht="18.75" x14ac:dyDescent="0.2">
      <c r="A345" s="129"/>
      <c r="B345" s="166"/>
      <c r="C345" s="166"/>
      <c r="D345" s="167"/>
      <c r="E345" s="168"/>
      <c r="F345" s="168"/>
      <c r="G345" s="168"/>
      <c r="H345" s="168"/>
      <c r="I345" s="169"/>
    </row>
    <row r="346" spans="1:9" ht="18.75" x14ac:dyDescent="0.45">
      <c r="A346" s="467"/>
      <c r="B346" s="468" t="s">
        <v>19</v>
      </c>
      <c r="C346" s="468"/>
      <c r="D346" s="469">
        <f>+D5+D19+D171+D185+D304+D321</f>
        <v>33634276</v>
      </c>
      <c r="E346" s="469">
        <f t="shared" ref="E346:I346" si="126">+E5+E19+E171+E185+E304+E321</f>
        <v>332700</v>
      </c>
      <c r="F346" s="469">
        <f t="shared" si="126"/>
        <v>0</v>
      </c>
      <c r="G346" s="469">
        <f t="shared" si="126"/>
        <v>28396492.890000001</v>
      </c>
      <c r="H346" s="469">
        <f t="shared" si="126"/>
        <v>4905083.1100000003</v>
      </c>
      <c r="I346" s="469">
        <f t="shared" si="126"/>
        <v>0</v>
      </c>
    </row>
    <row r="347" spans="1:9" ht="18.75" x14ac:dyDescent="0.45">
      <c r="A347" s="467"/>
      <c r="B347" s="468" t="s">
        <v>20</v>
      </c>
      <c r="C347" s="468"/>
      <c r="D347" s="470">
        <f>SUM(E347:H347)</f>
        <v>100</v>
      </c>
      <c r="E347" s="471">
        <f>+E346*100/D346</f>
        <v>0.98916950077950239</v>
      </c>
      <c r="F347" s="472">
        <v>0</v>
      </c>
      <c r="G347" s="473">
        <f>+G346*100/D346</f>
        <v>84.42724585479408</v>
      </c>
      <c r="H347" s="471">
        <f>+H346*100/D346</f>
        <v>14.58358464442642</v>
      </c>
      <c r="I347" s="172"/>
    </row>
    <row r="348" spans="1:9" x14ac:dyDescent="0.5">
      <c r="A348" s="173"/>
      <c r="B348" s="174"/>
      <c r="C348" s="175"/>
      <c r="D348" s="176"/>
      <c r="E348" s="380"/>
      <c r="F348" s="381"/>
      <c r="G348" s="381"/>
      <c r="H348" s="381"/>
      <c r="I348" s="177"/>
    </row>
    <row r="349" spans="1:9" x14ac:dyDescent="0.5">
      <c r="A349" s="13"/>
      <c r="B349" s="14"/>
      <c r="C349" s="1211" t="s">
        <v>172</v>
      </c>
      <c r="D349" s="1211"/>
      <c r="E349" s="1211"/>
      <c r="F349" s="1211"/>
      <c r="G349" s="1211"/>
      <c r="H349" s="1211"/>
      <c r="I349" s="705"/>
    </row>
    <row r="350" spans="1:9" x14ac:dyDescent="0.5">
      <c r="A350" s="13"/>
      <c r="B350" s="14"/>
      <c r="C350" s="15"/>
      <c r="D350" s="13"/>
      <c r="E350" s="16"/>
      <c r="F350" s="7"/>
      <c r="G350" s="555"/>
      <c r="H350" s="555"/>
      <c r="I350" s="382"/>
    </row>
    <row r="351" spans="1:9" ht="24" x14ac:dyDescent="0.55000000000000004">
      <c r="A351" s="383" t="s">
        <v>65</v>
      </c>
      <c r="C351" s="18"/>
      <c r="D351" s="19"/>
      <c r="E351" s="3"/>
      <c r="F351" s="3"/>
      <c r="G351" s="3"/>
      <c r="H351" s="3"/>
      <c r="I351" s="178"/>
    </row>
    <row r="352" spans="1:9" ht="24" x14ac:dyDescent="0.55000000000000004">
      <c r="A352" s="383" t="s">
        <v>23</v>
      </c>
      <c r="C352" s="19"/>
      <c r="D352" s="340" t="s">
        <v>21</v>
      </c>
      <c r="F352" s="3"/>
      <c r="G352" s="1" t="s">
        <v>98</v>
      </c>
      <c r="H352" s="21"/>
      <c r="I352" s="21"/>
    </row>
    <row r="353" spans="1:9" x14ac:dyDescent="0.5">
      <c r="A353" s="383" t="s">
        <v>105</v>
      </c>
      <c r="C353" s="1212" t="s">
        <v>139</v>
      </c>
      <c r="D353" s="1212"/>
      <c r="E353" s="1212"/>
      <c r="F353" s="1212"/>
      <c r="G353" s="1212"/>
      <c r="H353" s="1212"/>
      <c r="I353" s="21"/>
    </row>
    <row r="354" spans="1:9" x14ac:dyDescent="0.5">
      <c r="C354" s="1213" t="s">
        <v>49</v>
      </c>
      <c r="D354" s="1213"/>
      <c r="E354" s="1213"/>
      <c r="F354" s="1213"/>
      <c r="G354" s="1213"/>
      <c r="H354" s="1213"/>
      <c r="I354" s="21"/>
    </row>
  </sheetData>
  <mergeCells count="6">
    <mergeCell ref="C349:H349"/>
    <mergeCell ref="C353:H353"/>
    <mergeCell ref="C354:H354"/>
    <mergeCell ref="A1:I1"/>
    <mergeCell ref="A2:I2"/>
    <mergeCell ref="B3:H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workbookViewId="0">
      <selection activeCell="H9" sqref="H9"/>
    </sheetView>
  </sheetViews>
  <sheetFormatPr defaultRowHeight="14.25" x14ac:dyDescent="0.2"/>
  <cols>
    <col min="1" max="1" width="4.5" customWidth="1"/>
    <col min="4" max="4" width="3.125" hidden="1" customWidth="1"/>
    <col min="5" max="5" width="3.25" hidden="1" customWidth="1"/>
    <col min="6" max="7" width="6.375" customWidth="1"/>
    <col min="8" max="8" width="11.25" customWidth="1"/>
    <col min="9" max="9" width="11.375" customWidth="1"/>
    <col min="10" max="10" width="5.625" customWidth="1"/>
    <col min="11" max="11" width="11.25" customWidth="1"/>
    <col min="12" max="12" width="4.875" customWidth="1"/>
    <col min="13" max="13" width="15" customWidth="1"/>
  </cols>
  <sheetData>
    <row r="1" spans="1:13" ht="18.75" x14ac:dyDescent="0.45">
      <c r="A1" s="1229" t="s">
        <v>50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</row>
    <row r="2" spans="1:13" ht="18.75" x14ac:dyDescent="0.45">
      <c r="A2" s="1229" t="s">
        <v>156</v>
      </c>
      <c r="B2" s="1229"/>
      <c r="C2" s="1229"/>
      <c r="D2" s="1229"/>
      <c r="E2" s="1229"/>
      <c r="F2" s="1229"/>
      <c r="G2" s="1229"/>
      <c r="H2" s="1229"/>
      <c r="I2" s="1229"/>
      <c r="J2" s="1229"/>
      <c r="K2" s="1229"/>
      <c r="L2" s="1229"/>
      <c r="M2" s="1229"/>
    </row>
    <row r="3" spans="1:13" ht="18.75" x14ac:dyDescent="0.45">
      <c r="A3" s="1190" t="s">
        <v>157</v>
      </c>
      <c r="B3" s="1190"/>
      <c r="C3" s="1190"/>
      <c r="D3" s="1190"/>
      <c r="E3" s="1190"/>
      <c r="F3" s="1190"/>
      <c r="G3" s="1190"/>
      <c r="H3" s="1190"/>
      <c r="I3" s="1190"/>
      <c r="J3" s="1190"/>
      <c r="K3" s="1190"/>
      <c r="L3" s="1190"/>
      <c r="M3" s="1190"/>
    </row>
    <row r="4" spans="1:13" ht="18.75" x14ac:dyDescent="0.45">
      <c r="A4" s="1190" t="s">
        <v>158</v>
      </c>
      <c r="B4" s="1190"/>
      <c r="C4" s="1190"/>
      <c r="D4" s="1190"/>
      <c r="E4" s="1190"/>
      <c r="F4" s="1190"/>
      <c r="G4" s="1190"/>
      <c r="H4" s="1190"/>
      <c r="I4" s="1190"/>
      <c r="J4" s="1190"/>
      <c r="K4" s="1190"/>
      <c r="L4" s="1190"/>
      <c r="M4" s="1190"/>
    </row>
    <row r="5" spans="1:13" ht="18.75" x14ac:dyDescent="0.45">
      <c r="A5" s="864"/>
      <c r="B5" s="1139"/>
      <c r="C5" s="1232" t="str">
        <f>+[7]ระบบการควบคุมฯ!A5</f>
        <v>ข้อมูลประจำเดือน สิงหาคม  2566</v>
      </c>
      <c r="D5" s="1232"/>
      <c r="E5" s="1232"/>
      <c r="F5" s="1232"/>
      <c r="G5" s="1232"/>
      <c r="H5" s="1232"/>
      <c r="I5" s="1232"/>
      <c r="J5" s="1232"/>
      <c r="K5" s="1232"/>
      <c r="L5" s="1232"/>
      <c r="M5" s="1140" t="s">
        <v>66</v>
      </c>
    </row>
    <row r="6" spans="1:13" ht="18.600000000000001" customHeight="1" x14ac:dyDescent="0.45">
      <c r="A6" s="1216" t="s">
        <v>27</v>
      </c>
      <c r="B6" s="1217"/>
      <c r="C6" s="1217"/>
      <c r="D6" s="1217"/>
      <c r="E6" s="1218"/>
      <c r="F6" s="1222" t="s">
        <v>159</v>
      </c>
      <c r="G6" s="1223"/>
      <c r="H6" s="1224" t="s">
        <v>67</v>
      </c>
      <c r="I6" s="1216" t="s">
        <v>173</v>
      </c>
      <c r="J6" s="1218"/>
      <c r="K6" s="1230" t="s">
        <v>68</v>
      </c>
      <c r="L6" s="1231"/>
      <c r="M6" s="1224" t="s">
        <v>69</v>
      </c>
    </row>
    <row r="7" spans="1:13" ht="18.75" x14ac:dyDescent="0.45">
      <c r="A7" s="1219"/>
      <c r="B7" s="1220"/>
      <c r="C7" s="1220"/>
      <c r="D7" s="1220"/>
      <c r="E7" s="1221"/>
      <c r="F7" s="1141" t="s">
        <v>28</v>
      </c>
      <c r="G7" s="1141" t="s">
        <v>160</v>
      </c>
      <c r="H7" s="1225"/>
      <c r="I7" s="1141" t="s">
        <v>70</v>
      </c>
      <c r="J7" s="1141" t="s">
        <v>71</v>
      </c>
      <c r="K7" s="1141" t="s">
        <v>70</v>
      </c>
      <c r="L7" s="1141" t="s">
        <v>71</v>
      </c>
      <c r="M7" s="1225"/>
    </row>
    <row r="8" spans="1:13" ht="18.75" x14ac:dyDescent="0.45">
      <c r="A8" s="971" t="s">
        <v>72</v>
      </c>
      <c r="B8" s="972" t="s">
        <v>73</v>
      </c>
      <c r="C8" s="973"/>
      <c r="D8" s="973"/>
      <c r="E8" s="974"/>
      <c r="F8" s="975">
        <f>+F12</f>
        <v>93</v>
      </c>
      <c r="G8" s="975"/>
      <c r="H8" s="976"/>
      <c r="I8" s="976"/>
      <c r="J8" s="977"/>
      <c r="K8" s="977"/>
      <c r="L8" s="1142"/>
      <c r="M8" s="976"/>
    </row>
    <row r="9" spans="1:13" ht="37.5" x14ac:dyDescent="0.2">
      <c r="A9" s="978" t="s">
        <v>74</v>
      </c>
      <c r="B9" s="979" t="s">
        <v>161</v>
      </c>
      <c r="C9" s="979"/>
      <c r="D9" s="979"/>
      <c r="E9" s="980"/>
      <c r="F9" s="981">
        <v>32</v>
      </c>
      <c r="G9" s="981">
        <v>34.08</v>
      </c>
      <c r="H9" s="920">
        <f>+[4]ระบบการควบคุมฯ!F1213</f>
        <v>76528531</v>
      </c>
      <c r="I9" s="920">
        <f>+[4]ระบบการควบคุมฯ!L1213+[4]ระบบการควบคุมฯ!G1214</f>
        <v>48065482.350000001</v>
      </c>
      <c r="J9" s="982">
        <f>+I9*100/H9</f>
        <v>62.807271643565194</v>
      </c>
      <c r="K9" s="985">
        <f>+(48065482.35+5122200)</f>
        <v>53187682.350000001</v>
      </c>
      <c r="L9" s="1143">
        <f>53187682.35*100/76528531</f>
        <v>69.500461664421593</v>
      </c>
      <c r="M9" s="984" t="s">
        <v>183</v>
      </c>
    </row>
    <row r="10" spans="1:13" ht="37.5" x14ac:dyDescent="0.2">
      <c r="A10" s="978" t="s">
        <v>75</v>
      </c>
      <c r="B10" s="979" t="s">
        <v>163</v>
      </c>
      <c r="C10" s="979"/>
      <c r="D10" s="979"/>
      <c r="E10" s="980"/>
      <c r="F10" s="981">
        <v>52</v>
      </c>
      <c r="G10" s="981">
        <v>56.24</v>
      </c>
      <c r="H10" s="985">
        <f>+'[5]มาตการ รวมงบบุคลากร'!$H$10</f>
        <v>141341165</v>
      </c>
      <c r="I10" s="985">
        <f>+'[5]มาตการ รวมงบบุคลากร'!$I$10</f>
        <v>116419585.98</v>
      </c>
      <c r="J10" s="986">
        <f>+I10*100/H10</f>
        <v>82.36778434647826</v>
      </c>
      <c r="K10" s="985">
        <f>+I10+13765300</f>
        <v>130184885.98</v>
      </c>
      <c r="L10" s="1143">
        <f>+K10*100/H10</f>
        <v>92.106843735156701</v>
      </c>
      <c r="M10" s="984" t="s">
        <v>184</v>
      </c>
    </row>
    <row r="11" spans="1:13" s="99" customFormat="1" ht="37.5" x14ac:dyDescent="0.45">
      <c r="A11" s="987" t="s">
        <v>76</v>
      </c>
      <c r="B11" s="21" t="s">
        <v>164</v>
      </c>
      <c r="C11" s="21"/>
      <c r="D11" s="21"/>
      <c r="E11" s="988"/>
      <c r="F11" s="989">
        <v>75</v>
      </c>
      <c r="G11" s="989">
        <v>81.739999999999995</v>
      </c>
      <c r="H11" s="993">
        <f>+'[6]มาตการ รวมงบบุคลากร'!$H$11</f>
        <v>151188757</v>
      </c>
      <c r="I11" s="993">
        <f>+'[6]มาตการ รวมงบบุคลากร'!$I$11</f>
        <v>136459690.21000001</v>
      </c>
      <c r="J11" s="993">
        <f>+I11*100/H11</f>
        <v>90.257829297452318</v>
      </c>
      <c r="K11" s="993">
        <f>+'[6]มาตการ รวมงบบุคลากร'!$K$11</f>
        <v>144869590.21000001</v>
      </c>
      <c r="L11" s="1143">
        <f>+K11*100/H11</f>
        <v>95.820346092269276</v>
      </c>
      <c r="M11" s="984" t="s">
        <v>184</v>
      </c>
    </row>
    <row r="12" spans="1:13" ht="18.75" x14ac:dyDescent="0.45">
      <c r="A12" s="987" t="s">
        <v>77</v>
      </c>
      <c r="B12" s="21" t="s">
        <v>165</v>
      </c>
      <c r="C12" s="21"/>
      <c r="D12" s="21"/>
      <c r="E12" s="988"/>
      <c r="F12" s="989">
        <v>93</v>
      </c>
      <c r="G12" s="989">
        <v>100</v>
      </c>
      <c r="H12" s="990">
        <f>+[7]ระบบการควบคุมฯ!F1183</f>
        <v>199166190</v>
      </c>
      <c r="I12" s="990">
        <f>+[7]ระบบการควบคุมฯ!L1183+[7]ระบบการควบคุมฯ!K1183</f>
        <v>185793678.31</v>
      </c>
      <c r="J12" s="1144">
        <f>+I12*100/H12</f>
        <v>93.285752119875369</v>
      </c>
      <c r="K12" s="993">
        <f>+I12+I23</f>
        <v>191720078.31</v>
      </c>
      <c r="L12" s="1145">
        <f>+(I12+I23)*100/H12</f>
        <v>96.261357567767902</v>
      </c>
      <c r="M12" s="992" t="s">
        <v>162</v>
      </c>
    </row>
    <row r="13" spans="1:13" ht="18.75" x14ac:dyDescent="0.45">
      <c r="A13" s="994" t="s">
        <v>78</v>
      </c>
      <c r="B13" s="915" t="s">
        <v>79</v>
      </c>
      <c r="C13" s="21"/>
      <c r="D13" s="21"/>
      <c r="E13" s="988"/>
      <c r="F13" s="989">
        <f>+F17</f>
        <v>98</v>
      </c>
      <c r="G13" s="989"/>
      <c r="H13" s="992"/>
      <c r="I13" s="992"/>
      <c r="J13" s="992"/>
      <c r="K13" s="992"/>
      <c r="L13" s="988"/>
      <c r="M13" s="993"/>
    </row>
    <row r="14" spans="1:13" ht="37.5" x14ac:dyDescent="0.2">
      <c r="A14" s="978" t="s">
        <v>80</v>
      </c>
      <c r="B14" s="979" t="s">
        <v>161</v>
      </c>
      <c r="C14" s="979"/>
      <c r="D14" s="979"/>
      <c r="E14" s="980"/>
      <c r="F14" s="981">
        <v>35</v>
      </c>
      <c r="G14" s="981">
        <v>35.33</v>
      </c>
      <c r="H14" s="920">
        <f>+[4]ระบบการควบคุมฯ!F1206+[4]ระบบการควบคุมฯ!F1207+[4]ระบบการควบคุมฯ!F1208+[4]ระบบการควบคุมฯ!F1209</f>
        <v>48875131</v>
      </c>
      <c r="I14" s="920">
        <f>+[4]ระบบการควบคุมฯ!K1206+[4]ระบบการควบคุมฯ!L1206+[4]ระบบการควบคุมฯ!K1207+[4]ระบบการควบคุมฯ!L1207+[4]ระบบการควบคุมฯ!K1208+[4]ระบบการควบคุมฯ!L1208+[4]ระบบการควบคุมฯ!K1209+[4]ระบบการควบคุมฯ!L1209</f>
        <v>42865563.630000003</v>
      </c>
      <c r="J14" s="982">
        <f>+I14*100/H14</f>
        <v>87.704242941057288</v>
      </c>
      <c r="K14" s="920">
        <v>42865563.630000003</v>
      </c>
      <c r="L14" s="1146">
        <v>87.7</v>
      </c>
      <c r="M14" s="984" t="s">
        <v>183</v>
      </c>
    </row>
    <row r="15" spans="1:13" ht="37.5" x14ac:dyDescent="0.2">
      <c r="A15" s="978" t="s">
        <v>81</v>
      </c>
      <c r="B15" s="979" t="s">
        <v>163</v>
      </c>
      <c r="C15" s="979"/>
      <c r="D15" s="979"/>
      <c r="E15" s="980"/>
      <c r="F15" s="981">
        <v>55</v>
      </c>
      <c r="G15" s="981">
        <v>55.78</v>
      </c>
      <c r="H15" s="985">
        <f>+'[5]มาตการ รวมงบบุคลากร'!$H$15</f>
        <v>116523665</v>
      </c>
      <c r="I15" s="985">
        <f>+'[5]มาตการ รวมงบบุคลากร'!$I$15</f>
        <v>107119240.98</v>
      </c>
      <c r="J15" s="982">
        <f>+I15*100/H15</f>
        <v>91.929172481830193</v>
      </c>
      <c r="K15" s="985">
        <f>+'[5]มาตการ รวมงบบุคลากร'!$K$15</f>
        <v>107119240.98</v>
      </c>
      <c r="L15" s="1146">
        <f>+K15*100/H15</f>
        <v>91.929172481830193</v>
      </c>
      <c r="M15" s="984" t="s">
        <v>183</v>
      </c>
    </row>
    <row r="16" spans="1:13" s="99" customFormat="1" ht="37.5" x14ac:dyDescent="0.45">
      <c r="A16" s="1147">
        <v>2.2999999999999998</v>
      </c>
      <c r="B16" s="21" t="s">
        <v>164</v>
      </c>
      <c r="C16" s="21"/>
      <c r="D16" s="21"/>
      <c r="E16" s="988"/>
      <c r="F16" s="989">
        <v>80</v>
      </c>
      <c r="G16" s="989">
        <v>81.760000000000005</v>
      </c>
      <c r="H16" s="993">
        <f>+'[6]มาตการ รวมงบบุคลากร'!$H$16</f>
        <v>122139657</v>
      </c>
      <c r="I16" s="993">
        <f>+'[6]มาตการ รวมงบบุคลากร'!$I$16</f>
        <v>115823749.20999999</v>
      </c>
      <c r="J16" s="993">
        <f>+I16*100/H16</f>
        <v>94.828945859901992</v>
      </c>
      <c r="K16" s="993">
        <f>+'[6]มาตการ รวมงบบุคลากร'!$K$16</f>
        <v>115823749.20999999</v>
      </c>
      <c r="L16" s="991">
        <f>+K16*100/H16</f>
        <v>94.828945859901992</v>
      </c>
      <c r="M16" s="984" t="s">
        <v>183</v>
      </c>
    </row>
    <row r="17" spans="1:13" ht="18.75" x14ac:dyDescent="0.45">
      <c r="A17" s="987" t="s">
        <v>82</v>
      </c>
      <c r="B17" s="21" t="s">
        <v>165</v>
      </c>
      <c r="C17" s="21"/>
      <c r="D17" s="21"/>
      <c r="E17" s="988"/>
      <c r="F17" s="989">
        <v>98</v>
      </c>
      <c r="G17" s="989">
        <v>100</v>
      </c>
      <c r="H17" s="920">
        <f>+[7]ระบบการควบคุมฯ!F1176+[7]ระบบการควบคุมฯ!F1177+[7]ระบบการควบคุมฯ!F1178+[7]ระบบการควบคุมฯ!F1179</f>
        <v>168146790</v>
      </c>
      <c r="I17" s="920">
        <f>+[7]ระบบการควบคุมฯ!K1176+[7]ระบบการควบคุมฯ!L1176+[7]ระบบการควบคุมฯ!K1177+[7]ระบบการควบคุมฯ!L1177+[7]ระบบการควบคุมฯ!K1178+[7]ระบบการควบคุมฯ!L1178+[7]ระบบการควบคุมฯ!K1179+[7]ระบบการควบคุมฯ!L1179</f>
        <v>161853237.31000003</v>
      </c>
      <c r="J17" s="982">
        <f>+I17*100/H17</f>
        <v>96.257108036377048</v>
      </c>
      <c r="K17" s="985">
        <f>+I17</f>
        <v>161853237.31000003</v>
      </c>
      <c r="L17" s="1146">
        <f>+J17</f>
        <v>96.257108036377048</v>
      </c>
      <c r="M17" s="992" t="s">
        <v>162</v>
      </c>
    </row>
    <row r="18" spans="1:13" ht="18.75" x14ac:dyDescent="0.45">
      <c r="A18" s="994" t="s">
        <v>83</v>
      </c>
      <c r="B18" s="915" t="s">
        <v>84</v>
      </c>
      <c r="C18" s="21"/>
      <c r="D18" s="21"/>
      <c r="E18" s="988"/>
      <c r="F18" s="989">
        <f>+F22</f>
        <v>75</v>
      </c>
      <c r="G18" s="989"/>
      <c r="H18" s="993"/>
      <c r="I18" s="993"/>
      <c r="J18" s="993"/>
      <c r="K18" s="993"/>
      <c r="L18" s="1148"/>
      <c r="M18" s="993"/>
    </row>
    <row r="19" spans="1:13" ht="37.5" x14ac:dyDescent="0.2">
      <c r="A19" s="978" t="s">
        <v>85</v>
      </c>
      <c r="B19" s="979" t="s">
        <v>161</v>
      </c>
      <c r="C19" s="979"/>
      <c r="D19" s="979"/>
      <c r="E19" s="980"/>
      <c r="F19" s="981">
        <v>19</v>
      </c>
      <c r="G19" s="981">
        <v>28.96</v>
      </c>
      <c r="H19" s="920">
        <f>+[4]ระบบการควบคุมฯ!F1212</f>
        <v>27653400</v>
      </c>
      <c r="I19" s="920">
        <f>+[4]ระบบการควบคุมฯ!L1212+[4]ระบบการควบคุมฯ!K1212</f>
        <v>1213000</v>
      </c>
      <c r="J19" s="920">
        <f>+I19*100/H19</f>
        <v>4.3864407269992114</v>
      </c>
      <c r="K19" s="920">
        <f>1213000+5122200</f>
        <v>6335200</v>
      </c>
      <c r="L19" s="1149">
        <f>+K19*100/27653400</f>
        <v>22.909298675750541</v>
      </c>
      <c r="M19" s="984" t="s">
        <v>185</v>
      </c>
    </row>
    <row r="20" spans="1:13" ht="56.25" x14ac:dyDescent="0.2">
      <c r="A20" s="978" t="s">
        <v>86</v>
      </c>
      <c r="B20" s="979" t="s">
        <v>163</v>
      </c>
      <c r="C20" s="979"/>
      <c r="D20" s="979"/>
      <c r="E20" s="980"/>
      <c r="F20" s="981">
        <v>39</v>
      </c>
      <c r="G20" s="981">
        <v>58.15</v>
      </c>
      <c r="H20" s="985">
        <f>+'[5]มาตการ รวมงบบุคลากร'!$H$20</f>
        <v>24817500</v>
      </c>
      <c r="I20" s="985">
        <f>+'[5]มาตการ รวมงบบุคลากร'!$I$20</f>
        <v>9300345</v>
      </c>
      <c r="J20" s="985">
        <f>+I20*100/H20</f>
        <v>37.474947113931698</v>
      </c>
      <c r="K20" s="985">
        <f>+'[5]มาตการ รวมงบบุคลากร'!$K$20</f>
        <v>23065645</v>
      </c>
      <c r="L20" s="1146">
        <f>+K20*100/H20</f>
        <v>92.941049662536514</v>
      </c>
      <c r="M20" s="995" t="s">
        <v>206</v>
      </c>
    </row>
    <row r="21" spans="1:13" ht="37.5" x14ac:dyDescent="0.2">
      <c r="A21" s="978" t="s">
        <v>87</v>
      </c>
      <c r="B21" s="979" t="s">
        <v>164</v>
      </c>
      <c r="C21" s="979"/>
      <c r="D21" s="979"/>
      <c r="E21" s="980"/>
      <c r="F21" s="981">
        <v>57</v>
      </c>
      <c r="G21" s="981">
        <v>81.650000000000006</v>
      </c>
      <c r="H21" s="985">
        <f>+'[6]มาตการ รวมงบบุคลากร'!$H$21</f>
        <v>29049100</v>
      </c>
      <c r="I21" s="985">
        <f>+'[6]มาตการ รวมงบบุคลากร'!$I$21</f>
        <v>20635941</v>
      </c>
      <c r="J21" s="985">
        <f>+I21*100/H21</f>
        <v>71.038142317662164</v>
      </c>
      <c r="K21" s="985">
        <f>+'[6]มาตการ รวมงบบุคลากร'!$K$21</f>
        <v>29045841</v>
      </c>
      <c r="L21" s="983">
        <f>+K21*100/H21</f>
        <v>99.988781063785112</v>
      </c>
      <c r="M21" s="995" t="s">
        <v>207</v>
      </c>
    </row>
    <row r="22" spans="1:13" ht="18.75" x14ac:dyDescent="0.45">
      <c r="A22" s="987" t="s">
        <v>88</v>
      </c>
      <c r="B22" s="21" t="s">
        <v>165</v>
      </c>
      <c r="C22" s="21"/>
      <c r="D22" s="21"/>
      <c r="E22" s="988"/>
      <c r="F22" s="989">
        <v>75</v>
      </c>
      <c r="G22" s="989">
        <v>100</v>
      </c>
      <c r="H22" s="920">
        <f>+[7]ระบบการควบคุมฯ!F1182</f>
        <v>31019400</v>
      </c>
      <c r="I22" s="920">
        <f>+[7]ระบบการควบคุมฯ!L1182+[7]ระบบการควบคุมฯ!K1182</f>
        <v>23940441</v>
      </c>
      <c r="J22" s="920">
        <f>+I22*100/H22</f>
        <v>77.178929959960541</v>
      </c>
      <c r="K22" s="920">
        <f>+I22+I23</f>
        <v>29866841</v>
      </c>
      <c r="L22" s="1150">
        <f>+K22*100/H22</f>
        <v>96.284392992772268</v>
      </c>
      <c r="M22" s="992" t="s">
        <v>162</v>
      </c>
    </row>
    <row r="23" spans="1:13" ht="18.75" x14ac:dyDescent="0.45">
      <c r="A23" s="996"/>
      <c r="B23" s="915" t="s">
        <v>89</v>
      </c>
      <c r="C23" s="21"/>
      <c r="D23" s="21"/>
      <c r="E23" s="988"/>
      <c r="F23" s="989"/>
      <c r="G23" s="989"/>
      <c r="H23" s="997"/>
      <c r="I23" s="1151">
        <f>+[7]ระบบการควบคุมฯ!G1182+[7]ระบบการควบคุมฯ!H1182</f>
        <v>5926400</v>
      </c>
      <c r="J23" s="998">
        <f>+I23*100/H22</f>
        <v>19.105463032811723</v>
      </c>
      <c r="K23" s="998"/>
      <c r="L23" s="1152"/>
      <c r="M23" s="993"/>
    </row>
    <row r="24" spans="1:13" ht="18.75" x14ac:dyDescent="0.45">
      <c r="A24" s="996"/>
      <c r="B24" s="915" t="s">
        <v>90</v>
      </c>
      <c r="C24" s="21"/>
      <c r="D24" s="21"/>
      <c r="E24" s="988"/>
      <c r="F24" s="989"/>
      <c r="G24" s="989"/>
      <c r="H24" s="997"/>
      <c r="I24" s="1151"/>
      <c r="J24" s="999"/>
      <c r="K24" s="999"/>
      <c r="L24" s="1000"/>
      <c r="M24" s="993"/>
    </row>
    <row r="25" spans="1:13" ht="18.75" x14ac:dyDescent="0.45">
      <c r="A25" s="996"/>
      <c r="B25" s="915" t="s">
        <v>91</v>
      </c>
      <c r="C25" s="21"/>
      <c r="D25" s="21"/>
      <c r="E25" s="988"/>
      <c r="F25" s="989"/>
      <c r="G25" s="989"/>
      <c r="H25" s="997"/>
      <c r="I25" s="1153">
        <f>+H22-I22-I23-I26</f>
        <v>7259</v>
      </c>
      <c r="J25" s="999">
        <f>+I25*100/H22</f>
        <v>2.3401484232448082E-2</v>
      </c>
      <c r="K25" s="999"/>
      <c r="L25" s="1000"/>
      <c r="M25" s="1001"/>
    </row>
    <row r="26" spans="1:13" ht="18.75" x14ac:dyDescent="0.45">
      <c r="A26" s="1002"/>
      <c r="B26" s="970" t="s">
        <v>92</v>
      </c>
      <c r="C26" s="1003"/>
      <c r="D26" s="1003"/>
      <c r="E26" s="1004"/>
      <c r="F26" s="1005"/>
      <c r="G26" s="1005"/>
      <c r="H26" s="1006"/>
      <c r="I26" s="1007">
        <f>+[7]ระบบการควบคุมฯ!D1119+[7]ระบบการควบคุมฯ!D961</f>
        <v>1145300</v>
      </c>
      <c r="J26" s="1007">
        <f>+I26*100/H22</f>
        <v>3.692205522995287</v>
      </c>
      <c r="K26" s="1007"/>
      <c r="L26" s="1008"/>
      <c r="M26" s="1006"/>
    </row>
    <row r="27" spans="1:13" ht="18.600000000000001" hidden="1" customHeight="1" x14ac:dyDescent="0.45">
      <c r="A27" s="21"/>
      <c r="B27" s="21"/>
      <c r="C27" s="21"/>
      <c r="D27" s="21"/>
      <c r="E27" s="21"/>
      <c r="F27" s="1009" t="s">
        <v>93</v>
      </c>
      <c r="G27" s="1009"/>
      <c r="H27" s="21"/>
      <c r="I27" s="1010" t="s">
        <v>208</v>
      </c>
      <c r="J27" s="21"/>
      <c r="K27" s="21"/>
      <c r="L27" s="21"/>
      <c r="M27" s="21"/>
    </row>
    <row r="28" spans="1:13" ht="18.600000000000001" hidden="1" customHeight="1" x14ac:dyDescent="0.45">
      <c r="A28" s="21"/>
      <c r="B28" s="1011"/>
      <c r="C28" s="1011"/>
      <c r="D28" s="1011"/>
      <c r="E28" s="1011"/>
      <c r="F28" s="1227" t="s">
        <v>94</v>
      </c>
      <c r="G28" s="1227"/>
      <c r="H28" s="1227"/>
      <c r="I28" s="1011"/>
      <c r="J28" s="1011"/>
      <c r="K28" s="1011"/>
      <c r="L28" s="1011"/>
      <c r="M28" s="1011"/>
    </row>
    <row r="29" spans="1:13" ht="18.600000000000001" hidden="1" customHeight="1" x14ac:dyDescent="0.45">
      <c r="A29" s="21"/>
      <c r="B29" s="1011"/>
      <c r="C29" s="1011"/>
      <c r="D29" s="1011" t="s">
        <v>209</v>
      </c>
      <c r="E29" s="1011"/>
      <c r="F29" s="1011"/>
      <c r="G29" s="1011"/>
      <c r="H29" s="1011"/>
      <c r="I29" s="1011"/>
      <c r="J29" s="1011"/>
      <c r="K29" s="1011"/>
      <c r="L29" s="1011"/>
      <c r="M29" s="1011"/>
    </row>
    <row r="30" spans="1:13" ht="18.600000000000001" hidden="1" customHeight="1" x14ac:dyDescent="0.45">
      <c r="A30" s="21"/>
      <c r="B30" s="21"/>
      <c r="C30" s="21"/>
      <c r="D30" s="21"/>
      <c r="E30" s="21"/>
      <c r="F30" s="1226" t="s">
        <v>115</v>
      </c>
      <c r="G30" s="1226"/>
      <c r="H30" s="1226"/>
      <c r="I30" s="21"/>
      <c r="J30" s="21"/>
      <c r="K30" s="21"/>
      <c r="L30" s="21"/>
      <c r="M30" s="21"/>
    </row>
    <row r="31" spans="1:13" ht="18.600000000000001" hidden="1" customHeight="1" x14ac:dyDescent="0.4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8.600000000000001" hidden="1" customHeight="1" x14ac:dyDescent="0.45">
      <c r="A32" s="21"/>
      <c r="B32" s="21"/>
      <c r="C32" s="21"/>
      <c r="D32" s="1227" t="s">
        <v>21</v>
      </c>
      <c r="E32" s="1227"/>
      <c r="F32" s="1227"/>
      <c r="G32" s="1009"/>
      <c r="H32" s="21"/>
      <c r="I32" s="1010" t="s">
        <v>210</v>
      </c>
      <c r="J32" s="21"/>
      <c r="K32" s="21"/>
      <c r="L32" s="21"/>
      <c r="M32" s="21"/>
    </row>
    <row r="33" spans="1:13" ht="18.600000000000001" hidden="1" customHeight="1" x14ac:dyDescent="0.45">
      <c r="A33" s="864"/>
      <c r="B33" s="864"/>
      <c r="C33" s="864"/>
      <c r="D33" s="864"/>
      <c r="E33" s="864"/>
      <c r="F33" s="1170" t="s">
        <v>139</v>
      </c>
      <c r="G33" s="1170"/>
      <c r="H33" s="1170"/>
      <c r="I33" s="864"/>
      <c r="J33" s="864"/>
      <c r="K33" s="864"/>
      <c r="L33" s="864"/>
      <c r="M33" s="864"/>
    </row>
    <row r="34" spans="1:13" ht="18.600000000000001" hidden="1" customHeight="1" x14ac:dyDescent="0.45">
      <c r="A34" s="864"/>
      <c r="B34" s="1013"/>
      <c r="C34" s="1013" t="s">
        <v>104</v>
      </c>
      <c r="D34" s="1013"/>
      <c r="E34" s="1013"/>
      <c r="F34" s="1013"/>
      <c r="G34" s="1013"/>
      <c r="H34" s="1013"/>
      <c r="I34" s="1013"/>
      <c r="J34" s="1013"/>
      <c r="K34" s="1013"/>
      <c r="L34" s="1013"/>
      <c r="M34" s="1013"/>
    </row>
    <row r="35" spans="1:13" ht="21" hidden="1" customHeight="1" x14ac:dyDescent="0.5">
      <c r="A35" s="1228" t="s">
        <v>211</v>
      </c>
      <c r="B35" s="1228"/>
      <c r="C35" s="1228"/>
      <c r="D35" s="1228"/>
      <c r="E35" s="1228"/>
      <c r="F35" s="1228"/>
      <c r="G35" s="1228"/>
      <c r="H35" s="1228"/>
      <c r="I35" s="1228"/>
      <c r="J35" s="1228"/>
      <c r="K35" s="1228"/>
      <c r="L35" s="1228"/>
      <c r="M35" s="1228"/>
    </row>
    <row r="36" spans="1:13" ht="21" hidden="1" customHeight="1" x14ac:dyDescent="0.5">
      <c r="A36" s="1228" t="s">
        <v>103</v>
      </c>
      <c r="B36" s="1228"/>
      <c r="C36" s="1228"/>
      <c r="D36" s="1228"/>
      <c r="E36" s="1228"/>
      <c r="F36" s="1228"/>
      <c r="G36" s="1228"/>
      <c r="H36" s="1228"/>
      <c r="I36" s="1228"/>
      <c r="J36" s="1228"/>
      <c r="K36" s="1228"/>
      <c r="L36" s="1228"/>
      <c r="M36" s="1228"/>
    </row>
    <row r="37" spans="1:13" ht="18.75" x14ac:dyDescent="0.45">
      <c r="A37" s="1154" t="s">
        <v>104</v>
      </c>
      <c r="B37" s="1154"/>
      <c r="C37" s="1154"/>
      <c r="D37" s="1154"/>
      <c r="E37" s="1154"/>
      <c r="F37" s="1154"/>
      <c r="G37" s="1154"/>
      <c r="H37" s="1154"/>
      <c r="I37" s="1226" t="s">
        <v>115</v>
      </c>
      <c r="J37" s="1226"/>
      <c r="K37" s="1226"/>
      <c r="L37" s="1226"/>
      <c r="M37" s="1154"/>
    </row>
    <row r="38" spans="1:13" ht="18.75" x14ac:dyDescent="0.45">
      <c r="A38" s="1155" t="s">
        <v>93</v>
      </c>
      <c r="B38" s="1009"/>
      <c r="C38" s="21"/>
      <c r="D38" s="1010" t="s">
        <v>212</v>
      </c>
      <c r="E38" s="1156"/>
      <c r="F38" s="1156"/>
      <c r="G38" s="1156"/>
      <c r="H38" s="1156"/>
      <c r="I38" s="1156"/>
      <c r="J38" s="1156"/>
      <c r="K38" s="1156"/>
      <c r="L38" s="1156"/>
      <c r="M38" s="1156"/>
    </row>
    <row r="39" spans="1:13" ht="18.75" x14ac:dyDescent="0.45">
      <c r="A39" s="1227" t="s">
        <v>213</v>
      </c>
      <c r="B39" s="1227"/>
      <c r="C39" s="1227"/>
      <c r="D39" s="21" t="s">
        <v>214</v>
      </c>
      <c r="E39" s="21"/>
      <c r="F39" s="21"/>
      <c r="G39" s="21"/>
      <c r="H39" s="21"/>
      <c r="I39" s="1157" t="s">
        <v>21</v>
      </c>
      <c r="J39" s="21"/>
      <c r="K39" s="1010" t="s">
        <v>215</v>
      </c>
      <c r="L39" s="21"/>
      <c r="M39" s="21"/>
    </row>
    <row r="40" spans="1:13" ht="18.75" x14ac:dyDescent="0.45">
      <c r="A40" s="1011" t="s">
        <v>105</v>
      </c>
      <c r="B40" s="1011"/>
      <c r="C40" s="1011"/>
      <c r="D40" s="21"/>
      <c r="E40" s="21"/>
      <c r="F40" s="21"/>
      <c r="G40" s="21"/>
      <c r="H40" s="21"/>
      <c r="I40" s="864" t="s">
        <v>216</v>
      </c>
      <c r="J40" s="864"/>
      <c r="K40" s="864"/>
      <c r="L40" s="864"/>
      <c r="M40" s="21"/>
    </row>
    <row r="41" spans="1:13" ht="18.75" x14ac:dyDescent="0.45">
      <c r="A41" s="1012"/>
      <c r="B41" s="1012"/>
      <c r="C41" s="1012"/>
      <c r="D41" s="21"/>
      <c r="E41" s="21"/>
      <c r="F41" s="21"/>
      <c r="G41" s="21"/>
      <c r="H41" s="1215" t="s">
        <v>104</v>
      </c>
      <c r="I41" s="1215"/>
      <c r="J41" s="1215"/>
      <c r="K41" s="1215"/>
      <c r="L41" s="1215"/>
      <c r="M41" s="1215"/>
    </row>
    <row r="42" spans="1:13" ht="21.75" x14ac:dyDescent="0.5">
      <c r="A42" s="1012"/>
      <c r="B42" s="1012"/>
      <c r="C42" s="1012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mergeCells count="20">
    <mergeCell ref="A1:M1"/>
    <mergeCell ref="A2:M2"/>
    <mergeCell ref="A3:M3"/>
    <mergeCell ref="A4:M4"/>
    <mergeCell ref="K6:L6"/>
    <mergeCell ref="M6:M7"/>
    <mergeCell ref="C5:L5"/>
    <mergeCell ref="H41:M41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A39:C39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2023-10-14T17:08:44Z</dcterms:modified>
</cp:coreProperties>
</file>