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 66\รายงานผลการเบิกจ่าย\"/>
    </mc:Choice>
  </mc:AlternateContent>
  <xr:revisionPtr revIDLastSave="0" documentId="13_ncr:1_{2840EBA3-4310-4EB0-B7CE-950B5ABA1887}" xr6:coauthVersionLast="47" xr6:coauthVersionMax="47" xr10:uidLastSave="{00000000-0000-0000-0000-000000000000}"/>
  <bookViews>
    <workbookView xWindow="-108" yWindow="-108" windowWidth="16608" windowHeight="8832" firstSheet="2" activeTab="4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." sheetId="2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3">งบสพฐ.!$1:$4</definedName>
    <definedName name="_xlnm.Print_Titles" localSheetId="0">'เงินกันไว้เบิกเหลื่อมปี งบปี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6" i="2" l="1"/>
  <c r="G321" i="2"/>
  <c r="F321" i="2"/>
  <c r="E321" i="2"/>
  <c r="D321" i="2"/>
  <c r="C321" i="2"/>
  <c r="B321" i="2"/>
  <c r="A321" i="2"/>
  <c r="G320" i="2"/>
  <c r="F320" i="2"/>
  <c r="E320" i="2"/>
  <c r="D320" i="2"/>
  <c r="C320" i="2"/>
  <c r="B320" i="2"/>
  <c r="A320" i="2"/>
  <c r="G319" i="2"/>
  <c r="F319" i="2"/>
  <c r="E319" i="2"/>
  <c r="D319" i="2"/>
  <c r="H319" i="2" s="1"/>
  <c r="C319" i="2"/>
  <c r="B319" i="2"/>
  <c r="G318" i="2"/>
  <c r="F318" i="2"/>
  <c r="E318" i="2"/>
  <c r="D318" i="2"/>
  <c r="C318" i="2"/>
  <c r="B318" i="2"/>
  <c r="A318" i="2"/>
  <c r="G316" i="2"/>
  <c r="F316" i="2"/>
  <c r="E316" i="2"/>
  <c r="E315" i="2" s="1"/>
  <c r="D316" i="2"/>
  <c r="C316" i="2"/>
  <c r="B316" i="2"/>
  <c r="A316" i="2"/>
  <c r="G315" i="2"/>
  <c r="D315" i="2"/>
  <c r="C315" i="2"/>
  <c r="B315" i="2"/>
  <c r="G314" i="2"/>
  <c r="D314" i="2"/>
  <c r="C314" i="2"/>
  <c r="B314" i="2"/>
  <c r="A314" i="2"/>
  <c r="G313" i="2"/>
  <c r="F313" i="2"/>
  <c r="E313" i="2"/>
  <c r="D313" i="2"/>
  <c r="H313" i="2" s="1"/>
  <c r="H312" i="2" s="1"/>
  <c r="H311" i="2" s="1"/>
  <c r="C313" i="2"/>
  <c r="B313" i="2"/>
  <c r="A313" i="2"/>
  <c r="G312" i="2"/>
  <c r="F312" i="2"/>
  <c r="F311" i="2" s="1"/>
  <c r="E312" i="2"/>
  <c r="D312" i="2"/>
  <c r="C312" i="2"/>
  <c r="B312" i="2"/>
  <c r="G311" i="2"/>
  <c r="E311" i="2"/>
  <c r="C311" i="2"/>
  <c r="B311" i="2"/>
  <c r="A311" i="2"/>
  <c r="G310" i="2"/>
  <c r="F310" i="2"/>
  <c r="E310" i="2"/>
  <c r="D310" i="2"/>
  <c r="H310" i="2" s="1"/>
  <c r="C310" i="2"/>
  <c r="B310" i="2"/>
  <c r="A310" i="2"/>
  <c r="G309" i="2"/>
  <c r="G306" i="2" s="1"/>
  <c r="F309" i="2"/>
  <c r="E309" i="2"/>
  <c r="D309" i="2"/>
  <c r="C309" i="2"/>
  <c r="B309" i="2"/>
  <c r="A309" i="2"/>
  <c r="G308" i="2"/>
  <c r="F308" i="2"/>
  <c r="E308" i="2"/>
  <c r="D308" i="2"/>
  <c r="H308" i="2" s="1"/>
  <c r="C308" i="2"/>
  <c r="B308" i="2"/>
  <c r="A308" i="2"/>
  <c r="G307" i="2"/>
  <c r="F307" i="2"/>
  <c r="E307" i="2"/>
  <c r="D307" i="2"/>
  <c r="H307" i="2" s="1"/>
  <c r="C307" i="2"/>
  <c r="B307" i="2"/>
  <c r="A307" i="2"/>
  <c r="F306" i="2"/>
  <c r="E306" i="2"/>
  <c r="D306" i="2"/>
  <c r="B306" i="2"/>
  <c r="I305" i="2"/>
  <c r="F305" i="2"/>
  <c r="E305" i="2"/>
  <c r="D305" i="2"/>
  <c r="C305" i="2"/>
  <c r="B305" i="2"/>
  <c r="A305" i="2"/>
  <c r="B304" i="2"/>
  <c r="C303" i="2"/>
  <c r="B303" i="2"/>
  <c r="A303" i="2"/>
  <c r="C302" i="2"/>
  <c r="B302" i="2"/>
  <c r="A302" i="2"/>
  <c r="C297" i="2"/>
  <c r="G296" i="2"/>
  <c r="F296" i="2"/>
  <c r="E296" i="2"/>
  <c r="H296" i="2" s="1"/>
  <c r="C296" i="2"/>
  <c r="B296" i="2"/>
  <c r="A296" i="2"/>
  <c r="C295" i="2"/>
  <c r="G294" i="2"/>
  <c r="F294" i="2"/>
  <c r="E294" i="2"/>
  <c r="D294" i="2"/>
  <c r="H294" i="2" s="1"/>
  <c r="C294" i="2"/>
  <c r="B294" i="2"/>
  <c r="A294" i="2"/>
  <c r="C293" i="2"/>
  <c r="G292" i="2"/>
  <c r="F292" i="2"/>
  <c r="F289" i="2" s="1"/>
  <c r="F288" i="2" s="1"/>
  <c r="F287" i="2" s="1"/>
  <c r="F286" i="2" s="1"/>
  <c r="E292" i="2"/>
  <c r="D292" i="2"/>
  <c r="H292" i="2" s="1"/>
  <c r="C292" i="2"/>
  <c r="B292" i="2"/>
  <c r="A292" i="2"/>
  <c r="C291" i="2"/>
  <c r="G290" i="2"/>
  <c r="F290" i="2"/>
  <c r="E290" i="2"/>
  <c r="D290" i="2"/>
  <c r="H290" i="2" s="1"/>
  <c r="H289" i="2" s="1"/>
  <c r="H288" i="2" s="1"/>
  <c r="H287" i="2" s="1"/>
  <c r="H286" i="2" s="1"/>
  <c r="C290" i="2"/>
  <c r="B290" i="2"/>
  <c r="A290" i="2"/>
  <c r="G289" i="2"/>
  <c r="G288" i="2" s="1"/>
  <c r="G287" i="2" s="1"/>
  <c r="G286" i="2" s="1"/>
  <c r="D289" i="2"/>
  <c r="B289" i="2"/>
  <c r="D288" i="2"/>
  <c r="C288" i="2"/>
  <c r="B288" i="2"/>
  <c r="A288" i="2"/>
  <c r="D287" i="2"/>
  <c r="C287" i="2"/>
  <c r="B287" i="2"/>
  <c r="A287" i="2"/>
  <c r="D286" i="2"/>
  <c r="C286" i="2"/>
  <c r="B286" i="2"/>
  <c r="A286" i="2"/>
  <c r="G285" i="2"/>
  <c r="F285" i="2"/>
  <c r="E285" i="2"/>
  <c r="D285" i="2"/>
  <c r="G284" i="2"/>
  <c r="G283" i="2" s="1"/>
  <c r="G282" i="2" s="1"/>
  <c r="F284" i="2"/>
  <c r="F283" i="2" s="1"/>
  <c r="F282" i="2" s="1"/>
  <c r="F278" i="2" s="1"/>
  <c r="E284" i="2"/>
  <c r="D284" i="2"/>
  <c r="H284" i="2" s="1"/>
  <c r="H283" i="2" s="1"/>
  <c r="C284" i="2"/>
  <c r="B284" i="2"/>
  <c r="E283" i="2"/>
  <c r="E282" i="2" s="1"/>
  <c r="D283" i="2"/>
  <c r="C283" i="2"/>
  <c r="B283" i="2"/>
  <c r="H282" i="2"/>
  <c r="D282" i="2"/>
  <c r="D278" i="2" s="1"/>
  <c r="C282" i="2"/>
  <c r="B282" i="2"/>
  <c r="G281" i="2"/>
  <c r="G280" i="2" s="1"/>
  <c r="G279" i="2" s="1"/>
  <c r="G278" i="2" s="1"/>
  <c r="F281" i="2"/>
  <c r="E281" i="2"/>
  <c r="D281" i="2"/>
  <c r="C281" i="2"/>
  <c r="B281" i="2"/>
  <c r="A281" i="2"/>
  <c r="F280" i="2"/>
  <c r="E280" i="2"/>
  <c r="D280" i="2"/>
  <c r="B280" i="2"/>
  <c r="F279" i="2"/>
  <c r="E279" i="2"/>
  <c r="E278" i="2" s="1"/>
  <c r="D279" i="2"/>
  <c r="C279" i="2"/>
  <c r="B279" i="2"/>
  <c r="A279" i="2"/>
  <c r="C278" i="2"/>
  <c r="B278" i="2"/>
  <c r="A278" i="2"/>
  <c r="G277" i="2"/>
  <c r="F277" i="2"/>
  <c r="F276" i="2" s="1"/>
  <c r="E277" i="2"/>
  <c r="E276" i="2" s="1"/>
  <c r="E275" i="2" s="1"/>
  <c r="D277" i="2"/>
  <c r="C277" i="2"/>
  <c r="B277" i="2"/>
  <c r="G276" i="2"/>
  <c r="C276" i="2"/>
  <c r="B276" i="2"/>
  <c r="G275" i="2"/>
  <c r="F275" i="2"/>
  <c r="D275" i="2"/>
  <c r="C275" i="2"/>
  <c r="B275" i="2"/>
  <c r="G274" i="2"/>
  <c r="F274" i="2"/>
  <c r="E274" i="2"/>
  <c r="D274" i="2"/>
  <c r="H274" i="2" s="1"/>
  <c r="C274" i="2"/>
  <c r="B274" i="2"/>
  <c r="A274" i="2"/>
  <c r="G273" i="2"/>
  <c r="F273" i="2"/>
  <c r="E273" i="2"/>
  <c r="D273" i="2"/>
  <c r="C273" i="2"/>
  <c r="B273" i="2"/>
  <c r="A273" i="2"/>
  <c r="G272" i="2"/>
  <c r="F272" i="2"/>
  <c r="E272" i="2"/>
  <c r="D272" i="2"/>
  <c r="C272" i="2"/>
  <c r="B272" i="2"/>
  <c r="A272" i="2"/>
  <c r="G271" i="2"/>
  <c r="F271" i="2"/>
  <c r="E271" i="2"/>
  <c r="E268" i="2" s="1"/>
  <c r="E267" i="2" s="1"/>
  <c r="D271" i="2"/>
  <c r="C271" i="2"/>
  <c r="B271" i="2"/>
  <c r="A271" i="2"/>
  <c r="G270" i="2"/>
  <c r="F270" i="2"/>
  <c r="E270" i="2"/>
  <c r="D270" i="2"/>
  <c r="H270" i="2" s="1"/>
  <c r="C270" i="2"/>
  <c r="B270" i="2"/>
  <c r="A270" i="2"/>
  <c r="G269" i="2"/>
  <c r="F269" i="2"/>
  <c r="E269" i="2"/>
  <c r="D269" i="2"/>
  <c r="C269" i="2"/>
  <c r="B269" i="2"/>
  <c r="A269" i="2"/>
  <c r="G268" i="2"/>
  <c r="F268" i="2"/>
  <c r="F267" i="2" s="1"/>
  <c r="D268" i="2"/>
  <c r="B268" i="2"/>
  <c r="G267" i="2"/>
  <c r="D267" i="2"/>
  <c r="C267" i="2"/>
  <c r="B267" i="2"/>
  <c r="G266" i="2"/>
  <c r="G265" i="2" s="1"/>
  <c r="F266" i="2"/>
  <c r="F265" i="2" s="1"/>
  <c r="F264" i="2" s="1"/>
  <c r="E266" i="2"/>
  <c r="D266" i="2"/>
  <c r="D265" i="2" s="1"/>
  <c r="D264" i="2" s="1"/>
  <c r="C266" i="2"/>
  <c r="B266" i="2"/>
  <c r="E265" i="2"/>
  <c r="E264" i="2" s="1"/>
  <c r="B265" i="2"/>
  <c r="G264" i="2"/>
  <c r="C264" i="2"/>
  <c r="B264" i="2"/>
  <c r="A264" i="2"/>
  <c r="G257" i="2"/>
  <c r="F257" i="2"/>
  <c r="E257" i="2"/>
  <c r="D257" i="2"/>
  <c r="C257" i="2"/>
  <c r="B257" i="2"/>
  <c r="A257" i="2"/>
  <c r="G256" i="2"/>
  <c r="F256" i="2"/>
  <c r="E256" i="2"/>
  <c r="D256" i="2"/>
  <c r="H256" i="2" s="1"/>
  <c r="C256" i="2"/>
  <c r="B256" i="2"/>
  <c r="A256" i="2"/>
  <c r="G255" i="2"/>
  <c r="F255" i="2"/>
  <c r="E255" i="2"/>
  <c r="D255" i="2"/>
  <c r="H255" i="2" s="1"/>
  <c r="C255" i="2"/>
  <c r="B255" i="2"/>
  <c r="A255" i="2"/>
  <c r="G254" i="2"/>
  <c r="F254" i="2"/>
  <c r="E254" i="2"/>
  <c r="D254" i="2"/>
  <c r="H254" i="2" s="1"/>
  <c r="C254" i="2"/>
  <c r="B254" i="2"/>
  <c r="A254" i="2"/>
  <c r="G253" i="2"/>
  <c r="G252" i="2" s="1"/>
  <c r="F253" i="2"/>
  <c r="E253" i="2"/>
  <c r="D253" i="2"/>
  <c r="D252" i="2" s="1"/>
  <c r="B253" i="2"/>
  <c r="F252" i="2"/>
  <c r="E252" i="2"/>
  <c r="C252" i="2"/>
  <c r="B252" i="2"/>
  <c r="A252" i="2"/>
  <c r="G251" i="2"/>
  <c r="F251" i="2"/>
  <c r="E251" i="2"/>
  <c r="E250" i="2" s="1"/>
  <c r="E249" i="2" s="1"/>
  <c r="D251" i="2"/>
  <c r="C251" i="2"/>
  <c r="B251" i="2"/>
  <c r="A251" i="2"/>
  <c r="G250" i="2"/>
  <c r="G249" i="2" s="1"/>
  <c r="F250" i="2"/>
  <c r="F249" i="2" s="1"/>
  <c r="D250" i="2"/>
  <c r="C250" i="2"/>
  <c r="B250" i="2"/>
  <c r="D249" i="2"/>
  <c r="C249" i="2"/>
  <c r="B249" i="2"/>
  <c r="A249" i="2"/>
  <c r="G248" i="2"/>
  <c r="F248" i="2"/>
  <c r="E248" i="2"/>
  <c r="D248" i="2"/>
  <c r="H248" i="2" s="1"/>
  <c r="C248" i="2"/>
  <c r="B248" i="2"/>
  <c r="A248" i="2"/>
  <c r="G247" i="2"/>
  <c r="F247" i="2"/>
  <c r="E247" i="2"/>
  <c r="D247" i="2"/>
  <c r="H247" i="2" s="1"/>
  <c r="C247" i="2"/>
  <c r="B247" i="2"/>
  <c r="A247" i="2"/>
  <c r="G246" i="2"/>
  <c r="F246" i="2"/>
  <c r="E246" i="2"/>
  <c r="E245" i="2" s="1"/>
  <c r="D246" i="2"/>
  <c r="D245" i="2" s="1"/>
  <c r="C246" i="2"/>
  <c r="B246" i="2"/>
  <c r="G245" i="2"/>
  <c r="F245" i="2"/>
  <c r="C245" i="2"/>
  <c r="B245" i="2"/>
  <c r="A245" i="2"/>
  <c r="G243" i="2"/>
  <c r="G241" i="2" s="1"/>
  <c r="G240" i="2" s="1"/>
  <c r="F243" i="2"/>
  <c r="E243" i="2"/>
  <c r="D243" i="2"/>
  <c r="C243" i="2"/>
  <c r="B243" i="2"/>
  <c r="A243" i="2"/>
  <c r="G242" i="2"/>
  <c r="F242" i="2"/>
  <c r="E242" i="2"/>
  <c r="D242" i="2"/>
  <c r="H242" i="2" s="1"/>
  <c r="C242" i="2"/>
  <c r="B242" i="2"/>
  <c r="A242" i="2"/>
  <c r="F241" i="2"/>
  <c r="E241" i="2"/>
  <c r="D241" i="2"/>
  <c r="C241" i="2"/>
  <c r="B241" i="2"/>
  <c r="A241" i="2"/>
  <c r="F240" i="2"/>
  <c r="E240" i="2"/>
  <c r="D240" i="2"/>
  <c r="C240" i="2"/>
  <c r="B240" i="2"/>
  <c r="A240" i="2"/>
  <c r="H239" i="2"/>
  <c r="G238" i="2"/>
  <c r="F238" i="2"/>
  <c r="E238" i="2"/>
  <c r="D238" i="2"/>
  <c r="H238" i="2" s="1"/>
  <c r="H237" i="2" s="1"/>
  <c r="H236" i="2" s="1"/>
  <c r="C238" i="2"/>
  <c r="B238" i="2"/>
  <c r="A238" i="2"/>
  <c r="G237" i="2"/>
  <c r="F237" i="2"/>
  <c r="E237" i="2"/>
  <c r="D237" i="2"/>
  <c r="C237" i="2"/>
  <c r="B237" i="2"/>
  <c r="A237" i="2"/>
  <c r="G236" i="2"/>
  <c r="F236" i="2"/>
  <c r="E236" i="2"/>
  <c r="D236" i="2"/>
  <c r="C236" i="2"/>
  <c r="B236" i="2"/>
  <c r="A236" i="2"/>
  <c r="G235" i="2"/>
  <c r="F235" i="2"/>
  <c r="E235" i="2"/>
  <c r="D235" i="2"/>
  <c r="H235" i="2" s="1"/>
  <c r="C235" i="2"/>
  <c r="B235" i="2"/>
  <c r="A235" i="2"/>
  <c r="G234" i="2"/>
  <c r="F234" i="2"/>
  <c r="E234" i="2"/>
  <c r="D234" i="2"/>
  <c r="H234" i="2" s="1"/>
  <c r="C234" i="2"/>
  <c r="B234" i="2"/>
  <c r="A234" i="2"/>
  <c r="G233" i="2"/>
  <c r="F233" i="2"/>
  <c r="E233" i="2"/>
  <c r="D233" i="2"/>
  <c r="H233" i="2" s="1"/>
  <c r="H232" i="2" s="1"/>
  <c r="H231" i="2" s="1"/>
  <c r="C233" i="2"/>
  <c r="B233" i="2"/>
  <c r="A233" i="2"/>
  <c r="G232" i="2"/>
  <c r="F232" i="2"/>
  <c r="E232" i="2"/>
  <c r="D232" i="2"/>
  <c r="C232" i="2"/>
  <c r="B232" i="2"/>
  <c r="A232" i="2"/>
  <c r="G231" i="2"/>
  <c r="F231" i="2"/>
  <c r="E231" i="2"/>
  <c r="D231" i="2"/>
  <c r="C231" i="2"/>
  <c r="B231" i="2"/>
  <c r="A231" i="2"/>
  <c r="G230" i="2"/>
  <c r="F230" i="2"/>
  <c r="E230" i="2"/>
  <c r="D230" i="2"/>
  <c r="H230" i="2" s="1"/>
  <c r="G229" i="2"/>
  <c r="F229" i="2"/>
  <c r="E229" i="2"/>
  <c r="D229" i="2"/>
  <c r="G228" i="2"/>
  <c r="F228" i="2"/>
  <c r="E228" i="2"/>
  <c r="D228" i="2"/>
  <c r="H228" i="2" s="1"/>
  <c r="G227" i="2"/>
  <c r="F227" i="2"/>
  <c r="E227" i="2"/>
  <c r="D227" i="2"/>
  <c r="H227" i="2" s="1"/>
  <c r="G226" i="2"/>
  <c r="F226" i="2"/>
  <c r="E226" i="2"/>
  <c r="D226" i="2"/>
  <c r="H226" i="2" s="1"/>
  <c r="G225" i="2"/>
  <c r="F225" i="2"/>
  <c r="E225" i="2"/>
  <c r="D225" i="2"/>
  <c r="G224" i="2"/>
  <c r="F224" i="2"/>
  <c r="E224" i="2"/>
  <c r="D224" i="2"/>
  <c r="G223" i="2"/>
  <c r="F223" i="2"/>
  <c r="E223" i="2"/>
  <c r="D223" i="2"/>
  <c r="H223" i="2" s="1"/>
  <c r="G222" i="2"/>
  <c r="F222" i="2"/>
  <c r="E222" i="2"/>
  <c r="D222" i="2"/>
  <c r="H222" i="2" s="1"/>
  <c r="G221" i="2"/>
  <c r="F221" i="2"/>
  <c r="E221" i="2"/>
  <c r="D221" i="2"/>
  <c r="G220" i="2"/>
  <c r="F220" i="2"/>
  <c r="E220" i="2"/>
  <c r="D220" i="2"/>
  <c r="G219" i="2"/>
  <c r="F219" i="2"/>
  <c r="E219" i="2"/>
  <c r="D219" i="2"/>
  <c r="G218" i="2"/>
  <c r="F218" i="2"/>
  <c r="E218" i="2"/>
  <c r="D218" i="2"/>
  <c r="H218" i="2" s="1"/>
  <c r="G217" i="2"/>
  <c r="F217" i="2"/>
  <c r="E217" i="2"/>
  <c r="D217" i="2"/>
  <c r="H217" i="2" s="1"/>
  <c r="G216" i="2"/>
  <c r="F216" i="2"/>
  <c r="E216" i="2"/>
  <c r="D216" i="2"/>
  <c r="H216" i="2" s="1"/>
  <c r="G215" i="2"/>
  <c r="F215" i="2"/>
  <c r="E215" i="2"/>
  <c r="D215" i="2"/>
  <c r="H215" i="2" s="1"/>
  <c r="G214" i="2"/>
  <c r="F214" i="2"/>
  <c r="E214" i="2"/>
  <c r="D214" i="2"/>
  <c r="H214" i="2" s="1"/>
  <c r="G213" i="2"/>
  <c r="F213" i="2"/>
  <c r="E213" i="2"/>
  <c r="H213" i="2" s="1"/>
  <c r="G209" i="2"/>
  <c r="F209" i="2"/>
  <c r="E209" i="2"/>
  <c r="D209" i="2"/>
  <c r="H209" i="2" s="1"/>
  <c r="G208" i="2"/>
  <c r="F208" i="2"/>
  <c r="F205" i="2" s="1"/>
  <c r="F204" i="2" s="1"/>
  <c r="E208" i="2"/>
  <c r="D208" i="2"/>
  <c r="H208" i="2" s="1"/>
  <c r="C208" i="2"/>
  <c r="B208" i="2"/>
  <c r="A208" i="2"/>
  <c r="C207" i="2"/>
  <c r="B207" i="2"/>
  <c r="G206" i="2"/>
  <c r="F206" i="2"/>
  <c r="E206" i="2"/>
  <c r="D206" i="2"/>
  <c r="H206" i="2" s="1"/>
  <c r="H205" i="2" s="1"/>
  <c r="H204" i="2" s="1"/>
  <c r="C206" i="2"/>
  <c r="B206" i="2"/>
  <c r="A206" i="2"/>
  <c r="G205" i="2"/>
  <c r="E205" i="2"/>
  <c r="D205" i="2"/>
  <c r="C205" i="2"/>
  <c r="B205" i="2"/>
  <c r="A205" i="2"/>
  <c r="G204" i="2"/>
  <c r="E204" i="2"/>
  <c r="D204" i="2"/>
  <c r="C204" i="2"/>
  <c r="B204" i="2"/>
  <c r="A204" i="2"/>
  <c r="G203" i="2"/>
  <c r="F203" i="2"/>
  <c r="E203" i="2"/>
  <c r="D203" i="2"/>
  <c r="D202" i="2" s="1"/>
  <c r="D201" i="2" s="1"/>
  <c r="C203" i="2"/>
  <c r="B203" i="2"/>
  <c r="A203" i="2"/>
  <c r="I202" i="2"/>
  <c r="I201" i="2" s="1"/>
  <c r="G202" i="2"/>
  <c r="F202" i="2"/>
  <c r="E202" i="2"/>
  <c r="C202" i="2"/>
  <c r="B202" i="2"/>
  <c r="G201" i="2"/>
  <c r="F201" i="2"/>
  <c r="E201" i="2"/>
  <c r="C201" i="2"/>
  <c r="B201" i="2"/>
  <c r="A201" i="2"/>
  <c r="G200" i="2"/>
  <c r="F200" i="2"/>
  <c r="E200" i="2"/>
  <c r="D200" i="2"/>
  <c r="H200" i="2" s="1"/>
  <c r="C200" i="2"/>
  <c r="B200" i="2"/>
  <c r="A200" i="2"/>
  <c r="G199" i="2"/>
  <c r="F199" i="2"/>
  <c r="E199" i="2"/>
  <c r="D199" i="2"/>
  <c r="C199" i="2"/>
  <c r="B199" i="2"/>
  <c r="A199" i="2"/>
  <c r="G198" i="2"/>
  <c r="F198" i="2"/>
  <c r="E198" i="2"/>
  <c r="D198" i="2"/>
  <c r="C198" i="2"/>
  <c r="B198" i="2"/>
  <c r="A198" i="2"/>
  <c r="G197" i="2"/>
  <c r="F197" i="2"/>
  <c r="E197" i="2"/>
  <c r="E196" i="2" s="1"/>
  <c r="D197" i="2"/>
  <c r="C197" i="2"/>
  <c r="B197" i="2"/>
  <c r="I196" i="2"/>
  <c r="G196" i="2"/>
  <c r="F196" i="2"/>
  <c r="D196" i="2"/>
  <c r="C196" i="2"/>
  <c r="B196" i="2"/>
  <c r="A196" i="2"/>
  <c r="G195" i="2"/>
  <c r="F195" i="2"/>
  <c r="E195" i="2"/>
  <c r="D195" i="2"/>
  <c r="C195" i="2"/>
  <c r="B195" i="2"/>
  <c r="A195" i="2"/>
  <c r="G194" i="2"/>
  <c r="F194" i="2"/>
  <c r="F193" i="2" s="1"/>
  <c r="E194" i="2"/>
  <c r="E193" i="2" s="1"/>
  <c r="D194" i="2"/>
  <c r="C194" i="2"/>
  <c r="B194" i="2"/>
  <c r="G193" i="2"/>
  <c r="D193" i="2"/>
  <c r="C193" i="2"/>
  <c r="B193" i="2"/>
  <c r="A193" i="2"/>
  <c r="G192" i="2"/>
  <c r="F192" i="2"/>
  <c r="E192" i="2"/>
  <c r="D192" i="2"/>
  <c r="H192" i="2" s="1"/>
  <c r="C192" i="2"/>
  <c r="B192" i="2"/>
  <c r="A192" i="2"/>
  <c r="G191" i="2"/>
  <c r="F191" i="2"/>
  <c r="E191" i="2"/>
  <c r="D191" i="2"/>
  <c r="H191" i="2" s="1"/>
  <c r="C191" i="2"/>
  <c r="B191" i="2"/>
  <c r="A191" i="2"/>
  <c r="G190" i="2"/>
  <c r="F190" i="2"/>
  <c r="E190" i="2"/>
  <c r="D190" i="2"/>
  <c r="H190" i="2" s="1"/>
  <c r="C190" i="2"/>
  <c r="B190" i="2"/>
  <c r="A190" i="2"/>
  <c r="G189" i="2"/>
  <c r="F189" i="2"/>
  <c r="E189" i="2"/>
  <c r="D189" i="2"/>
  <c r="H189" i="2" s="1"/>
  <c r="C189" i="2"/>
  <c r="B189" i="2"/>
  <c r="A189" i="2"/>
  <c r="G188" i="2"/>
  <c r="F188" i="2"/>
  <c r="E188" i="2"/>
  <c r="D188" i="2"/>
  <c r="D184" i="2" s="1"/>
  <c r="D183" i="2" s="1"/>
  <c r="B188" i="2"/>
  <c r="A188" i="2"/>
  <c r="G187" i="2"/>
  <c r="F187" i="2"/>
  <c r="E187" i="2"/>
  <c r="D187" i="2"/>
  <c r="H187" i="2" s="1"/>
  <c r="C187" i="2"/>
  <c r="B187" i="2"/>
  <c r="A187" i="2"/>
  <c r="G186" i="2"/>
  <c r="F186" i="2"/>
  <c r="E186" i="2"/>
  <c r="D186" i="2"/>
  <c r="H186" i="2" s="1"/>
  <c r="C186" i="2"/>
  <c r="B186" i="2"/>
  <c r="A186" i="2"/>
  <c r="G185" i="2"/>
  <c r="G184" i="2" s="1"/>
  <c r="G183" i="2" s="1"/>
  <c r="G182" i="2" s="1"/>
  <c r="F185" i="2"/>
  <c r="E185" i="2"/>
  <c r="D185" i="2"/>
  <c r="C185" i="2"/>
  <c r="B185" i="2"/>
  <c r="A185" i="2"/>
  <c r="F184" i="2"/>
  <c r="E184" i="2"/>
  <c r="C184" i="2"/>
  <c r="B184" i="2"/>
  <c r="F183" i="2"/>
  <c r="E183" i="2"/>
  <c r="C183" i="2"/>
  <c r="B183" i="2"/>
  <c r="A183" i="2"/>
  <c r="C182" i="2"/>
  <c r="B182" i="2"/>
  <c r="A182" i="2"/>
  <c r="F181" i="2"/>
  <c r="E181" i="2"/>
  <c r="H181" i="2" s="1"/>
  <c r="G180" i="2"/>
  <c r="F180" i="2"/>
  <c r="E180" i="2"/>
  <c r="D180" i="2"/>
  <c r="C180" i="2"/>
  <c r="B180" i="2"/>
  <c r="A180" i="2"/>
  <c r="G179" i="2"/>
  <c r="F179" i="2"/>
  <c r="F178" i="2" s="1"/>
  <c r="E179" i="2"/>
  <c r="E178" i="2" s="1"/>
  <c r="D179" i="2"/>
  <c r="C179" i="2"/>
  <c r="B179" i="2"/>
  <c r="G178" i="2"/>
  <c r="D178" i="2"/>
  <c r="C178" i="2"/>
  <c r="B178" i="2"/>
  <c r="A178" i="2"/>
  <c r="G177" i="2"/>
  <c r="F177" i="2"/>
  <c r="E177" i="2"/>
  <c r="E175" i="2" s="1"/>
  <c r="D177" i="2"/>
  <c r="D175" i="2" s="1"/>
  <c r="D173" i="2" s="1"/>
  <c r="C177" i="2"/>
  <c r="B177" i="2"/>
  <c r="A177" i="2"/>
  <c r="B176" i="2"/>
  <c r="A176" i="2"/>
  <c r="G175" i="2"/>
  <c r="G174" i="2" s="1"/>
  <c r="G172" i="2" s="1"/>
  <c r="F175" i="2"/>
  <c r="B175" i="2"/>
  <c r="D174" i="2"/>
  <c r="D172" i="2" s="1"/>
  <c r="C174" i="2"/>
  <c r="B174" i="2"/>
  <c r="G173" i="2"/>
  <c r="C173" i="2"/>
  <c r="B173" i="2"/>
  <c r="A173" i="2"/>
  <c r="I172" i="2"/>
  <c r="C172" i="2"/>
  <c r="B172" i="2"/>
  <c r="A172" i="2"/>
  <c r="B171" i="2"/>
  <c r="A171" i="2"/>
  <c r="G170" i="2"/>
  <c r="G165" i="2" s="1"/>
  <c r="G164" i="2" s="1"/>
  <c r="G163" i="2" s="1"/>
  <c r="G162" i="2" s="1"/>
  <c r="F170" i="2"/>
  <c r="E170" i="2"/>
  <c r="D170" i="2"/>
  <c r="H170" i="2" s="1"/>
  <c r="G169" i="2"/>
  <c r="F169" i="2"/>
  <c r="E169" i="2"/>
  <c r="D169" i="2"/>
  <c r="H169" i="2" s="1"/>
  <c r="G168" i="2"/>
  <c r="F168" i="2"/>
  <c r="E168" i="2"/>
  <c r="D168" i="2"/>
  <c r="G167" i="2"/>
  <c r="F167" i="2"/>
  <c r="F165" i="2" s="1"/>
  <c r="F164" i="2" s="1"/>
  <c r="E167" i="2"/>
  <c r="D167" i="2"/>
  <c r="H167" i="2" s="1"/>
  <c r="C167" i="2"/>
  <c r="B167" i="2"/>
  <c r="G166" i="2"/>
  <c r="F166" i="2"/>
  <c r="E166" i="2"/>
  <c r="D166" i="2"/>
  <c r="C166" i="2"/>
  <c r="B166" i="2"/>
  <c r="C165" i="2"/>
  <c r="B165" i="2"/>
  <c r="C164" i="2"/>
  <c r="B164" i="2"/>
  <c r="F163" i="2"/>
  <c r="F162" i="2" s="1"/>
  <c r="C163" i="2"/>
  <c r="B163" i="2"/>
  <c r="B162" i="2"/>
  <c r="A162" i="2"/>
  <c r="G161" i="2"/>
  <c r="F161" i="2"/>
  <c r="E161" i="2"/>
  <c r="D161" i="2"/>
  <c r="D160" i="2" s="1"/>
  <c r="D159" i="2" s="1"/>
  <c r="D153" i="2" s="1"/>
  <c r="C161" i="2"/>
  <c r="B161" i="2"/>
  <c r="G160" i="2"/>
  <c r="G159" i="2" s="1"/>
  <c r="F160" i="2"/>
  <c r="E160" i="2"/>
  <c r="C160" i="2"/>
  <c r="B160" i="2"/>
  <c r="F159" i="2"/>
  <c r="E159" i="2"/>
  <c r="C159" i="2"/>
  <c r="B159" i="2"/>
  <c r="G158" i="2"/>
  <c r="F158" i="2"/>
  <c r="E158" i="2"/>
  <c r="E155" i="2" s="1"/>
  <c r="E154" i="2" s="1"/>
  <c r="E153" i="2" s="1"/>
  <c r="D158" i="2"/>
  <c r="G157" i="2"/>
  <c r="F157" i="2"/>
  <c r="F155" i="2" s="1"/>
  <c r="F154" i="2" s="1"/>
  <c r="F153" i="2" s="1"/>
  <c r="E157" i="2"/>
  <c r="D157" i="2"/>
  <c r="G156" i="2"/>
  <c r="F156" i="2"/>
  <c r="E156" i="2"/>
  <c r="D156" i="2"/>
  <c r="H156" i="2" s="1"/>
  <c r="C156" i="2"/>
  <c r="B156" i="2"/>
  <c r="A156" i="2"/>
  <c r="G155" i="2"/>
  <c r="G154" i="2" s="1"/>
  <c r="G153" i="2" s="1"/>
  <c r="D155" i="2"/>
  <c r="C155" i="2"/>
  <c r="B155" i="2"/>
  <c r="A155" i="2"/>
  <c r="D154" i="2"/>
  <c r="C154" i="2"/>
  <c r="B154" i="2"/>
  <c r="A154" i="2"/>
  <c r="C153" i="2"/>
  <c r="B153" i="2"/>
  <c r="A153" i="2"/>
  <c r="G152" i="2"/>
  <c r="G149" i="2" s="1"/>
  <c r="G148" i="2" s="1"/>
  <c r="G143" i="2" s="1"/>
  <c r="F152" i="2"/>
  <c r="E152" i="2"/>
  <c r="D152" i="2"/>
  <c r="C152" i="2"/>
  <c r="B152" i="2"/>
  <c r="A152" i="2"/>
  <c r="G151" i="2"/>
  <c r="F151" i="2"/>
  <c r="E151" i="2"/>
  <c r="D151" i="2"/>
  <c r="H151" i="2" s="1"/>
  <c r="C151" i="2"/>
  <c r="B151" i="2"/>
  <c r="A151" i="2"/>
  <c r="G150" i="2"/>
  <c r="F150" i="2"/>
  <c r="E150" i="2"/>
  <c r="D150" i="2"/>
  <c r="H150" i="2" s="1"/>
  <c r="C150" i="2"/>
  <c r="B150" i="2"/>
  <c r="A150" i="2"/>
  <c r="F149" i="2"/>
  <c r="E149" i="2"/>
  <c r="D149" i="2"/>
  <c r="C149" i="2"/>
  <c r="B149" i="2"/>
  <c r="F148" i="2"/>
  <c r="E148" i="2"/>
  <c r="D148" i="2"/>
  <c r="C148" i="2"/>
  <c r="B148" i="2"/>
  <c r="A148" i="2"/>
  <c r="G147" i="2"/>
  <c r="F147" i="2"/>
  <c r="E147" i="2"/>
  <c r="D147" i="2"/>
  <c r="H147" i="2" s="1"/>
  <c r="C147" i="2"/>
  <c r="B147" i="2"/>
  <c r="A147" i="2"/>
  <c r="G146" i="2"/>
  <c r="F146" i="2"/>
  <c r="E146" i="2"/>
  <c r="D146" i="2"/>
  <c r="C146" i="2"/>
  <c r="B146" i="2"/>
  <c r="A146" i="2"/>
  <c r="G145" i="2"/>
  <c r="F145" i="2"/>
  <c r="F144" i="2" s="1"/>
  <c r="F143" i="2" s="1"/>
  <c r="E145" i="2"/>
  <c r="D145" i="2"/>
  <c r="C145" i="2"/>
  <c r="B145" i="2"/>
  <c r="G144" i="2"/>
  <c r="E144" i="2"/>
  <c r="E143" i="2" s="1"/>
  <c r="D144" i="2"/>
  <c r="C144" i="2"/>
  <c r="B144" i="2"/>
  <c r="A144" i="2"/>
  <c r="D143" i="2"/>
  <c r="C143" i="2"/>
  <c r="B143" i="2"/>
  <c r="A143" i="2"/>
  <c r="G142" i="2"/>
  <c r="F142" i="2"/>
  <c r="E142" i="2"/>
  <c r="E141" i="2" s="1"/>
  <c r="E140" i="2" s="1"/>
  <c r="D142" i="2"/>
  <c r="C142" i="2"/>
  <c r="B142" i="2"/>
  <c r="A142" i="2"/>
  <c r="I141" i="2"/>
  <c r="G141" i="2"/>
  <c r="F141" i="2"/>
  <c r="F140" i="2" s="1"/>
  <c r="D141" i="2"/>
  <c r="C141" i="2"/>
  <c r="B141" i="2"/>
  <c r="A141" i="2"/>
  <c r="I140" i="2"/>
  <c r="G140" i="2"/>
  <c r="D140" i="2"/>
  <c r="C140" i="2"/>
  <c r="B140" i="2"/>
  <c r="A140" i="2"/>
  <c r="C139" i="2"/>
  <c r="B139" i="2"/>
  <c r="A139" i="2"/>
  <c r="C138" i="2"/>
  <c r="B138" i="2"/>
  <c r="A138" i="2"/>
  <c r="C137" i="2"/>
  <c r="B137" i="2"/>
  <c r="A137" i="2"/>
  <c r="G136" i="2"/>
  <c r="F136" i="2"/>
  <c r="E136" i="2"/>
  <c r="D136" i="2"/>
  <c r="D131" i="2" s="1"/>
  <c r="D130" i="2" s="1"/>
  <c r="C136" i="2"/>
  <c r="B136" i="2"/>
  <c r="A136" i="2"/>
  <c r="C135" i="2"/>
  <c r="B135" i="2"/>
  <c r="A135" i="2"/>
  <c r="C134" i="2"/>
  <c r="B134" i="2"/>
  <c r="A134" i="2"/>
  <c r="C133" i="2"/>
  <c r="B133" i="2"/>
  <c r="A133" i="2"/>
  <c r="G132" i="2"/>
  <c r="F132" i="2"/>
  <c r="E132" i="2"/>
  <c r="E131" i="2" s="1"/>
  <c r="E130" i="2" s="1"/>
  <c r="D132" i="2"/>
  <c r="H132" i="2" s="1"/>
  <c r="C132" i="2"/>
  <c r="B132" i="2"/>
  <c r="A132" i="2"/>
  <c r="I131" i="2"/>
  <c r="G131" i="2"/>
  <c r="F131" i="2"/>
  <c r="F130" i="2" s="1"/>
  <c r="C131" i="2"/>
  <c r="B131" i="2"/>
  <c r="A131" i="2"/>
  <c r="I130" i="2"/>
  <c r="G130" i="2"/>
  <c r="C130" i="2"/>
  <c r="B130" i="2"/>
  <c r="A130" i="2"/>
  <c r="C129" i="2"/>
  <c r="B129" i="2"/>
  <c r="A129" i="2"/>
  <c r="C128" i="2"/>
  <c r="B128" i="2"/>
  <c r="A128" i="2"/>
  <c r="G127" i="2"/>
  <c r="F127" i="2"/>
  <c r="E127" i="2"/>
  <c r="D127" i="2"/>
  <c r="H127" i="2" s="1"/>
  <c r="C127" i="2"/>
  <c r="B127" i="2"/>
  <c r="A127" i="2"/>
  <c r="G126" i="2"/>
  <c r="F126" i="2"/>
  <c r="E126" i="2"/>
  <c r="D126" i="2"/>
  <c r="D113" i="2" s="1"/>
  <c r="D112" i="2" s="1"/>
  <c r="C126" i="2"/>
  <c r="B126" i="2"/>
  <c r="A126" i="2"/>
  <c r="C125" i="2"/>
  <c r="B125" i="2"/>
  <c r="A125" i="2"/>
  <c r="C124" i="2"/>
  <c r="B124" i="2"/>
  <c r="A124" i="2"/>
  <c r="G123" i="2"/>
  <c r="F123" i="2"/>
  <c r="E123" i="2"/>
  <c r="D123" i="2"/>
  <c r="C123" i="2"/>
  <c r="B123" i="2"/>
  <c r="A123" i="2"/>
  <c r="G122" i="2"/>
  <c r="F122" i="2"/>
  <c r="E122" i="2"/>
  <c r="D122" i="2"/>
  <c r="H122" i="2" s="1"/>
  <c r="C122" i="2"/>
  <c r="B122" i="2"/>
  <c r="A122" i="2"/>
  <c r="C121" i="2"/>
  <c r="B121" i="2"/>
  <c r="A121" i="2"/>
  <c r="C120" i="2"/>
  <c r="B120" i="2"/>
  <c r="A120" i="2"/>
  <c r="G119" i="2"/>
  <c r="F119" i="2"/>
  <c r="E119" i="2"/>
  <c r="D119" i="2"/>
  <c r="H119" i="2" s="1"/>
  <c r="C119" i="2"/>
  <c r="B119" i="2"/>
  <c r="A119" i="2"/>
  <c r="G118" i="2"/>
  <c r="F118" i="2"/>
  <c r="E118" i="2"/>
  <c r="D118" i="2"/>
  <c r="H118" i="2" s="1"/>
  <c r="C118" i="2"/>
  <c r="B118" i="2"/>
  <c r="A118" i="2"/>
  <c r="G117" i="2"/>
  <c r="F117" i="2"/>
  <c r="E117" i="2"/>
  <c r="D117" i="2"/>
  <c r="H117" i="2" s="1"/>
  <c r="C117" i="2"/>
  <c r="B117" i="2"/>
  <c r="A117" i="2"/>
  <c r="C116" i="2"/>
  <c r="B116" i="2"/>
  <c r="A116" i="2"/>
  <c r="C115" i="2"/>
  <c r="B115" i="2"/>
  <c r="A115" i="2"/>
  <c r="G114" i="2"/>
  <c r="G113" i="2" s="1"/>
  <c r="G112" i="2" s="1"/>
  <c r="F114" i="2"/>
  <c r="E114" i="2"/>
  <c r="E113" i="2" s="1"/>
  <c r="D114" i="2"/>
  <c r="C114" i="2"/>
  <c r="B114" i="2"/>
  <c r="A114" i="2"/>
  <c r="I113" i="2"/>
  <c r="C113" i="2"/>
  <c r="B113" i="2"/>
  <c r="A113" i="2"/>
  <c r="I112" i="2"/>
  <c r="E112" i="2"/>
  <c r="C112" i="2"/>
  <c r="B112" i="2"/>
  <c r="A112" i="2"/>
  <c r="B111" i="2"/>
  <c r="A111" i="2"/>
  <c r="G110" i="2"/>
  <c r="F110" i="2"/>
  <c r="F107" i="2" s="1"/>
  <c r="F106" i="2" s="1"/>
  <c r="E110" i="2"/>
  <c r="D110" i="2"/>
  <c r="C110" i="2"/>
  <c r="B110" i="2"/>
  <c r="A110" i="2"/>
  <c r="B109" i="2"/>
  <c r="A109" i="2"/>
  <c r="H108" i="2"/>
  <c r="G108" i="2"/>
  <c r="F108" i="2"/>
  <c r="E108" i="2"/>
  <c r="D108" i="2"/>
  <c r="D107" i="2" s="1"/>
  <c r="D106" i="2" s="1"/>
  <c r="C108" i="2"/>
  <c r="B108" i="2"/>
  <c r="A108" i="2"/>
  <c r="I107" i="2"/>
  <c r="I106" i="2" s="1"/>
  <c r="E107" i="2"/>
  <c r="E106" i="2" s="1"/>
  <c r="C107" i="2"/>
  <c r="B107" i="2"/>
  <c r="A107" i="2"/>
  <c r="C106" i="2"/>
  <c r="B106" i="2"/>
  <c r="A106" i="2"/>
  <c r="C105" i="2"/>
  <c r="B105" i="2"/>
  <c r="A105" i="2"/>
  <c r="C104" i="2"/>
  <c r="B104" i="2"/>
  <c r="A104" i="2"/>
  <c r="C103" i="2"/>
  <c r="B103" i="2"/>
  <c r="A103" i="2"/>
  <c r="G102" i="2"/>
  <c r="G101" i="2" s="1"/>
  <c r="G100" i="2" s="1"/>
  <c r="F102" i="2"/>
  <c r="F101" i="2" s="1"/>
  <c r="E102" i="2"/>
  <c r="D102" i="2"/>
  <c r="H102" i="2" s="1"/>
  <c r="H101" i="2" s="1"/>
  <c r="H100" i="2" s="1"/>
  <c r="C102" i="2"/>
  <c r="B102" i="2"/>
  <c r="A102" i="2"/>
  <c r="I101" i="2"/>
  <c r="I100" i="2" s="1"/>
  <c r="E101" i="2"/>
  <c r="E100" i="2" s="1"/>
  <c r="C101" i="2"/>
  <c r="B101" i="2"/>
  <c r="A101" i="2"/>
  <c r="F100" i="2"/>
  <c r="C100" i="2"/>
  <c r="B100" i="2"/>
  <c r="A100" i="2"/>
  <c r="G99" i="2"/>
  <c r="F99" i="2"/>
  <c r="E99" i="2"/>
  <c r="E98" i="2" s="1"/>
  <c r="E97" i="2" s="1"/>
  <c r="D99" i="2"/>
  <c r="H99" i="2" s="1"/>
  <c r="H98" i="2" s="1"/>
  <c r="H97" i="2" s="1"/>
  <c r="C99" i="2"/>
  <c r="B99" i="2"/>
  <c r="A99" i="2"/>
  <c r="I98" i="2"/>
  <c r="I97" i="2" s="1"/>
  <c r="G98" i="2"/>
  <c r="F98" i="2"/>
  <c r="F97" i="2" s="1"/>
  <c r="C98" i="2"/>
  <c r="B98" i="2"/>
  <c r="A98" i="2"/>
  <c r="G97" i="2"/>
  <c r="C97" i="2"/>
  <c r="B97" i="2"/>
  <c r="A97" i="2"/>
  <c r="G96" i="2"/>
  <c r="F96" i="2"/>
  <c r="E96" i="2"/>
  <c r="D96" i="2"/>
  <c r="H96" i="2" s="1"/>
  <c r="C96" i="2"/>
  <c r="B96" i="2"/>
  <c r="A96" i="2"/>
  <c r="G95" i="2"/>
  <c r="G94" i="2" s="1"/>
  <c r="G93" i="2" s="1"/>
  <c r="F95" i="2"/>
  <c r="F94" i="2" s="1"/>
  <c r="E95" i="2"/>
  <c r="D95" i="2"/>
  <c r="H95" i="2" s="1"/>
  <c r="H94" i="2" s="1"/>
  <c r="H93" i="2" s="1"/>
  <c r="C95" i="2"/>
  <c r="B95" i="2"/>
  <c r="A95" i="2"/>
  <c r="I94" i="2"/>
  <c r="I93" i="2" s="1"/>
  <c r="I66" i="2" s="1"/>
  <c r="E94" i="2"/>
  <c r="E93" i="2" s="1"/>
  <c r="C94" i="2"/>
  <c r="B94" i="2"/>
  <c r="A94" i="2"/>
  <c r="F93" i="2"/>
  <c r="C93" i="2"/>
  <c r="B93" i="2"/>
  <c r="A93" i="2"/>
  <c r="G92" i="2"/>
  <c r="F92" i="2"/>
  <c r="E92" i="2"/>
  <c r="D92" i="2"/>
  <c r="H92" i="2" s="1"/>
  <c r="C92" i="2"/>
  <c r="B92" i="2"/>
  <c r="A92" i="2"/>
  <c r="G91" i="2"/>
  <c r="F91" i="2"/>
  <c r="E91" i="2"/>
  <c r="D91" i="2"/>
  <c r="C91" i="2"/>
  <c r="B91" i="2"/>
  <c r="A91" i="2"/>
  <c r="G90" i="2"/>
  <c r="F90" i="2"/>
  <c r="E90" i="2"/>
  <c r="D90" i="2"/>
  <c r="C90" i="2"/>
  <c r="B90" i="2"/>
  <c r="A90" i="2"/>
  <c r="G89" i="2"/>
  <c r="F89" i="2"/>
  <c r="E89" i="2"/>
  <c r="D89" i="2"/>
  <c r="C89" i="2"/>
  <c r="B89" i="2"/>
  <c r="A89" i="2"/>
  <c r="G88" i="2"/>
  <c r="F88" i="2"/>
  <c r="E88" i="2"/>
  <c r="D88" i="2"/>
  <c r="H88" i="2" s="1"/>
  <c r="C88" i="2"/>
  <c r="B88" i="2"/>
  <c r="A88" i="2"/>
  <c r="G87" i="2"/>
  <c r="F87" i="2"/>
  <c r="E87" i="2"/>
  <c r="D87" i="2"/>
  <c r="C87" i="2"/>
  <c r="B87" i="2"/>
  <c r="A87" i="2"/>
  <c r="G86" i="2"/>
  <c r="F86" i="2"/>
  <c r="E86" i="2"/>
  <c r="D86" i="2"/>
  <c r="C86" i="2"/>
  <c r="B86" i="2"/>
  <c r="A86" i="2"/>
  <c r="I85" i="2"/>
  <c r="I84" i="2" s="1"/>
  <c r="G85" i="2"/>
  <c r="G84" i="2" s="1"/>
  <c r="F85" i="2"/>
  <c r="F84" i="2" s="1"/>
  <c r="C85" i="2"/>
  <c r="B85" i="2"/>
  <c r="A85" i="2"/>
  <c r="C84" i="2"/>
  <c r="B84" i="2"/>
  <c r="A84" i="2"/>
  <c r="G83" i="2"/>
  <c r="G82" i="2" s="1"/>
  <c r="G81" i="2" s="1"/>
  <c r="F83" i="2"/>
  <c r="F82" i="2" s="1"/>
  <c r="F81" i="2" s="1"/>
  <c r="E83" i="2"/>
  <c r="D83" i="2"/>
  <c r="D82" i="2" s="1"/>
  <c r="D81" i="2" s="1"/>
  <c r="C83" i="2"/>
  <c r="B83" i="2"/>
  <c r="A83" i="2"/>
  <c r="I82" i="2"/>
  <c r="I81" i="2" s="1"/>
  <c r="E82" i="2"/>
  <c r="C82" i="2"/>
  <c r="B82" i="2"/>
  <c r="A82" i="2"/>
  <c r="E81" i="2"/>
  <c r="C81" i="2"/>
  <c r="B81" i="2"/>
  <c r="A81" i="2"/>
  <c r="G79" i="2"/>
  <c r="F79" i="2"/>
  <c r="E79" i="2"/>
  <c r="D79" i="2"/>
  <c r="H79" i="2" s="1"/>
  <c r="C79" i="2"/>
  <c r="B79" i="2"/>
  <c r="A79" i="2"/>
  <c r="G78" i="2"/>
  <c r="F78" i="2"/>
  <c r="E78" i="2"/>
  <c r="D78" i="2"/>
  <c r="H78" i="2" s="1"/>
  <c r="C78" i="2"/>
  <c r="B78" i="2"/>
  <c r="A78" i="2"/>
  <c r="G77" i="2"/>
  <c r="F77" i="2"/>
  <c r="E77" i="2"/>
  <c r="D77" i="2"/>
  <c r="H77" i="2" s="1"/>
  <c r="C77" i="2"/>
  <c r="B77" i="2"/>
  <c r="A77" i="2"/>
  <c r="G76" i="2"/>
  <c r="F76" i="2"/>
  <c r="E76" i="2"/>
  <c r="D76" i="2"/>
  <c r="D75" i="2" s="1"/>
  <c r="D74" i="2" s="1"/>
  <c r="C76" i="2"/>
  <c r="B76" i="2"/>
  <c r="A76" i="2"/>
  <c r="I75" i="2"/>
  <c r="G75" i="2"/>
  <c r="F75" i="2"/>
  <c r="F74" i="2" s="1"/>
  <c r="E75" i="2"/>
  <c r="E74" i="2" s="1"/>
  <c r="C75" i="2"/>
  <c r="B75" i="2"/>
  <c r="I74" i="2"/>
  <c r="G74" i="2"/>
  <c r="C74" i="2"/>
  <c r="B74" i="2"/>
  <c r="A74" i="2"/>
  <c r="G73" i="2"/>
  <c r="F73" i="2"/>
  <c r="E73" i="2"/>
  <c r="E72" i="2" s="1"/>
  <c r="D73" i="2"/>
  <c r="C73" i="2"/>
  <c r="B73" i="2"/>
  <c r="A73" i="2"/>
  <c r="I72" i="2"/>
  <c r="G72" i="2"/>
  <c r="F72" i="2"/>
  <c r="F71" i="2" s="1"/>
  <c r="D72" i="2"/>
  <c r="C72" i="2"/>
  <c r="B72" i="2"/>
  <c r="A72" i="2"/>
  <c r="I71" i="2"/>
  <c r="G71" i="2"/>
  <c r="E71" i="2"/>
  <c r="D71" i="2"/>
  <c r="C71" i="2"/>
  <c r="B71" i="2"/>
  <c r="A71" i="2"/>
  <c r="G70" i="2"/>
  <c r="F70" i="2"/>
  <c r="E70" i="2"/>
  <c r="D70" i="2"/>
  <c r="H70" i="2" s="1"/>
  <c r="C70" i="2"/>
  <c r="B70" i="2"/>
  <c r="A70" i="2"/>
  <c r="G69" i="2"/>
  <c r="G68" i="2" s="1"/>
  <c r="F69" i="2"/>
  <c r="E69" i="2"/>
  <c r="D69" i="2"/>
  <c r="H69" i="2" s="1"/>
  <c r="C69" i="2"/>
  <c r="B69" i="2"/>
  <c r="A69" i="2"/>
  <c r="I68" i="2"/>
  <c r="F68" i="2"/>
  <c r="E68" i="2"/>
  <c r="D68" i="2"/>
  <c r="D67" i="2" s="1"/>
  <c r="C68" i="2"/>
  <c r="B68" i="2"/>
  <c r="A68" i="2"/>
  <c r="I67" i="2"/>
  <c r="G67" i="2"/>
  <c r="F67" i="2"/>
  <c r="E67" i="2"/>
  <c r="C67" i="2"/>
  <c r="B67" i="2"/>
  <c r="A67" i="2"/>
  <c r="C66" i="2"/>
  <c r="B66" i="2"/>
  <c r="A66" i="2"/>
  <c r="G64" i="2"/>
  <c r="F64" i="2"/>
  <c r="E64" i="2"/>
  <c r="D64" i="2"/>
  <c r="H64" i="2" s="1"/>
  <c r="C64" i="2"/>
  <c r="B64" i="2"/>
  <c r="A64" i="2"/>
  <c r="G63" i="2"/>
  <c r="F63" i="2"/>
  <c r="E63" i="2"/>
  <c r="D63" i="2"/>
  <c r="H63" i="2" s="1"/>
  <c r="H62" i="2" s="1"/>
  <c r="C63" i="2"/>
  <c r="B63" i="2"/>
  <c r="A63" i="2"/>
  <c r="G62" i="2"/>
  <c r="F62" i="2"/>
  <c r="E62" i="2"/>
  <c r="D62" i="2"/>
  <c r="C62" i="2"/>
  <c r="B62" i="2"/>
  <c r="A62" i="2"/>
  <c r="G61" i="2"/>
  <c r="F61" i="2"/>
  <c r="E61" i="2"/>
  <c r="D61" i="2"/>
  <c r="H61" i="2" s="1"/>
  <c r="C61" i="2"/>
  <c r="B61" i="2"/>
  <c r="A61" i="2"/>
  <c r="G60" i="2"/>
  <c r="G59" i="2" s="1"/>
  <c r="F60" i="2"/>
  <c r="E60" i="2"/>
  <c r="D60" i="2"/>
  <c r="D59" i="2" s="1"/>
  <c r="C60" i="2"/>
  <c r="B60" i="2"/>
  <c r="F59" i="2"/>
  <c r="E59" i="2"/>
  <c r="C59" i="2"/>
  <c r="B59" i="2"/>
  <c r="A59" i="2"/>
  <c r="G58" i="2"/>
  <c r="G57" i="2" s="1"/>
  <c r="G56" i="2" s="1"/>
  <c r="F58" i="2"/>
  <c r="E58" i="2"/>
  <c r="D58" i="2"/>
  <c r="C58" i="2"/>
  <c r="B58" i="2"/>
  <c r="F57" i="2"/>
  <c r="F56" i="2" s="1"/>
  <c r="E57" i="2"/>
  <c r="H57" i="2" s="1"/>
  <c r="H56" i="2" s="1"/>
  <c r="D57" i="2"/>
  <c r="C57" i="2"/>
  <c r="B57" i="2"/>
  <c r="D56" i="2"/>
  <c r="C56" i="2"/>
  <c r="B56" i="2"/>
  <c r="A56" i="2"/>
  <c r="G55" i="2"/>
  <c r="H55" i="2" s="1"/>
  <c r="H54" i="2" s="1"/>
  <c r="H53" i="2" s="1"/>
  <c r="F55" i="2"/>
  <c r="D55" i="2"/>
  <c r="C55" i="2"/>
  <c r="B55" i="2"/>
  <c r="I54" i="2"/>
  <c r="F54" i="2"/>
  <c r="F53" i="2" s="1"/>
  <c r="F52" i="2" s="1"/>
  <c r="E54" i="2"/>
  <c r="D54" i="2"/>
  <c r="D53" i="2" s="1"/>
  <c r="B54" i="2"/>
  <c r="I53" i="2"/>
  <c r="I52" i="2" s="1"/>
  <c r="E53" i="2"/>
  <c r="C53" i="2"/>
  <c r="B53" i="2"/>
  <c r="A53" i="2"/>
  <c r="D52" i="2"/>
  <c r="C52" i="2"/>
  <c r="A52" i="2"/>
  <c r="G51" i="2"/>
  <c r="F51" i="2"/>
  <c r="E51" i="2"/>
  <c r="D51" i="2"/>
  <c r="H51" i="2" s="1"/>
  <c r="H50" i="2" s="1"/>
  <c r="H49" i="2" s="1"/>
  <c r="C51" i="2"/>
  <c r="B51" i="2"/>
  <c r="A51" i="2"/>
  <c r="G50" i="2"/>
  <c r="G49" i="2" s="1"/>
  <c r="F50" i="2"/>
  <c r="E50" i="2"/>
  <c r="E49" i="2" s="1"/>
  <c r="D50" i="2"/>
  <c r="D49" i="2" s="1"/>
  <c r="C50" i="2"/>
  <c r="B50" i="2"/>
  <c r="F49" i="2"/>
  <c r="C49" i="2"/>
  <c r="B49" i="2"/>
  <c r="A49" i="2"/>
  <c r="H47" i="2"/>
  <c r="G47" i="2"/>
  <c r="F47" i="2"/>
  <c r="E47" i="2"/>
  <c r="D47" i="2"/>
  <c r="C47" i="2"/>
  <c r="B47" i="2"/>
  <c r="A47" i="2"/>
  <c r="H46" i="2"/>
  <c r="G46" i="2"/>
  <c r="F46" i="2"/>
  <c r="E46" i="2"/>
  <c r="D46" i="2"/>
  <c r="C46" i="2"/>
  <c r="B46" i="2"/>
  <c r="A46" i="2"/>
  <c r="G45" i="2"/>
  <c r="F45" i="2"/>
  <c r="F40" i="2" s="1"/>
  <c r="E45" i="2"/>
  <c r="D45" i="2"/>
  <c r="H45" i="2" s="1"/>
  <c r="G44" i="2"/>
  <c r="F44" i="2"/>
  <c r="E44" i="2"/>
  <c r="D44" i="2"/>
  <c r="H44" i="2" s="1"/>
  <c r="C44" i="2"/>
  <c r="B44" i="2"/>
  <c r="A44" i="2"/>
  <c r="G43" i="2"/>
  <c r="F43" i="2"/>
  <c r="E43" i="2"/>
  <c r="D43" i="2"/>
  <c r="H43" i="2" s="1"/>
  <c r="C43" i="2"/>
  <c r="B43" i="2"/>
  <c r="A43" i="2"/>
  <c r="G42" i="2"/>
  <c r="F42" i="2"/>
  <c r="E42" i="2"/>
  <c r="D42" i="2"/>
  <c r="H42" i="2" s="1"/>
  <c r="C42" i="2"/>
  <c r="B42" i="2"/>
  <c r="A42" i="2"/>
  <c r="G41" i="2"/>
  <c r="F41" i="2"/>
  <c r="E41" i="2"/>
  <c r="D41" i="2"/>
  <c r="H41" i="2" s="1"/>
  <c r="H40" i="2" s="1"/>
  <c r="C41" i="2"/>
  <c r="B41" i="2"/>
  <c r="A41" i="2"/>
  <c r="G40" i="2"/>
  <c r="E40" i="2"/>
  <c r="D40" i="2"/>
  <c r="C40" i="2"/>
  <c r="B40" i="2"/>
  <c r="G39" i="2"/>
  <c r="D39" i="2"/>
  <c r="H39" i="2" s="1"/>
  <c r="C39" i="2"/>
  <c r="B39" i="2"/>
  <c r="A39" i="2"/>
  <c r="G38" i="2"/>
  <c r="F38" i="2"/>
  <c r="E38" i="2"/>
  <c r="D38" i="2"/>
  <c r="H38" i="2" s="1"/>
  <c r="H37" i="2" s="1"/>
  <c r="C38" i="2"/>
  <c r="B38" i="2"/>
  <c r="A38" i="2"/>
  <c r="G37" i="2"/>
  <c r="F37" i="2"/>
  <c r="E37" i="2"/>
  <c r="C37" i="2"/>
  <c r="B37" i="2"/>
  <c r="G36" i="2"/>
  <c r="C36" i="2"/>
  <c r="B36" i="2"/>
  <c r="A36" i="2"/>
  <c r="G35" i="2"/>
  <c r="F35" i="2"/>
  <c r="E35" i="2"/>
  <c r="D35" i="2"/>
  <c r="H35" i="2" s="1"/>
  <c r="C35" i="2"/>
  <c r="B35" i="2"/>
  <c r="A35" i="2"/>
  <c r="G34" i="2"/>
  <c r="F34" i="2"/>
  <c r="E34" i="2"/>
  <c r="D34" i="2"/>
  <c r="H34" i="2" s="1"/>
  <c r="H33" i="2" s="1"/>
  <c r="H32" i="2" s="1"/>
  <c r="C34" i="2"/>
  <c r="B34" i="2"/>
  <c r="A34" i="2"/>
  <c r="G33" i="2"/>
  <c r="G32" i="2" s="1"/>
  <c r="F33" i="2"/>
  <c r="E33" i="2"/>
  <c r="E32" i="2" s="1"/>
  <c r="D33" i="2"/>
  <c r="C33" i="2"/>
  <c r="B33" i="2"/>
  <c r="F32" i="2"/>
  <c r="D32" i="2"/>
  <c r="C32" i="2"/>
  <c r="B32" i="2"/>
  <c r="A32" i="2"/>
  <c r="H31" i="2"/>
  <c r="G31" i="2"/>
  <c r="D31" i="2"/>
  <c r="C31" i="2"/>
  <c r="B31" i="2"/>
  <c r="A31" i="2"/>
  <c r="G30" i="2"/>
  <c r="G25" i="2" s="1"/>
  <c r="G24" i="2" s="1"/>
  <c r="D30" i="2"/>
  <c r="H30" i="2" s="1"/>
  <c r="C30" i="2"/>
  <c r="B30" i="2"/>
  <c r="A30" i="2"/>
  <c r="G29" i="2"/>
  <c r="F29" i="2"/>
  <c r="E29" i="2"/>
  <c r="D29" i="2"/>
  <c r="H29" i="2" s="1"/>
  <c r="C29" i="2"/>
  <c r="B29" i="2"/>
  <c r="A29" i="2"/>
  <c r="G28" i="2"/>
  <c r="F28" i="2"/>
  <c r="E28" i="2"/>
  <c r="D28" i="2"/>
  <c r="H28" i="2" s="1"/>
  <c r="C28" i="2"/>
  <c r="B28" i="2"/>
  <c r="A28" i="2"/>
  <c r="G27" i="2"/>
  <c r="F27" i="2"/>
  <c r="E27" i="2"/>
  <c r="D27" i="2"/>
  <c r="H27" i="2" s="1"/>
  <c r="C27" i="2"/>
  <c r="B27" i="2"/>
  <c r="A27" i="2"/>
  <c r="G26" i="2"/>
  <c r="F26" i="2"/>
  <c r="E26" i="2"/>
  <c r="D26" i="2"/>
  <c r="H26" i="2" s="1"/>
  <c r="C26" i="2"/>
  <c r="B26" i="2"/>
  <c r="A26" i="2"/>
  <c r="F25" i="2"/>
  <c r="F24" i="2" s="1"/>
  <c r="F20" i="2" s="1"/>
  <c r="E25" i="2"/>
  <c r="C25" i="2"/>
  <c r="B25" i="2"/>
  <c r="E24" i="2"/>
  <c r="C24" i="2"/>
  <c r="B24" i="2"/>
  <c r="A24" i="2"/>
  <c r="G23" i="2"/>
  <c r="F23" i="2"/>
  <c r="E23" i="2"/>
  <c r="D23" i="2"/>
  <c r="H23" i="2" s="1"/>
  <c r="H22" i="2" s="1"/>
  <c r="H21" i="2" s="1"/>
  <c r="C23" i="2"/>
  <c r="B23" i="2"/>
  <c r="A23" i="2"/>
  <c r="G22" i="2"/>
  <c r="G21" i="2" s="1"/>
  <c r="F22" i="2"/>
  <c r="E22" i="2"/>
  <c r="E21" i="2" s="1"/>
  <c r="D22" i="2"/>
  <c r="C22" i="2"/>
  <c r="B22" i="2"/>
  <c r="F21" i="2"/>
  <c r="D21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G16" i="2"/>
  <c r="F16" i="2"/>
  <c r="E16" i="2"/>
  <c r="D16" i="2"/>
  <c r="D12" i="2" s="1"/>
  <c r="C16" i="2"/>
  <c r="B16" i="2"/>
  <c r="A16" i="2"/>
  <c r="C15" i="2"/>
  <c r="B15" i="2"/>
  <c r="A15" i="2"/>
  <c r="C14" i="2"/>
  <c r="B14" i="2"/>
  <c r="A14" i="2"/>
  <c r="G13" i="2"/>
  <c r="F13" i="2"/>
  <c r="E13" i="2"/>
  <c r="D13" i="2"/>
  <c r="H13" i="2" s="1"/>
  <c r="C13" i="2"/>
  <c r="B13" i="2"/>
  <c r="A13" i="2"/>
  <c r="G12" i="2"/>
  <c r="F12" i="2"/>
  <c r="E12" i="2"/>
  <c r="C12" i="2"/>
  <c r="B12" i="2"/>
  <c r="A12" i="2"/>
  <c r="C11" i="2"/>
  <c r="B11" i="2"/>
  <c r="A11" i="2"/>
  <c r="C10" i="2"/>
  <c r="B10" i="2"/>
  <c r="A10" i="2"/>
  <c r="G9" i="2"/>
  <c r="F9" i="2"/>
  <c r="E9" i="2"/>
  <c r="D9" i="2"/>
  <c r="H9" i="2" s="1"/>
  <c r="H8" i="2" s="1"/>
  <c r="C9" i="2"/>
  <c r="B9" i="2"/>
  <c r="A9" i="2"/>
  <c r="G8" i="2"/>
  <c r="F8" i="2"/>
  <c r="F7" i="2" s="1"/>
  <c r="F6" i="2" s="1"/>
  <c r="F5" i="2" s="1"/>
  <c r="E8" i="2"/>
  <c r="D8" i="2"/>
  <c r="D7" i="2" s="1"/>
  <c r="D6" i="2" s="1"/>
  <c r="D5" i="2" s="1"/>
  <c r="C8" i="2"/>
  <c r="B8" i="2"/>
  <c r="G7" i="2"/>
  <c r="E7" i="2"/>
  <c r="C7" i="2"/>
  <c r="B7" i="2"/>
  <c r="A7" i="2"/>
  <c r="G6" i="2"/>
  <c r="E6" i="2"/>
  <c r="C6" i="2"/>
  <c r="B6" i="2"/>
  <c r="A6" i="2"/>
  <c r="G5" i="2"/>
  <c r="E5" i="2"/>
  <c r="C5" i="2"/>
  <c r="B5" i="2"/>
  <c r="A5" i="2"/>
  <c r="B3" i="2"/>
  <c r="I117" i="1"/>
  <c r="H117" i="1"/>
  <c r="G117" i="1"/>
  <c r="E117" i="1"/>
  <c r="F117" i="1" s="1"/>
  <c r="C117" i="1"/>
  <c r="B117" i="1"/>
  <c r="A117" i="1"/>
  <c r="I116" i="1"/>
  <c r="H116" i="1"/>
  <c r="G116" i="1"/>
  <c r="F116" i="1"/>
  <c r="J116" i="1" s="1"/>
  <c r="E116" i="1"/>
  <c r="C116" i="1"/>
  <c r="B116" i="1"/>
  <c r="A116" i="1"/>
  <c r="I115" i="1"/>
  <c r="H115" i="1"/>
  <c r="G115" i="1"/>
  <c r="G112" i="1" s="1"/>
  <c r="F115" i="1"/>
  <c r="E115" i="1"/>
  <c r="C115" i="1"/>
  <c r="B115" i="1"/>
  <c r="A115" i="1"/>
  <c r="I114" i="1"/>
  <c r="H114" i="1"/>
  <c r="G114" i="1"/>
  <c r="E114" i="1"/>
  <c r="F114" i="1" s="1"/>
  <c r="C114" i="1"/>
  <c r="B114" i="1"/>
  <c r="A114" i="1"/>
  <c r="I113" i="1"/>
  <c r="H113" i="1"/>
  <c r="H112" i="1" s="1"/>
  <c r="G113" i="1"/>
  <c r="E113" i="1"/>
  <c r="C113" i="1"/>
  <c r="B113" i="1"/>
  <c r="A113" i="1"/>
  <c r="D112" i="1"/>
  <c r="C112" i="1"/>
  <c r="B112" i="1"/>
  <c r="A112" i="1"/>
  <c r="I104" i="1"/>
  <c r="H104" i="1"/>
  <c r="H103" i="1" s="1"/>
  <c r="G104" i="1"/>
  <c r="G103" i="1" s="1"/>
  <c r="G102" i="1" s="1"/>
  <c r="E104" i="1"/>
  <c r="F104" i="1" s="1"/>
  <c r="C104" i="1"/>
  <c r="B104" i="1"/>
  <c r="A104" i="1"/>
  <c r="I103" i="1"/>
  <c r="E103" i="1"/>
  <c r="D103" i="1"/>
  <c r="C103" i="1"/>
  <c r="B103" i="1"/>
  <c r="A103" i="1"/>
  <c r="D102" i="1"/>
  <c r="C102" i="1"/>
  <c r="B102" i="1"/>
  <c r="A102" i="1"/>
  <c r="I101" i="1"/>
  <c r="H101" i="1"/>
  <c r="G101" i="1"/>
  <c r="D101" i="1"/>
  <c r="F101" i="1" s="1"/>
  <c r="C101" i="1"/>
  <c r="B101" i="1"/>
  <c r="A101" i="1"/>
  <c r="I100" i="1"/>
  <c r="H100" i="1"/>
  <c r="G100" i="1"/>
  <c r="F100" i="1"/>
  <c r="J100" i="1" s="1"/>
  <c r="D100" i="1"/>
  <c r="C100" i="1"/>
  <c r="B100" i="1"/>
  <c r="A100" i="1"/>
  <c r="I99" i="1"/>
  <c r="H99" i="1"/>
  <c r="G99" i="1"/>
  <c r="F99" i="1"/>
  <c r="D99" i="1"/>
  <c r="C99" i="1"/>
  <c r="B99" i="1"/>
  <c r="A99" i="1"/>
  <c r="I98" i="1"/>
  <c r="H98" i="1"/>
  <c r="G98" i="1"/>
  <c r="D98" i="1"/>
  <c r="F98" i="1" s="1"/>
  <c r="J98" i="1" s="1"/>
  <c r="C98" i="1"/>
  <c r="B98" i="1"/>
  <c r="A98" i="1"/>
  <c r="I97" i="1"/>
  <c r="H97" i="1"/>
  <c r="G97" i="1"/>
  <c r="D97" i="1"/>
  <c r="F97" i="1" s="1"/>
  <c r="J97" i="1" s="1"/>
  <c r="C97" i="1"/>
  <c r="B97" i="1"/>
  <c r="A97" i="1"/>
  <c r="I96" i="1"/>
  <c r="H96" i="1"/>
  <c r="G96" i="1"/>
  <c r="F96" i="1"/>
  <c r="J96" i="1" s="1"/>
  <c r="D96" i="1"/>
  <c r="C96" i="1"/>
  <c r="B96" i="1"/>
  <c r="A96" i="1"/>
  <c r="I95" i="1"/>
  <c r="H95" i="1"/>
  <c r="G95" i="1"/>
  <c r="F95" i="1"/>
  <c r="J95" i="1" s="1"/>
  <c r="D95" i="1"/>
  <c r="C95" i="1"/>
  <c r="B95" i="1"/>
  <c r="A95" i="1"/>
  <c r="I94" i="1"/>
  <c r="H94" i="1"/>
  <c r="H93" i="1" s="1"/>
  <c r="G94" i="1"/>
  <c r="D94" i="1"/>
  <c r="D93" i="1" s="1"/>
  <c r="D92" i="1" s="1"/>
  <c r="D91" i="1" s="1"/>
  <c r="C94" i="1"/>
  <c r="B94" i="1"/>
  <c r="A94" i="1"/>
  <c r="I93" i="1"/>
  <c r="E93" i="1"/>
  <c r="C93" i="1"/>
  <c r="B93" i="1"/>
  <c r="A93" i="1"/>
  <c r="C92" i="1"/>
  <c r="B92" i="1"/>
  <c r="C91" i="1"/>
  <c r="B91" i="1"/>
  <c r="A91" i="1"/>
  <c r="I90" i="1"/>
  <c r="H90" i="1"/>
  <c r="G90" i="1"/>
  <c r="F90" i="1"/>
  <c r="J90" i="1" s="1"/>
  <c r="E90" i="1"/>
  <c r="D90" i="1"/>
  <c r="C90" i="1"/>
  <c r="B90" i="1"/>
  <c r="A90" i="1"/>
  <c r="I89" i="1"/>
  <c r="H89" i="1"/>
  <c r="G89" i="1"/>
  <c r="E89" i="1"/>
  <c r="D89" i="1"/>
  <c r="F89" i="1" s="1"/>
  <c r="J89" i="1" s="1"/>
  <c r="C89" i="1"/>
  <c r="B89" i="1"/>
  <c r="A89" i="1"/>
  <c r="I88" i="1"/>
  <c r="H88" i="1"/>
  <c r="G88" i="1"/>
  <c r="F88" i="1"/>
  <c r="J88" i="1" s="1"/>
  <c r="E88" i="1"/>
  <c r="D88" i="1"/>
  <c r="C88" i="1"/>
  <c r="B88" i="1"/>
  <c r="A88" i="1"/>
  <c r="I87" i="1"/>
  <c r="H87" i="1"/>
  <c r="G87" i="1"/>
  <c r="E87" i="1"/>
  <c r="D87" i="1"/>
  <c r="F87" i="1" s="1"/>
  <c r="J87" i="1" s="1"/>
  <c r="C87" i="1"/>
  <c r="B87" i="1"/>
  <c r="A87" i="1"/>
  <c r="I86" i="1"/>
  <c r="H86" i="1"/>
  <c r="G86" i="1"/>
  <c r="F86" i="1"/>
  <c r="J86" i="1" s="1"/>
  <c r="E86" i="1"/>
  <c r="D86" i="1"/>
  <c r="C86" i="1"/>
  <c r="B86" i="1"/>
  <c r="A86" i="1"/>
  <c r="I85" i="1"/>
  <c r="H85" i="1"/>
  <c r="G85" i="1"/>
  <c r="E85" i="1"/>
  <c r="D85" i="1"/>
  <c r="F85" i="1" s="1"/>
  <c r="J85" i="1" s="1"/>
  <c r="C85" i="1"/>
  <c r="B85" i="1"/>
  <c r="A85" i="1"/>
  <c r="I84" i="1"/>
  <c r="H84" i="1"/>
  <c r="G84" i="1"/>
  <c r="F84" i="1"/>
  <c r="J84" i="1" s="1"/>
  <c r="E84" i="1"/>
  <c r="D84" i="1"/>
  <c r="C84" i="1"/>
  <c r="B84" i="1"/>
  <c r="A84" i="1"/>
  <c r="I83" i="1"/>
  <c r="H83" i="1"/>
  <c r="G83" i="1"/>
  <c r="E83" i="1"/>
  <c r="D83" i="1"/>
  <c r="F83" i="1" s="1"/>
  <c r="J83" i="1" s="1"/>
  <c r="C83" i="1"/>
  <c r="B83" i="1"/>
  <c r="A83" i="1"/>
  <c r="I82" i="1"/>
  <c r="H82" i="1"/>
  <c r="G82" i="1"/>
  <c r="F82" i="1"/>
  <c r="J82" i="1" s="1"/>
  <c r="E82" i="1"/>
  <c r="D82" i="1"/>
  <c r="C82" i="1"/>
  <c r="B82" i="1"/>
  <c r="A82" i="1"/>
  <c r="I81" i="1"/>
  <c r="H81" i="1"/>
  <c r="G81" i="1"/>
  <c r="E81" i="1"/>
  <c r="D81" i="1"/>
  <c r="F81" i="1" s="1"/>
  <c r="J81" i="1" s="1"/>
  <c r="C81" i="1"/>
  <c r="B81" i="1"/>
  <c r="A81" i="1"/>
  <c r="I80" i="1"/>
  <c r="H80" i="1"/>
  <c r="G80" i="1"/>
  <c r="F80" i="1"/>
  <c r="J80" i="1" s="1"/>
  <c r="E80" i="1"/>
  <c r="D80" i="1"/>
  <c r="C80" i="1"/>
  <c r="B80" i="1"/>
  <c r="A80" i="1"/>
  <c r="I79" i="1"/>
  <c r="H79" i="1"/>
  <c r="G79" i="1"/>
  <c r="E79" i="1"/>
  <c r="D79" i="1"/>
  <c r="F79" i="1" s="1"/>
  <c r="J79" i="1" s="1"/>
  <c r="C79" i="1"/>
  <c r="B79" i="1"/>
  <c r="A79" i="1"/>
  <c r="I78" i="1"/>
  <c r="H78" i="1"/>
  <c r="G78" i="1"/>
  <c r="F78" i="1"/>
  <c r="J78" i="1" s="1"/>
  <c r="E78" i="1"/>
  <c r="D78" i="1"/>
  <c r="C78" i="1"/>
  <c r="B78" i="1"/>
  <c r="A78" i="1"/>
  <c r="I77" i="1"/>
  <c r="H77" i="1"/>
  <c r="G77" i="1"/>
  <c r="E77" i="1"/>
  <c r="D77" i="1"/>
  <c r="F77" i="1" s="1"/>
  <c r="J77" i="1" s="1"/>
  <c r="C77" i="1"/>
  <c r="B77" i="1"/>
  <c r="A77" i="1"/>
  <c r="I76" i="1"/>
  <c r="H76" i="1"/>
  <c r="G76" i="1"/>
  <c r="G73" i="1" s="1"/>
  <c r="F76" i="1"/>
  <c r="J76" i="1" s="1"/>
  <c r="E76" i="1"/>
  <c r="D76" i="1"/>
  <c r="C76" i="1"/>
  <c r="B76" i="1"/>
  <c r="A76" i="1"/>
  <c r="I75" i="1"/>
  <c r="H75" i="1"/>
  <c r="H73" i="1" s="1"/>
  <c r="G75" i="1"/>
  <c r="E75" i="1"/>
  <c r="F75" i="1" s="1"/>
  <c r="C75" i="1"/>
  <c r="B75" i="1"/>
  <c r="A75" i="1"/>
  <c r="I74" i="1"/>
  <c r="I73" i="1" s="1"/>
  <c r="H74" i="1"/>
  <c r="G74" i="1"/>
  <c r="E74" i="1"/>
  <c r="F74" i="1" s="1"/>
  <c r="D74" i="1"/>
  <c r="C74" i="1"/>
  <c r="B74" i="1"/>
  <c r="A74" i="1"/>
  <c r="K73" i="1"/>
  <c r="E73" i="1"/>
  <c r="D73" i="1"/>
  <c r="C73" i="1"/>
  <c r="B73" i="1"/>
  <c r="A73" i="1"/>
  <c r="I71" i="1"/>
  <c r="H71" i="1"/>
  <c r="G71" i="1"/>
  <c r="F71" i="1"/>
  <c r="J71" i="1" s="1"/>
  <c r="E71" i="1"/>
  <c r="D71" i="1"/>
  <c r="C71" i="1"/>
  <c r="B71" i="1"/>
  <c r="A71" i="1"/>
  <c r="I70" i="1"/>
  <c r="H70" i="1"/>
  <c r="G70" i="1"/>
  <c r="F70" i="1"/>
  <c r="E70" i="1"/>
  <c r="D70" i="1"/>
  <c r="C70" i="1"/>
  <c r="B70" i="1"/>
  <c r="A70" i="1"/>
  <c r="I69" i="1"/>
  <c r="H69" i="1"/>
  <c r="G69" i="1"/>
  <c r="F69" i="1"/>
  <c r="J69" i="1" s="1"/>
  <c r="E69" i="1"/>
  <c r="D69" i="1"/>
  <c r="C69" i="1"/>
  <c r="B69" i="1"/>
  <c r="A69" i="1"/>
  <c r="I68" i="1"/>
  <c r="H68" i="1"/>
  <c r="G68" i="1"/>
  <c r="F68" i="1"/>
  <c r="J68" i="1" s="1"/>
  <c r="E68" i="1"/>
  <c r="D68" i="1"/>
  <c r="C68" i="1"/>
  <c r="B68" i="1"/>
  <c r="A68" i="1"/>
  <c r="I67" i="1"/>
  <c r="H67" i="1"/>
  <c r="G67" i="1"/>
  <c r="F67" i="1"/>
  <c r="J67" i="1" s="1"/>
  <c r="E67" i="1"/>
  <c r="D67" i="1"/>
  <c r="C67" i="1"/>
  <c r="B67" i="1"/>
  <c r="A67" i="1"/>
  <c r="I66" i="1"/>
  <c r="H66" i="1"/>
  <c r="G66" i="1"/>
  <c r="F66" i="1"/>
  <c r="J66" i="1" s="1"/>
  <c r="E66" i="1"/>
  <c r="D66" i="1"/>
  <c r="C66" i="1"/>
  <c r="B66" i="1"/>
  <c r="A66" i="1"/>
  <c r="I65" i="1"/>
  <c r="H65" i="1"/>
  <c r="G65" i="1"/>
  <c r="F65" i="1"/>
  <c r="J65" i="1" s="1"/>
  <c r="E65" i="1"/>
  <c r="D65" i="1"/>
  <c r="C65" i="1"/>
  <c r="B65" i="1"/>
  <c r="A65" i="1"/>
  <c r="I64" i="1"/>
  <c r="I63" i="1" s="1"/>
  <c r="H64" i="1"/>
  <c r="G64" i="1"/>
  <c r="F64" i="1"/>
  <c r="E64" i="1"/>
  <c r="E63" i="1" s="1"/>
  <c r="E62" i="1" s="1"/>
  <c r="D64" i="1"/>
  <c r="D63" i="1" s="1"/>
  <c r="C64" i="1"/>
  <c r="B64" i="1"/>
  <c r="A64" i="1"/>
  <c r="G63" i="1"/>
  <c r="G62" i="1" s="1"/>
  <c r="C63" i="1"/>
  <c r="B63" i="1"/>
  <c r="A63" i="1"/>
  <c r="D62" i="1"/>
  <c r="C62" i="1"/>
  <c r="B62" i="1"/>
  <c r="A62" i="1"/>
  <c r="I61" i="1"/>
  <c r="H61" i="1"/>
  <c r="G61" i="1"/>
  <c r="F61" i="1"/>
  <c r="J61" i="1" s="1"/>
  <c r="D61" i="1"/>
  <c r="C61" i="1"/>
  <c r="B61" i="1"/>
  <c r="A61" i="1"/>
  <c r="I60" i="1"/>
  <c r="H60" i="1"/>
  <c r="G60" i="1"/>
  <c r="F60" i="1"/>
  <c r="D60" i="1"/>
  <c r="C60" i="1"/>
  <c r="B60" i="1"/>
  <c r="A60" i="1"/>
  <c r="I59" i="1"/>
  <c r="H59" i="1"/>
  <c r="G59" i="1"/>
  <c r="D59" i="1"/>
  <c r="F59" i="1" s="1"/>
  <c r="C59" i="1"/>
  <c r="B59" i="1"/>
  <c r="A59" i="1"/>
  <c r="I58" i="1"/>
  <c r="H58" i="1"/>
  <c r="G58" i="1"/>
  <c r="F58" i="1"/>
  <c r="J58" i="1" s="1"/>
  <c r="D58" i="1"/>
  <c r="C58" i="1"/>
  <c r="B58" i="1"/>
  <c r="A58" i="1"/>
  <c r="I57" i="1"/>
  <c r="H57" i="1"/>
  <c r="G57" i="1"/>
  <c r="F57" i="1"/>
  <c r="J57" i="1" s="1"/>
  <c r="D57" i="1"/>
  <c r="C57" i="1"/>
  <c r="B57" i="1"/>
  <c r="A57" i="1"/>
  <c r="I56" i="1"/>
  <c r="H56" i="1"/>
  <c r="G56" i="1"/>
  <c r="F56" i="1"/>
  <c r="D56" i="1"/>
  <c r="C56" i="1"/>
  <c r="B56" i="1"/>
  <c r="A56" i="1"/>
  <c r="I55" i="1"/>
  <c r="H55" i="1"/>
  <c r="G55" i="1"/>
  <c r="D55" i="1"/>
  <c r="F55" i="1" s="1"/>
  <c r="C55" i="1"/>
  <c r="B55" i="1"/>
  <c r="A55" i="1"/>
  <c r="C54" i="1"/>
  <c r="B54" i="1"/>
  <c r="I53" i="1"/>
  <c r="H53" i="1"/>
  <c r="G53" i="1"/>
  <c r="F53" i="1"/>
  <c r="D53" i="1"/>
  <c r="C53" i="1"/>
  <c r="B53" i="1"/>
  <c r="A53" i="1"/>
  <c r="I52" i="1"/>
  <c r="H52" i="1"/>
  <c r="E52" i="1"/>
  <c r="D52" i="1"/>
  <c r="D51" i="1" s="1"/>
  <c r="D50" i="1" s="1"/>
  <c r="D49" i="1" s="1"/>
  <c r="C52" i="1"/>
  <c r="B52" i="1"/>
  <c r="A52" i="1"/>
  <c r="C51" i="1"/>
  <c r="B51" i="1"/>
  <c r="C50" i="1"/>
  <c r="B50" i="1"/>
  <c r="A50" i="1"/>
  <c r="C49" i="1"/>
  <c r="B49" i="1"/>
  <c r="A49" i="1"/>
  <c r="I48" i="1"/>
  <c r="H48" i="1"/>
  <c r="G48" i="1"/>
  <c r="E48" i="1"/>
  <c r="F48" i="1" s="1"/>
  <c r="C48" i="1"/>
  <c r="B48" i="1"/>
  <c r="I47" i="1"/>
  <c r="H47" i="1"/>
  <c r="G47" i="1"/>
  <c r="E47" i="1"/>
  <c r="F47" i="1" s="1"/>
  <c r="C47" i="1"/>
  <c r="B47" i="1"/>
  <c r="I46" i="1"/>
  <c r="H46" i="1"/>
  <c r="G46" i="1"/>
  <c r="E46" i="1"/>
  <c r="F46" i="1" s="1"/>
  <c r="C46" i="1"/>
  <c r="B46" i="1"/>
  <c r="I45" i="1"/>
  <c r="H45" i="1"/>
  <c r="G45" i="1"/>
  <c r="E45" i="1"/>
  <c r="F45" i="1" s="1"/>
  <c r="C45" i="1"/>
  <c r="B45" i="1"/>
  <c r="I44" i="1"/>
  <c r="H44" i="1"/>
  <c r="G44" i="1"/>
  <c r="E44" i="1"/>
  <c r="F44" i="1" s="1"/>
  <c r="J44" i="1" s="1"/>
  <c r="C44" i="1"/>
  <c r="B44" i="1"/>
  <c r="I43" i="1"/>
  <c r="H43" i="1"/>
  <c r="G43" i="1"/>
  <c r="E43" i="1"/>
  <c r="F43" i="1" s="1"/>
  <c r="C43" i="1"/>
  <c r="B43" i="1"/>
  <c r="I42" i="1"/>
  <c r="H42" i="1"/>
  <c r="G42" i="1"/>
  <c r="E42" i="1"/>
  <c r="F42" i="1" s="1"/>
  <c r="J42" i="1" s="1"/>
  <c r="C42" i="1"/>
  <c r="B42" i="1"/>
  <c r="I41" i="1"/>
  <c r="H41" i="1"/>
  <c r="G41" i="1"/>
  <c r="E41" i="1"/>
  <c r="F41" i="1" s="1"/>
  <c r="C41" i="1"/>
  <c r="B41" i="1"/>
  <c r="I40" i="1"/>
  <c r="I39" i="1" s="1"/>
  <c r="H40" i="1"/>
  <c r="G40" i="1"/>
  <c r="E40" i="1"/>
  <c r="F40" i="1" s="1"/>
  <c r="J40" i="1" s="1"/>
  <c r="C40" i="1"/>
  <c r="G39" i="1"/>
  <c r="F39" i="1"/>
  <c r="C39" i="1"/>
  <c r="B39" i="1"/>
  <c r="F38" i="1"/>
  <c r="D37" i="1"/>
  <c r="F37" i="1" s="1"/>
  <c r="C37" i="1"/>
  <c r="B37" i="1"/>
  <c r="D36" i="1"/>
  <c r="F36" i="1" s="1"/>
  <c r="C36" i="1"/>
  <c r="B36" i="1"/>
  <c r="D35" i="1"/>
  <c r="F35" i="1" s="1"/>
  <c r="C35" i="1"/>
  <c r="B35" i="1"/>
  <c r="I34" i="1"/>
  <c r="H34" i="1"/>
  <c r="G34" i="1"/>
  <c r="E34" i="1"/>
  <c r="F34" i="1" s="1"/>
  <c r="J34" i="1" s="1"/>
  <c r="B34" i="1"/>
  <c r="I33" i="1"/>
  <c r="H33" i="1"/>
  <c r="G33" i="1"/>
  <c r="F33" i="1"/>
  <c r="J33" i="1" s="1"/>
  <c r="E33" i="1"/>
  <c r="B33" i="1"/>
  <c r="I32" i="1"/>
  <c r="H32" i="1"/>
  <c r="G32" i="1"/>
  <c r="F32" i="1"/>
  <c r="J32" i="1" s="1"/>
  <c r="E32" i="1"/>
  <c r="B32" i="1"/>
  <c r="I31" i="1"/>
  <c r="I28" i="1" s="1"/>
  <c r="I27" i="1" s="1"/>
  <c r="H31" i="1"/>
  <c r="G31" i="1"/>
  <c r="E31" i="1"/>
  <c r="F31" i="1" s="1"/>
  <c r="B31" i="1"/>
  <c r="I30" i="1"/>
  <c r="H30" i="1"/>
  <c r="G30" i="1"/>
  <c r="E30" i="1"/>
  <c r="F30" i="1" s="1"/>
  <c r="J30" i="1" s="1"/>
  <c r="B30" i="1"/>
  <c r="I29" i="1"/>
  <c r="H29" i="1"/>
  <c r="H28" i="1" s="1"/>
  <c r="G29" i="1"/>
  <c r="G28" i="1" s="1"/>
  <c r="F29" i="1"/>
  <c r="J29" i="1" s="1"/>
  <c r="E29" i="1"/>
  <c r="B29" i="1"/>
  <c r="E28" i="1"/>
  <c r="F28" i="1" s="1"/>
  <c r="F27" i="1" s="1"/>
  <c r="C28" i="1"/>
  <c r="B28" i="1"/>
  <c r="K27" i="1"/>
  <c r="G27" i="1"/>
  <c r="D27" i="1"/>
  <c r="C27" i="1"/>
  <c r="B27" i="1"/>
  <c r="I25" i="1"/>
  <c r="H25" i="1"/>
  <c r="G25" i="1"/>
  <c r="E25" i="1"/>
  <c r="D25" i="1"/>
  <c r="F25" i="1" s="1"/>
  <c r="C25" i="1"/>
  <c r="B25" i="1"/>
  <c r="A25" i="1"/>
  <c r="I24" i="1"/>
  <c r="H24" i="1"/>
  <c r="G24" i="1"/>
  <c r="D24" i="1"/>
  <c r="F24" i="1" s="1"/>
  <c r="J24" i="1" s="1"/>
  <c r="B24" i="1"/>
  <c r="A24" i="1"/>
  <c r="I23" i="1"/>
  <c r="H23" i="1"/>
  <c r="G23" i="1"/>
  <c r="D23" i="1"/>
  <c r="F23" i="1" s="1"/>
  <c r="J23" i="1" s="1"/>
  <c r="B23" i="1"/>
  <c r="A23" i="1"/>
  <c r="I22" i="1"/>
  <c r="H22" i="1"/>
  <c r="G22" i="1"/>
  <c r="D22" i="1"/>
  <c r="F22" i="1" s="1"/>
  <c r="J22" i="1" s="1"/>
  <c r="C22" i="1"/>
  <c r="B22" i="1"/>
  <c r="A22" i="1"/>
  <c r="I21" i="1"/>
  <c r="H21" i="1"/>
  <c r="G21" i="1"/>
  <c r="F21" i="1"/>
  <c r="J21" i="1" s="1"/>
  <c r="D21" i="1"/>
  <c r="C21" i="1"/>
  <c r="B21" i="1"/>
  <c r="A21" i="1"/>
  <c r="I20" i="1"/>
  <c r="H20" i="1"/>
  <c r="G20" i="1"/>
  <c r="F20" i="1"/>
  <c r="J20" i="1" s="1"/>
  <c r="D20" i="1"/>
  <c r="C20" i="1"/>
  <c r="B20" i="1"/>
  <c r="A20" i="1"/>
  <c r="I19" i="1"/>
  <c r="H19" i="1"/>
  <c r="G19" i="1"/>
  <c r="D19" i="1"/>
  <c r="F19" i="1" s="1"/>
  <c r="C19" i="1"/>
  <c r="B19" i="1"/>
  <c r="A19" i="1"/>
  <c r="I18" i="1"/>
  <c r="I12" i="1" s="1"/>
  <c r="H18" i="1"/>
  <c r="G18" i="1"/>
  <c r="D18" i="1"/>
  <c r="D12" i="1" s="1"/>
  <c r="D11" i="1" s="1"/>
  <c r="D10" i="1" s="1"/>
  <c r="D9" i="1" s="1"/>
  <c r="C18" i="1"/>
  <c r="B18" i="1"/>
  <c r="A18" i="1"/>
  <c r="I17" i="1"/>
  <c r="H17" i="1"/>
  <c r="G17" i="1"/>
  <c r="F17" i="1"/>
  <c r="J17" i="1" s="1"/>
  <c r="D17" i="1"/>
  <c r="C17" i="1"/>
  <c r="B17" i="1"/>
  <c r="A17" i="1"/>
  <c r="I16" i="1"/>
  <c r="H16" i="1"/>
  <c r="G16" i="1"/>
  <c r="F16" i="1"/>
  <c r="J16" i="1" s="1"/>
  <c r="D16" i="1"/>
  <c r="C16" i="1"/>
  <c r="B16" i="1"/>
  <c r="A16" i="1"/>
  <c r="D15" i="1"/>
  <c r="C15" i="1"/>
  <c r="B15" i="1"/>
  <c r="I14" i="1"/>
  <c r="H14" i="1"/>
  <c r="H12" i="1" s="1"/>
  <c r="G14" i="1"/>
  <c r="F14" i="1"/>
  <c r="J14" i="1" s="1"/>
  <c r="D14" i="1"/>
  <c r="C14" i="1"/>
  <c r="C12" i="1" s="1"/>
  <c r="B14" i="1"/>
  <c r="A14" i="1"/>
  <c r="C13" i="1"/>
  <c r="B13" i="1"/>
  <c r="G12" i="1"/>
  <c r="G11" i="1" s="1"/>
  <c r="G10" i="1" s="1"/>
  <c r="G9" i="1" s="1"/>
  <c r="E12" i="1"/>
  <c r="B12" i="1"/>
  <c r="C11" i="1"/>
  <c r="B11" i="1"/>
  <c r="C10" i="1"/>
  <c r="B10" i="1"/>
  <c r="C9" i="1"/>
  <c r="B9" i="1"/>
  <c r="B8" i="1"/>
  <c r="A8" i="1"/>
  <c r="H5" i="1"/>
  <c r="I26" i="5"/>
  <c r="J26" i="5" s="1"/>
  <c r="I23" i="5"/>
  <c r="J23" i="5" s="1"/>
  <c r="K22" i="5"/>
  <c r="L22" i="5" s="1"/>
  <c r="I22" i="5"/>
  <c r="J22" i="5" s="1"/>
  <c r="H22" i="5"/>
  <c r="I25" i="5" s="1"/>
  <c r="J25" i="5" s="1"/>
  <c r="K21" i="5"/>
  <c r="I21" i="5"/>
  <c r="J21" i="5" s="1"/>
  <c r="H21" i="5"/>
  <c r="L21" i="5" s="1"/>
  <c r="K20" i="5"/>
  <c r="L20" i="5" s="1"/>
  <c r="I20" i="5"/>
  <c r="J20" i="5" s="1"/>
  <c r="H20" i="5"/>
  <c r="K19" i="5"/>
  <c r="L19" i="5" s="1"/>
  <c r="J19" i="5"/>
  <c r="I19" i="5"/>
  <c r="H19" i="5"/>
  <c r="F18" i="5"/>
  <c r="I17" i="5"/>
  <c r="K17" i="5" s="1"/>
  <c r="H17" i="5"/>
  <c r="K16" i="5"/>
  <c r="L16" i="5" s="1"/>
  <c r="I16" i="5"/>
  <c r="J16" i="5" s="1"/>
  <c r="H16" i="5"/>
  <c r="K15" i="5"/>
  <c r="L15" i="5" s="1"/>
  <c r="J15" i="5"/>
  <c r="I15" i="5"/>
  <c r="H15" i="5"/>
  <c r="I14" i="5"/>
  <c r="J14" i="5" s="1"/>
  <c r="H14" i="5"/>
  <c r="F13" i="5"/>
  <c r="K12" i="5"/>
  <c r="I12" i="5"/>
  <c r="H12" i="5"/>
  <c r="J12" i="5" s="1"/>
  <c r="K11" i="5"/>
  <c r="I11" i="5"/>
  <c r="J11" i="5" s="1"/>
  <c r="H11" i="5"/>
  <c r="L11" i="5" s="1"/>
  <c r="I10" i="5"/>
  <c r="J10" i="5" s="1"/>
  <c r="H10" i="5"/>
  <c r="L9" i="5"/>
  <c r="K9" i="5"/>
  <c r="J9" i="5"/>
  <c r="I9" i="5"/>
  <c r="H9" i="5"/>
  <c r="F8" i="5"/>
  <c r="C5" i="5"/>
  <c r="E20" i="2" l="1"/>
  <c r="H25" i="2"/>
  <c r="H24" i="2" s="1"/>
  <c r="H68" i="2"/>
  <c r="H67" i="2" s="1"/>
  <c r="G20" i="2"/>
  <c r="H20" i="2"/>
  <c r="H246" i="2"/>
  <c r="H245" i="2" s="1"/>
  <c r="H16" i="2"/>
  <c r="H12" i="2" s="1"/>
  <c r="H7" i="2" s="1"/>
  <c r="H6" i="2" s="1"/>
  <c r="H5" i="2" s="1"/>
  <c r="D37" i="2"/>
  <c r="D36" i="2" s="1"/>
  <c r="H36" i="2" s="1"/>
  <c r="H126" i="2"/>
  <c r="G54" i="2"/>
  <c r="G53" i="2" s="1"/>
  <c r="G52" i="2" s="1"/>
  <c r="H58" i="2"/>
  <c r="H60" i="2"/>
  <c r="H59" i="2" s="1"/>
  <c r="H52" i="2" s="1"/>
  <c r="H87" i="2"/>
  <c r="H91" i="2"/>
  <c r="D94" i="2"/>
  <c r="D93" i="2" s="1"/>
  <c r="D101" i="2"/>
  <c r="D100" i="2" s="1"/>
  <c r="H114" i="2"/>
  <c r="G171" i="2"/>
  <c r="E304" i="2"/>
  <c r="E314" i="2"/>
  <c r="E303" i="2" s="1"/>
  <c r="E302" i="2" s="1"/>
  <c r="H136" i="2"/>
  <c r="H131" i="2" s="1"/>
  <c r="H130" i="2" s="1"/>
  <c r="E56" i="2"/>
  <c r="E52" i="2" s="1"/>
  <c r="H83" i="2"/>
  <c r="H82" i="2" s="1"/>
  <c r="H81" i="2" s="1"/>
  <c r="H86" i="2"/>
  <c r="H85" i="2" s="1"/>
  <c r="H84" i="2" s="1"/>
  <c r="H90" i="2"/>
  <c r="H110" i="2"/>
  <c r="H107" i="2" s="1"/>
  <c r="H106" i="2" s="1"/>
  <c r="H203" i="2"/>
  <c r="H202" i="2" s="1"/>
  <c r="H201" i="2" s="1"/>
  <c r="G305" i="2"/>
  <c r="G303" i="2" s="1"/>
  <c r="G302" i="2" s="1"/>
  <c r="G304" i="2"/>
  <c r="D25" i="2"/>
  <c r="D24" i="2" s="1"/>
  <c r="D20" i="2" s="1"/>
  <c r="H73" i="2"/>
  <c r="H72" i="2" s="1"/>
  <c r="H71" i="2" s="1"/>
  <c r="H76" i="2"/>
  <c r="H75" i="2" s="1"/>
  <c r="H74" i="2" s="1"/>
  <c r="E85" i="2"/>
  <c r="E84" i="2" s="1"/>
  <c r="E66" i="2" s="1"/>
  <c r="H89" i="2"/>
  <c r="G107" i="2"/>
  <c r="G106" i="2" s="1"/>
  <c r="G66" i="2" s="1"/>
  <c r="F113" i="2"/>
  <c r="F112" i="2" s="1"/>
  <c r="F66" i="2" s="1"/>
  <c r="F19" i="2" s="1"/>
  <c r="H123" i="2"/>
  <c r="F182" i="2"/>
  <c r="D85" i="2"/>
  <c r="D84" i="2" s="1"/>
  <c r="D66" i="2" s="1"/>
  <c r="D98" i="2"/>
  <c r="D97" i="2" s="1"/>
  <c r="H142" i="2"/>
  <c r="H141" i="2" s="1"/>
  <c r="H140" i="2" s="1"/>
  <c r="H146" i="2"/>
  <c r="H145" i="2" s="1"/>
  <c r="H144" i="2" s="1"/>
  <c r="H152" i="2"/>
  <c r="H161" i="2"/>
  <c r="H160" i="2" s="1"/>
  <c r="H159" i="2" s="1"/>
  <c r="D165" i="2"/>
  <c r="D164" i="2" s="1"/>
  <c r="D163" i="2" s="1"/>
  <c r="D162" i="2" s="1"/>
  <c r="H166" i="2"/>
  <c r="H185" i="2"/>
  <c r="D182" i="2"/>
  <c r="D171" i="2" s="1"/>
  <c r="H188" i="2"/>
  <c r="H195" i="2"/>
  <c r="H194" i="2" s="1"/>
  <c r="H193" i="2" s="1"/>
  <c r="H199" i="2"/>
  <c r="H219" i="2"/>
  <c r="H220" i="2"/>
  <c r="H221" i="2"/>
  <c r="H243" i="2"/>
  <c r="H257" i="2"/>
  <c r="H253" i="2" s="1"/>
  <c r="H252" i="2" s="1"/>
  <c r="H269" i="2"/>
  <c r="H273" i="2"/>
  <c r="H281" i="2"/>
  <c r="H280" i="2" s="1"/>
  <c r="H279" i="2" s="1"/>
  <c r="H278" i="2" s="1"/>
  <c r="E289" i="2"/>
  <c r="E288" i="2" s="1"/>
  <c r="E287" i="2" s="1"/>
  <c r="E286" i="2" s="1"/>
  <c r="H309" i="2"/>
  <c r="H306" i="2" s="1"/>
  <c r="H318" i="2"/>
  <c r="F315" i="2"/>
  <c r="H321" i="2"/>
  <c r="H157" i="2"/>
  <c r="H158" i="2"/>
  <c r="H155" i="2" s="1"/>
  <c r="H154" i="2" s="1"/>
  <c r="H153" i="2" s="1"/>
  <c r="E165" i="2"/>
  <c r="E164" i="2" s="1"/>
  <c r="E163" i="2" s="1"/>
  <c r="E162" i="2" s="1"/>
  <c r="H177" i="2"/>
  <c r="H175" i="2" s="1"/>
  <c r="H180" i="2"/>
  <c r="H179" i="2" s="1"/>
  <c r="H178" i="2" s="1"/>
  <c r="H198" i="2"/>
  <c r="H197" i="2" s="1"/>
  <c r="H196" i="2" s="1"/>
  <c r="H224" i="2"/>
  <c r="H225" i="2"/>
  <c r="H241" i="2"/>
  <c r="H240" i="2" s="1"/>
  <c r="H272" i="2"/>
  <c r="H316" i="2"/>
  <c r="H315" i="2" s="1"/>
  <c r="H314" i="2" s="1"/>
  <c r="H320" i="2"/>
  <c r="H149" i="2"/>
  <c r="H148" i="2" s="1"/>
  <c r="H168" i="2"/>
  <c r="F173" i="2"/>
  <c r="F174" i="2"/>
  <c r="F172" i="2" s="1"/>
  <c r="F171" i="2" s="1"/>
  <c r="E173" i="2"/>
  <c r="E174" i="2"/>
  <c r="E172" i="2" s="1"/>
  <c r="E171" i="2" s="1"/>
  <c r="E182" i="2"/>
  <c r="H229" i="2"/>
  <c r="H251" i="2"/>
  <c r="H250" i="2" s="1"/>
  <c r="H249" i="2" s="1"/>
  <c r="H271" i="2"/>
  <c r="H277" i="2"/>
  <c r="H276" i="2" s="1"/>
  <c r="H275" i="2" s="1"/>
  <c r="H285" i="2"/>
  <c r="D304" i="2"/>
  <c r="D311" i="2"/>
  <c r="D303" i="2" s="1"/>
  <c r="D302" i="2" s="1"/>
  <c r="H266" i="2"/>
  <c r="H265" i="2" s="1"/>
  <c r="H264" i="2" s="1"/>
  <c r="F73" i="1"/>
  <c r="J74" i="1"/>
  <c r="D8" i="1"/>
  <c r="D119" i="1" s="1"/>
  <c r="I62" i="1"/>
  <c r="F18" i="1"/>
  <c r="J19" i="1"/>
  <c r="J31" i="1"/>
  <c r="J28" i="1" s="1"/>
  <c r="J53" i="1"/>
  <c r="J25" i="1"/>
  <c r="H39" i="1"/>
  <c r="H27" i="1" s="1"/>
  <c r="H11" i="1" s="1"/>
  <c r="H10" i="1" s="1"/>
  <c r="H9" i="1" s="1"/>
  <c r="J41" i="1"/>
  <c r="J39" i="1" s="1"/>
  <c r="J43" i="1"/>
  <c r="J45" i="1"/>
  <c r="J47" i="1"/>
  <c r="E51" i="1"/>
  <c r="E50" i="1" s="1"/>
  <c r="G52" i="1"/>
  <c r="G51" i="1" s="1"/>
  <c r="G50" i="1" s="1"/>
  <c r="J55" i="1"/>
  <c r="J56" i="1"/>
  <c r="F63" i="1"/>
  <c r="F62" i="1" s="1"/>
  <c r="J64" i="1"/>
  <c r="J75" i="1"/>
  <c r="G93" i="1"/>
  <c r="G92" i="1" s="1"/>
  <c r="G91" i="1" s="1"/>
  <c r="I102" i="1"/>
  <c r="I92" i="1" s="1"/>
  <c r="I91" i="1" s="1"/>
  <c r="F103" i="1"/>
  <c r="J104" i="1"/>
  <c r="J103" i="1" s="1"/>
  <c r="I112" i="1"/>
  <c r="J114" i="1"/>
  <c r="J115" i="1"/>
  <c r="J117" i="1"/>
  <c r="H51" i="1"/>
  <c r="H50" i="1" s="1"/>
  <c r="J59" i="1"/>
  <c r="J60" i="1"/>
  <c r="J70" i="1"/>
  <c r="H92" i="1"/>
  <c r="H91" i="1" s="1"/>
  <c r="E112" i="1"/>
  <c r="E102" i="1" s="1"/>
  <c r="E92" i="1" s="1"/>
  <c r="E91" i="1" s="1"/>
  <c r="F113" i="1"/>
  <c r="I11" i="1"/>
  <c r="I10" i="1" s="1"/>
  <c r="I9" i="1" s="1"/>
  <c r="E27" i="1"/>
  <c r="J46" i="1"/>
  <c r="J48" i="1"/>
  <c r="I51" i="1"/>
  <c r="I50" i="1" s="1"/>
  <c r="H63" i="1"/>
  <c r="H62" i="1" s="1"/>
  <c r="J99" i="1"/>
  <c r="J101" i="1"/>
  <c r="H102" i="1"/>
  <c r="F94" i="1"/>
  <c r="E39" i="1"/>
  <c r="E11" i="1" s="1"/>
  <c r="K10" i="5"/>
  <c r="L10" i="5" s="1"/>
  <c r="J17" i="5"/>
  <c r="L17" i="5" s="1"/>
  <c r="L12" i="5"/>
  <c r="F326" i="2" l="1"/>
  <c r="H305" i="2"/>
  <c r="H303" i="2" s="1"/>
  <c r="H302" i="2" s="1"/>
  <c r="H304" i="2"/>
  <c r="E19" i="2"/>
  <c r="E326" i="2" s="1"/>
  <c r="H184" i="2"/>
  <c r="H183" i="2" s="1"/>
  <c r="H182" i="2" s="1"/>
  <c r="H113" i="2"/>
  <c r="H112" i="2" s="1"/>
  <c r="H66" i="2"/>
  <c r="H19" i="2" s="1"/>
  <c r="F314" i="2"/>
  <c r="F303" i="2" s="1"/>
  <c r="F302" i="2" s="1"/>
  <c r="F304" i="2"/>
  <c r="D19" i="2"/>
  <c r="D326" i="2" s="1"/>
  <c r="H173" i="2"/>
  <c r="H174" i="2"/>
  <c r="H172" i="2" s="1"/>
  <c r="H165" i="2"/>
  <c r="H164" i="2" s="1"/>
  <c r="H163" i="2" s="1"/>
  <c r="H162" i="2" s="1"/>
  <c r="H143" i="2"/>
  <c r="G19" i="2"/>
  <c r="G326" i="2" s="1"/>
  <c r="G327" i="2" s="1"/>
  <c r="H268" i="2"/>
  <c r="H267" i="2" s="1"/>
  <c r="J27" i="1"/>
  <c r="F11" i="1"/>
  <c r="E10" i="1"/>
  <c r="F10" i="1" s="1"/>
  <c r="E9" i="1"/>
  <c r="F9" i="1" s="1"/>
  <c r="J52" i="1"/>
  <c r="F93" i="1"/>
  <c r="J94" i="1"/>
  <c r="J93" i="1" s="1"/>
  <c r="J113" i="1"/>
  <c r="J112" i="1" s="1"/>
  <c r="J102" i="1" s="1"/>
  <c r="F112" i="1"/>
  <c r="F102" i="1"/>
  <c r="J63" i="1"/>
  <c r="J62" i="1" s="1"/>
  <c r="G49" i="1"/>
  <c r="G8" i="1" s="1"/>
  <c r="G119" i="1" s="1"/>
  <c r="J73" i="1"/>
  <c r="I49" i="1"/>
  <c r="I8" i="1" s="1"/>
  <c r="I119" i="1" s="1"/>
  <c r="H49" i="1"/>
  <c r="H8" i="1" s="1"/>
  <c r="H119" i="1" s="1"/>
  <c r="E49" i="1"/>
  <c r="F12" i="1"/>
  <c r="J18" i="1"/>
  <c r="J12" i="1" s="1"/>
  <c r="J11" i="1" s="1"/>
  <c r="H171" i="2" l="1"/>
  <c r="H326" i="2" s="1"/>
  <c r="H327" i="2" s="1"/>
  <c r="E327" i="2"/>
  <c r="F92" i="1"/>
  <c r="F91" i="1" s="1"/>
  <c r="J10" i="1"/>
  <c r="J9" i="1"/>
  <c r="J92" i="1"/>
  <c r="J91" i="1" s="1"/>
  <c r="E8" i="1"/>
  <c r="E119" i="1" s="1"/>
  <c r="F49" i="1"/>
  <c r="F8" i="1" s="1"/>
  <c r="F119" i="1" s="1"/>
  <c r="I120" i="1" s="1"/>
  <c r="J51" i="1"/>
  <c r="J50" i="1" s="1"/>
  <c r="J49" i="1" s="1"/>
  <c r="J8" i="1" s="1"/>
  <c r="J119" i="1" s="1"/>
  <c r="D327" i="2" l="1"/>
  <c r="J120" i="1"/>
  <c r="F120" i="1" s="1"/>
  <c r="F201" i="4" l="1"/>
  <c r="C193" i="4"/>
  <c r="C194" i="4" s="1"/>
  <c r="C192" i="4"/>
  <c r="G189" i="4"/>
  <c r="F189" i="4"/>
  <c r="E189" i="4"/>
  <c r="D189" i="4"/>
  <c r="J189" i="4" s="1"/>
  <c r="C189" i="4"/>
  <c r="B189" i="4"/>
  <c r="A189" i="4"/>
  <c r="G188" i="4"/>
  <c r="F188" i="4"/>
  <c r="E188" i="4"/>
  <c r="D188" i="4"/>
  <c r="C188" i="4"/>
  <c r="B188" i="4"/>
  <c r="A188" i="4"/>
  <c r="G187" i="4"/>
  <c r="F187" i="4"/>
  <c r="E187" i="4"/>
  <c r="D187" i="4"/>
  <c r="C187" i="4"/>
  <c r="B187" i="4"/>
  <c r="A187" i="4"/>
  <c r="G186" i="4"/>
  <c r="F186" i="4"/>
  <c r="E186" i="4"/>
  <c r="D186" i="4"/>
  <c r="J186" i="4" s="1"/>
  <c r="C186" i="4"/>
  <c r="B186" i="4"/>
  <c r="A186" i="4"/>
  <c r="G185" i="4"/>
  <c r="F185" i="4"/>
  <c r="E185" i="4"/>
  <c r="D185" i="4"/>
  <c r="J185" i="4" s="1"/>
  <c r="C185" i="4"/>
  <c r="B185" i="4"/>
  <c r="A185" i="4"/>
  <c r="G184" i="4"/>
  <c r="F184" i="4"/>
  <c r="E184" i="4"/>
  <c r="D184" i="4"/>
  <c r="C184" i="4"/>
  <c r="B184" i="4"/>
  <c r="A184" i="4"/>
  <c r="G183" i="4"/>
  <c r="F183" i="4"/>
  <c r="E183" i="4"/>
  <c r="D183" i="4"/>
  <c r="C183" i="4"/>
  <c r="B183" i="4"/>
  <c r="A183" i="4"/>
  <c r="G182" i="4"/>
  <c r="F182" i="4"/>
  <c r="E182" i="4"/>
  <c r="D182" i="4"/>
  <c r="J182" i="4" s="1"/>
  <c r="C182" i="4"/>
  <c r="B182" i="4"/>
  <c r="A182" i="4"/>
  <c r="I181" i="4"/>
  <c r="I179" i="4" s="1"/>
  <c r="H181" i="4"/>
  <c r="E181" i="4"/>
  <c r="D181" i="4"/>
  <c r="C181" i="4"/>
  <c r="B181" i="4"/>
  <c r="A181" i="4"/>
  <c r="K180" i="4"/>
  <c r="B180" i="4"/>
  <c r="H179" i="4"/>
  <c r="H178" i="4" s="1"/>
  <c r="E179" i="4"/>
  <c r="E178" i="4" s="1"/>
  <c r="E177" i="4" s="1"/>
  <c r="E176" i="4" s="1"/>
  <c r="D179" i="4"/>
  <c r="D178" i="4" s="1"/>
  <c r="D177" i="4" s="1"/>
  <c r="D176" i="4" s="1"/>
  <c r="C179" i="4"/>
  <c r="B179" i="4"/>
  <c r="I178" i="4"/>
  <c r="I177" i="4" s="1"/>
  <c r="I176" i="4" s="1"/>
  <c r="C178" i="4"/>
  <c r="B178" i="4"/>
  <c r="A178" i="4"/>
  <c r="H177" i="4"/>
  <c r="H176" i="4" s="1"/>
  <c r="C177" i="4"/>
  <c r="B177" i="4"/>
  <c r="A177" i="4"/>
  <c r="K176" i="4"/>
  <c r="J175" i="4"/>
  <c r="J174" i="4" s="1"/>
  <c r="J173" i="4" s="1"/>
  <c r="J172" i="4" s="1"/>
  <c r="G175" i="4"/>
  <c r="G174" i="4" s="1"/>
  <c r="G173" i="4" s="1"/>
  <c r="G172" i="4" s="1"/>
  <c r="F175" i="4"/>
  <c r="E175" i="4"/>
  <c r="D175" i="4"/>
  <c r="D174" i="4" s="1"/>
  <c r="D173" i="4" s="1"/>
  <c r="C175" i="4"/>
  <c r="B175" i="4"/>
  <c r="I174" i="4"/>
  <c r="I173" i="4" s="1"/>
  <c r="H174" i="4"/>
  <c r="H173" i="4" s="1"/>
  <c r="H172" i="4" s="1"/>
  <c r="F174" i="4"/>
  <c r="E174" i="4"/>
  <c r="E173" i="4" s="1"/>
  <c r="E172" i="4" s="1"/>
  <c r="C174" i="4"/>
  <c r="B174" i="4"/>
  <c r="F173" i="4"/>
  <c r="F172" i="4" s="1"/>
  <c r="B173" i="4"/>
  <c r="C172" i="4"/>
  <c r="B172" i="4"/>
  <c r="G170" i="4"/>
  <c r="F170" i="4"/>
  <c r="E170" i="4"/>
  <c r="D170" i="4"/>
  <c r="J170" i="4" s="1"/>
  <c r="C170" i="4"/>
  <c r="B170" i="4"/>
  <c r="A170" i="4"/>
  <c r="G169" i="4"/>
  <c r="F169" i="4"/>
  <c r="E169" i="4"/>
  <c r="D169" i="4"/>
  <c r="C169" i="4"/>
  <c r="B169" i="4"/>
  <c r="G168" i="4"/>
  <c r="G167" i="4" s="1"/>
  <c r="F168" i="4"/>
  <c r="E168" i="4"/>
  <c r="D168" i="4"/>
  <c r="D167" i="4" s="1"/>
  <c r="C168" i="4"/>
  <c r="B168" i="4"/>
  <c r="A168" i="4"/>
  <c r="I167" i="4"/>
  <c r="H167" i="4"/>
  <c r="F167" i="4"/>
  <c r="E167" i="4"/>
  <c r="C167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C154" i="4"/>
  <c r="B154" i="4"/>
  <c r="B153" i="4"/>
  <c r="B152" i="4"/>
  <c r="G151" i="4"/>
  <c r="F151" i="4"/>
  <c r="F150" i="4" s="1"/>
  <c r="J150" i="4" s="1"/>
  <c r="E151" i="4"/>
  <c r="E150" i="4" s="1"/>
  <c r="D151" i="4"/>
  <c r="D150" i="4" s="1"/>
  <c r="C151" i="4"/>
  <c r="B151" i="4"/>
  <c r="A151" i="4"/>
  <c r="I150" i="4"/>
  <c r="H150" i="4"/>
  <c r="G150" i="4"/>
  <c r="C150" i="4"/>
  <c r="B150" i="4"/>
  <c r="G149" i="4"/>
  <c r="F149" i="4"/>
  <c r="E149" i="4"/>
  <c r="E126" i="4" s="1"/>
  <c r="E125" i="4" s="1"/>
  <c r="E124" i="4" s="1"/>
  <c r="E88" i="4" s="1"/>
  <c r="D149" i="4"/>
  <c r="C149" i="4"/>
  <c r="B149" i="4"/>
  <c r="A149" i="4"/>
  <c r="G148" i="4"/>
  <c r="F148" i="4"/>
  <c r="E148" i="4"/>
  <c r="D148" i="4"/>
  <c r="J148" i="4" s="1"/>
  <c r="C148" i="4"/>
  <c r="B148" i="4"/>
  <c r="A148" i="4"/>
  <c r="G147" i="4"/>
  <c r="F147" i="4"/>
  <c r="E147" i="4"/>
  <c r="D147" i="4"/>
  <c r="C147" i="4"/>
  <c r="B147" i="4"/>
  <c r="A147" i="4"/>
  <c r="G146" i="4"/>
  <c r="F146" i="4"/>
  <c r="E146" i="4"/>
  <c r="D146" i="4"/>
  <c r="J146" i="4" s="1"/>
  <c r="C146" i="4"/>
  <c r="B146" i="4"/>
  <c r="A146" i="4"/>
  <c r="G145" i="4"/>
  <c r="F145" i="4"/>
  <c r="E145" i="4"/>
  <c r="D145" i="4"/>
  <c r="C145" i="4"/>
  <c r="B145" i="4"/>
  <c r="A145" i="4"/>
  <c r="G144" i="4"/>
  <c r="F144" i="4"/>
  <c r="E144" i="4"/>
  <c r="D144" i="4"/>
  <c r="J144" i="4" s="1"/>
  <c r="C144" i="4"/>
  <c r="B144" i="4"/>
  <c r="A144" i="4"/>
  <c r="G143" i="4"/>
  <c r="F143" i="4"/>
  <c r="E143" i="4"/>
  <c r="D143" i="4"/>
  <c r="J143" i="4" s="1"/>
  <c r="C143" i="4"/>
  <c r="B143" i="4"/>
  <c r="A143" i="4"/>
  <c r="G142" i="4"/>
  <c r="F142" i="4"/>
  <c r="E142" i="4"/>
  <c r="D142" i="4"/>
  <c r="J142" i="4" s="1"/>
  <c r="C142" i="4"/>
  <c r="B142" i="4"/>
  <c r="A142" i="4"/>
  <c r="B141" i="4"/>
  <c r="G140" i="4"/>
  <c r="F140" i="4"/>
  <c r="E140" i="4"/>
  <c r="D140" i="4"/>
  <c r="C140" i="4"/>
  <c r="B140" i="4"/>
  <c r="A140" i="4"/>
  <c r="G139" i="4"/>
  <c r="F139" i="4"/>
  <c r="E139" i="4"/>
  <c r="D139" i="4"/>
  <c r="C139" i="4"/>
  <c r="B139" i="4"/>
  <c r="A139" i="4"/>
  <c r="G138" i="4"/>
  <c r="F138" i="4"/>
  <c r="E138" i="4"/>
  <c r="D138" i="4"/>
  <c r="J138" i="4" s="1"/>
  <c r="C138" i="4"/>
  <c r="B138" i="4"/>
  <c r="A138" i="4"/>
  <c r="G137" i="4"/>
  <c r="F137" i="4"/>
  <c r="E137" i="4"/>
  <c r="D137" i="4"/>
  <c r="C137" i="4"/>
  <c r="B137" i="4"/>
  <c r="A137" i="4"/>
  <c r="G136" i="4"/>
  <c r="F136" i="4"/>
  <c r="E136" i="4"/>
  <c r="D136" i="4"/>
  <c r="C136" i="4"/>
  <c r="B136" i="4"/>
  <c r="A136" i="4"/>
  <c r="G135" i="4"/>
  <c r="F135" i="4"/>
  <c r="E135" i="4"/>
  <c r="D135" i="4"/>
  <c r="C135" i="4"/>
  <c r="B135" i="4"/>
  <c r="A135" i="4"/>
  <c r="G134" i="4"/>
  <c r="F134" i="4"/>
  <c r="E134" i="4"/>
  <c r="D134" i="4"/>
  <c r="J134" i="4" s="1"/>
  <c r="C134" i="4"/>
  <c r="B134" i="4"/>
  <c r="A134" i="4"/>
  <c r="G133" i="4"/>
  <c r="F133" i="4"/>
  <c r="E133" i="4"/>
  <c r="D133" i="4"/>
  <c r="C133" i="4"/>
  <c r="B133" i="4"/>
  <c r="A133" i="4"/>
  <c r="G132" i="4"/>
  <c r="F132" i="4"/>
  <c r="E132" i="4"/>
  <c r="D132" i="4"/>
  <c r="C132" i="4"/>
  <c r="B132" i="4"/>
  <c r="A132" i="4"/>
  <c r="G131" i="4"/>
  <c r="F131" i="4"/>
  <c r="E131" i="4"/>
  <c r="D131" i="4"/>
  <c r="C131" i="4"/>
  <c r="B131" i="4"/>
  <c r="A131" i="4"/>
  <c r="G130" i="4"/>
  <c r="F130" i="4"/>
  <c r="E130" i="4"/>
  <c r="D130" i="4"/>
  <c r="J130" i="4" s="1"/>
  <c r="C130" i="4"/>
  <c r="B130" i="4"/>
  <c r="A130" i="4"/>
  <c r="G129" i="4"/>
  <c r="F129" i="4"/>
  <c r="E129" i="4"/>
  <c r="D129" i="4"/>
  <c r="C129" i="4"/>
  <c r="B129" i="4"/>
  <c r="A129" i="4"/>
  <c r="G128" i="4"/>
  <c r="F128" i="4"/>
  <c r="E128" i="4"/>
  <c r="D128" i="4"/>
  <c r="C128" i="4"/>
  <c r="B128" i="4"/>
  <c r="A128" i="4"/>
  <c r="G127" i="4"/>
  <c r="F127" i="4"/>
  <c r="E127" i="4"/>
  <c r="D127" i="4"/>
  <c r="C127" i="4"/>
  <c r="B127" i="4"/>
  <c r="A127" i="4"/>
  <c r="I126" i="4"/>
  <c r="H126" i="4"/>
  <c r="H125" i="4" s="1"/>
  <c r="H124" i="4" s="1"/>
  <c r="H88" i="4" s="1"/>
  <c r="D126" i="4"/>
  <c r="D125" i="4" s="1"/>
  <c r="D124" i="4" s="1"/>
  <c r="C126" i="4"/>
  <c r="B126" i="4"/>
  <c r="I125" i="4"/>
  <c r="I124" i="4" s="1"/>
  <c r="B125" i="4"/>
  <c r="C124" i="4"/>
  <c r="B124" i="4"/>
  <c r="G122" i="4"/>
  <c r="G121" i="4" s="1"/>
  <c r="F122" i="4"/>
  <c r="E122" i="4"/>
  <c r="E121" i="4" s="1"/>
  <c r="D122" i="4"/>
  <c r="D121" i="4" s="1"/>
  <c r="C122" i="4"/>
  <c r="B122" i="4"/>
  <c r="A122" i="4"/>
  <c r="I121" i="4"/>
  <c r="H121" i="4"/>
  <c r="F121" i="4"/>
  <c r="C121" i="4"/>
  <c r="B121" i="4"/>
  <c r="G120" i="4"/>
  <c r="F120" i="4"/>
  <c r="E120" i="4"/>
  <c r="D120" i="4"/>
  <c r="J120" i="4" s="1"/>
  <c r="C120" i="4"/>
  <c r="B120" i="4"/>
  <c r="A120" i="4"/>
  <c r="G119" i="4"/>
  <c r="F119" i="4"/>
  <c r="E119" i="4"/>
  <c r="D119" i="4"/>
  <c r="J119" i="4" s="1"/>
  <c r="C119" i="4"/>
  <c r="B119" i="4"/>
  <c r="A119" i="4"/>
  <c r="I118" i="4"/>
  <c r="H118" i="4"/>
  <c r="G118" i="4"/>
  <c r="G115" i="4" s="1"/>
  <c r="G114" i="4" s="1"/>
  <c r="G113" i="4" s="1"/>
  <c r="C118" i="4"/>
  <c r="B118" i="4"/>
  <c r="G117" i="4"/>
  <c r="G116" i="4" s="1"/>
  <c r="F117" i="4"/>
  <c r="F116" i="4" s="1"/>
  <c r="E117" i="4"/>
  <c r="D117" i="4"/>
  <c r="J117" i="4" s="1"/>
  <c r="J116" i="4" s="1"/>
  <c r="C117" i="4"/>
  <c r="B117" i="4"/>
  <c r="A117" i="4"/>
  <c r="I116" i="4"/>
  <c r="I115" i="4" s="1"/>
  <c r="I114" i="4" s="1"/>
  <c r="I113" i="4" s="1"/>
  <c r="H116" i="4"/>
  <c r="E116" i="4"/>
  <c r="D116" i="4"/>
  <c r="C116" i="4"/>
  <c r="B116" i="4"/>
  <c r="K115" i="4"/>
  <c r="B115" i="4"/>
  <c r="K114" i="4"/>
  <c r="B114" i="4"/>
  <c r="C113" i="4"/>
  <c r="B113" i="4"/>
  <c r="G112" i="4"/>
  <c r="G111" i="4" s="1"/>
  <c r="F112" i="4"/>
  <c r="F111" i="4" s="1"/>
  <c r="F110" i="4" s="1"/>
  <c r="E112" i="4"/>
  <c r="D112" i="4"/>
  <c r="J112" i="4" s="1"/>
  <c r="J111" i="4" s="1"/>
  <c r="J110" i="4" s="1"/>
  <c r="C112" i="4"/>
  <c r="B112" i="4"/>
  <c r="A112" i="4"/>
  <c r="I111" i="4"/>
  <c r="I110" i="4" s="1"/>
  <c r="I104" i="4" s="1"/>
  <c r="I103" i="4" s="1"/>
  <c r="H111" i="4"/>
  <c r="H110" i="4" s="1"/>
  <c r="E111" i="4"/>
  <c r="E110" i="4" s="1"/>
  <c r="C111" i="4"/>
  <c r="B111" i="4"/>
  <c r="K110" i="4"/>
  <c r="G110" i="4"/>
  <c r="B110" i="4"/>
  <c r="G107" i="4"/>
  <c r="F107" i="4"/>
  <c r="E107" i="4"/>
  <c r="D107" i="4"/>
  <c r="J107" i="4" s="1"/>
  <c r="C107" i="4"/>
  <c r="B107" i="4"/>
  <c r="A107" i="4"/>
  <c r="J106" i="4"/>
  <c r="J105" i="4" s="1"/>
  <c r="I106" i="4"/>
  <c r="H106" i="4"/>
  <c r="H105" i="4" s="1"/>
  <c r="H104" i="4" s="1"/>
  <c r="H103" i="4" s="1"/>
  <c r="G106" i="4"/>
  <c r="G105" i="4" s="1"/>
  <c r="F106" i="4"/>
  <c r="F105" i="4" s="1"/>
  <c r="F104" i="4" s="1"/>
  <c r="F103" i="4" s="1"/>
  <c r="E106" i="4"/>
  <c r="D106" i="4"/>
  <c r="D105" i="4" s="1"/>
  <c r="C106" i="4"/>
  <c r="B106" i="4"/>
  <c r="K105" i="4"/>
  <c r="I105" i="4"/>
  <c r="E105" i="4"/>
  <c r="B105" i="4"/>
  <c r="E104" i="4"/>
  <c r="C104" i="4"/>
  <c r="B104" i="4"/>
  <c r="E103" i="4"/>
  <c r="C103" i="4"/>
  <c r="B103" i="4"/>
  <c r="G102" i="4"/>
  <c r="F102" i="4"/>
  <c r="F99" i="4" s="1"/>
  <c r="E102" i="4"/>
  <c r="D102" i="4"/>
  <c r="J102" i="4" s="1"/>
  <c r="C102" i="4"/>
  <c r="B102" i="4"/>
  <c r="A102" i="4"/>
  <c r="G101" i="4"/>
  <c r="F101" i="4"/>
  <c r="E101" i="4"/>
  <c r="D101" i="4"/>
  <c r="C101" i="4"/>
  <c r="B101" i="4"/>
  <c r="A101" i="4"/>
  <c r="G100" i="4"/>
  <c r="F100" i="4"/>
  <c r="E100" i="4"/>
  <c r="D100" i="4"/>
  <c r="J100" i="4" s="1"/>
  <c r="C100" i="4"/>
  <c r="B100" i="4"/>
  <c r="A100" i="4"/>
  <c r="I99" i="4"/>
  <c r="H99" i="4"/>
  <c r="G99" i="4"/>
  <c r="D99" i="4"/>
  <c r="C99" i="4"/>
  <c r="B99" i="4"/>
  <c r="G98" i="4"/>
  <c r="F98" i="4"/>
  <c r="F97" i="4" s="1"/>
  <c r="E98" i="4"/>
  <c r="D98" i="4"/>
  <c r="C98" i="4"/>
  <c r="B98" i="4"/>
  <c r="A98" i="4"/>
  <c r="I97" i="4"/>
  <c r="H97" i="4"/>
  <c r="H96" i="4" s="1"/>
  <c r="G97" i="4"/>
  <c r="G96" i="4" s="1"/>
  <c r="E97" i="4"/>
  <c r="D97" i="4"/>
  <c r="C97" i="4"/>
  <c r="B97" i="4"/>
  <c r="K96" i="4"/>
  <c r="I96" i="4"/>
  <c r="B96" i="4"/>
  <c r="G93" i="4"/>
  <c r="F93" i="4"/>
  <c r="E93" i="4"/>
  <c r="D93" i="4"/>
  <c r="J93" i="4" s="1"/>
  <c r="C93" i="4"/>
  <c r="B93" i="4"/>
  <c r="A93" i="4"/>
  <c r="I92" i="4"/>
  <c r="I91" i="4" s="1"/>
  <c r="H92" i="4"/>
  <c r="F92" i="4"/>
  <c r="E92" i="4"/>
  <c r="E91" i="4" s="1"/>
  <c r="D92" i="4"/>
  <c r="D91" i="4" s="1"/>
  <c r="C92" i="4"/>
  <c r="B92" i="4"/>
  <c r="K91" i="4"/>
  <c r="H91" i="4"/>
  <c r="H90" i="4" s="1"/>
  <c r="G91" i="4"/>
  <c r="F91" i="4"/>
  <c r="B91" i="4"/>
  <c r="B90" i="4"/>
  <c r="C89" i="4"/>
  <c r="B89" i="4"/>
  <c r="C86" i="4"/>
  <c r="B86" i="4"/>
  <c r="A86" i="4"/>
  <c r="G85" i="4"/>
  <c r="F85" i="4"/>
  <c r="E85" i="4"/>
  <c r="E83" i="4" s="1"/>
  <c r="E82" i="4" s="1"/>
  <c r="E81" i="4" s="1"/>
  <c r="E80" i="4" s="1"/>
  <c r="E79" i="4" s="1"/>
  <c r="D85" i="4"/>
  <c r="C85" i="4"/>
  <c r="B85" i="4"/>
  <c r="A85" i="4"/>
  <c r="G84" i="4"/>
  <c r="F84" i="4"/>
  <c r="E84" i="4"/>
  <c r="D84" i="4"/>
  <c r="C84" i="4"/>
  <c r="B84" i="4"/>
  <c r="A84" i="4"/>
  <c r="I83" i="4"/>
  <c r="H83" i="4"/>
  <c r="G83" i="4"/>
  <c r="G82" i="4" s="1"/>
  <c r="G81" i="4" s="1"/>
  <c r="D83" i="4"/>
  <c r="D82" i="4" s="1"/>
  <c r="D81" i="4" s="1"/>
  <c r="D80" i="4" s="1"/>
  <c r="D79" i="4" s="1"/>
  <c r="C83" i="4"/>
  <c r="B83" i="4"/>
  <c r="I82" i="4"/>
  <c r="H82" i="4"/>
  <c r="B82" i="4"/>
  <c r="I81" i="4"/>
  <c r="H81" i="4"/>
  <c r="H80" i="4" s="1"/>
  <c r="H79" i="4" s="1"/>
  <c r="B81" i="4"/>
  <c r="K80" i="4"/>
  <c r="I80" i="4"/>
  <c r="I79" i="4" s="1"/>
  <c r="G80" i="4"/>
  <c r="G79" i="4" s="1"/>
  <c r="C80" i="4"/>
  <c r="B80" i="4"/>
  <c r="K79" i="4"/>
  <c r="C79" i="4"/>
  <c r="B79" i="4"/>
  <c r="A79" i="4"/>
  <c r="K78" i="4"/>
  <c r="B78" i="4"/>
  <c r="A78" i="4"/>
  <c r="J77" i="4"/>
  <c r="G74" i="4"/>
  <c r="G73" i="4" s="1"/>
  <c r="G72" i="4" s="1"/>
  <c r="G71" i="4" s="1"/>
  <c r="F74" i="4"/>
  <c r="E74" i="4"/>
  <c r="D74" i="4"/>
  <c r="J74" i="4" s="1"/>
  <c r="J73" i="4" s="1"/>
  <c r="J72" i="4" s="1"/>
  <c r="J71" i="4" s="1"/>
  <c r="C74" i="4"/>
  <c r="B74" i="4"/>
  <c r="A74" i="4"/>
  <c r="I73" i="4"/>
  <c r="H73" i="4"/>
  <c r="H72" i="4" s="1"/>
  <c r="F73" i="4"/>
  <c r="E73" i="4"/>
  <c r="D73" i="4"/>
  <c r="D72" i="4" s="1"/>
  <c r="D71" i="4" s="1"/>
  <c r="C73" i="4"/>
  <c r="B73" i="4"/>
  <c r="I72" i="4"/>
  <c r="I71" i="4" s="1"/>
  <c r="F72" i="4"/>
  <c r="E72" i="4"/>
  <c r="C72" i="4"/>
  <c r="B72" i="4"/>
  <c r="H71" i="4"/>
  <c r="F71" i="4"/>
  <c r="E71" i="4"/>
  <c r="C71" i="4"/>
  <c r="B71" i="4"/>
  <c r="B70" i="4"/>
  <c r="G69" i="4"/>
  <c r="G68" i="4" s="1"/>
  <c r="G67" i="4" s="1"/>
  <c r="G66" i="4" s="1"/>
  <c r="F69" i="4"/>
  <c r="F68" i="4" s="1"/>
  <c r="F67" i="4" s="1"/>
  <c r="E69" i="4"/>
  <c r="E68" i="4" s="1"/>
  <c r="D69" i="4"/>
  <c r="C69" i="4"/>
  <c r="B69" i="4"/>
  <c r="A69" i="4"/>
  <c r="I68" i="4"/>
  <c r="H68" i="4"/>
  <c r="H67" i="4" s="1"/>
  <c r="H66" i="4" s="1"/>
  <c r="D68" i="4"/>
  <c r="D67" i="4" s="1"/>
  <c r="D66" i="4" s="1"/>
  <c r="C68" i="4"/>
  <c r="B68" i="4"/>
  <c r="I67" i="4"/>
  <c r="E67" i="4"/>
  <c r="E66" i="4" s="1"/>
  <c r="C67" i="4"/>
  <c r="B67" i="4"/>
  <c r="I66" i="4"/>
  <c r="F66" i="4"/>
  <c r="C66" i="4"/>
  <c r="B66" i="4"/>
  <c r="J65" i="4"/>
  <c r="G64" i="4"/>
  <c r="F64" i="4"/>
  <c r="F63" i="4" s="1"/>
  <c r="E64" i="4"/>
  <c r="E63" i="4" s="1"/>
  <c r="D64" i="4"/>
  <c r="C64" i="4"/>
  <c r="B64" i="4"/>
  <c r="A64" i="4"/>
  <c r="I63" i="4"/>
  <c r="H63" i="4"/>
  <c r="G63" i="4"/>
  <c r="D63" i="4"/>
  <c r="C63" i="4"/>
  <c r="B63" i="4"/>
  <c r="A63" i="4"/>
  <c r="J62" i="4"/>
  <c r="B62" i="4"/>
  <c r="G61" i="4"/>
  <c r="F61" i="4"/>
  <c r="F60" i="4" s="1"/>
  <c r="E61" i="4"/>
  <c r="E60" i="4" s="1"/>
  <c r="D61" i="4"/>
  <c r="C61" i="4"/>
  <c r="B61" i="4"/>
  <c r="A61" i="4"/>
  <c r="I60" i="4"/>
  <c r="H60" i="4"/>
  <c r="G60" i="4"/>
  <c r="D60" i="4"/>
  <c r="C60" i="4"/>
  <c r="B60" i="4"/>
  <c r="B59" i="4"/>
  <c r="G58" i="4"/>
  <c r="G57" i="4" s="1"/>
  <c r="F58" i="4"/>
  <c r="E58" i="4"/>
  <c r="D58" i="4"/>
  <c r="D57" i="4" s="1"/>
  <c r="C58" i="4"/>
  <c r="B58" i="4"/>
  <c r="A58" i="4"/>
  <c r="I57" i="4"/>
  <c r="I39" i="4" s="1"/>
  <c r="I38" i="4" s="1"/>
  <c r="H57" i="4"/>
  <c r="F57" i="4"/>
  <c r="E57" i="4"/>
  <c r="C57" i="4"/>
  <c r="B57" i="4"/>
  <c r="B56" i="4"/>
  <c r="G55" i="4"/>
  <c r="F55" i="4"/>
  <c r="E55" i="4"/>
  <c r="D55" i="4"/>
  <c r="J55" i="4" s="1"/>
  <c r="C55" i="4"/>
  <c r="B55" i="4"/>
  <c r="A55" i="4"/>
  <c r="B54" i="4"/>
  <c r="G53" i="4"/>
  <c r="F53" i="4"/>
  <c r="E53" i="4"/>
  <c r="D53" i="4"/>
  <c r="C53" i="4"/>
  <c r="B53" i="4"/>
  <c r="A53" i="4"/>
  <c r="B52" i="4"/>
  <c r="G51" i="4"/>
  <c r="F51" i="4"/>
  <c r="E51" i="4"/>
  <c r="D51" i="4"/>
  <c r="J51" i="4" s="1"/>
  <c r="C51" i="4"/>
  <c r="B51" i="4"/>
  <c r="A51" i="4"/>
  <c r="B50" i="4"/>
  <c r="G49" i="4"/>
  <c r="F49" i="4"/>
  <c r="E49" i="4"/>
  <c r="D49" i="4"/>
  <c r="J49" i="4" s="1"/>
  <c r="C49" i="4"/>
  <c r="B49" i="4"/>
  <c r="A49" i="4"/>
  <c r="B48" i="4"/>
  <c r="G47" i="4"/>
  <c r="F47" i="4"/>
  <c r="E47" i="4"/>
  <c r="D47" i="4"/>
  <c r="C47" i="4"/>
  <c r="B47" i="4"/>
  <c r="A47" i="4"/>
  <c r="B46" i="4"/>
  <c r="G45" i="4"/>
  <c r="F45" i="4"/>
  <c r="E45" i="4"/>
  <c r="D45" i="4"/>
  <c r="C45" i="4"/>
  <c r="B45" i="4"/>
  <c r="A45" i="4"/>
  <c r="B44" i="4"/>
  <c r="G43" i="4"/>
  <c r="G40" i="4" s="1"/>
  <c r="G39" i="4" s="1"/>
  <c r="F43" i="4"/>
  <c r="E43" i="4"/>
  <c r="D43" i="4"/>
  <c r="J43" i="4" s="1"/>
  <c r="C43" i="4"/>
  <c r="B43" i="4"/>
  <c r="A43" i="4"/>
  <c r="B42" i="4"/>
  <c r="G41" i="4"/>
  <c r="F41" i="4"/>
  <c r="E41" i="4"/>
  <c r="D41" i="4"/>
  <c r="J41" i="4" s="1"/>
  <c r="C41" i="4"/>
  <c r="B41" i="4"/>
  <c r="A41" i="4"/>
  <c r="I40" i="4"/>
  <c r="H40" i="4"/>
  <c r="F40" i="4"/>
  <c r="F39" i="4" s="1"/>
  <c r="F38" i="4" s="1"/>
  <c r="C40" i="4"/>
  <c r="B40" i="4"/>
  <c r="H39" i="4"/>
  <c r="B39" i="4"/>
  <c r="H38" i="4"/>
  <c r="C38" i="4"/>
  <c r="B38" i="4"/>
  <c r="G37" i="4"/>
  <c r="F37" i="4"/>
  <c r="E37" i="4"/>
  <c r="D37" i="4"/>
  <c r="C37" i="4"/>
  <c r="B37" i="4"/>
  <c r="A37" i="4"/>
  <c r="G36" i="4"/>
  <c r="F36" i="4"/>
  <c r="E36" i="4"/>
  <c r="D36" i="4"/>
  <c r="C36" i="4"/>
  <c r="B36" i="4"/>
  <c r="G34" i="4"/>
  <c r="F34" i="4"/>
  <c r="F33" i="4" s="1"/>
  <c r="E34" i="4"/>
  <c r="E33" i="4" s="1"/>
  <c r="D34" i="4"/>
  <c r="J34" i="4" s="1"/>
  <c r="J33" i="4" s="1"/>
  <c r="C34" i="4"/>
  <c r="B34" i="4"/>
  <c r="A34" i="4"/>
  <c r="I33" i="4"/>
  <c r="H33" i="4"/>
  <c r="H23" i="4" s="1"/>
  <c r="G33" i="4"/>
  <c r="D33" i="4"/>
  <c r="C33" i="4"/>
  <c r="B33" i="4"/>
  <c r="G32" i="4"/>
  <c r="F32" i="4"/>
  <c r="E32" i="4"/>
  <c r="D32" i="4"/>
  <c r="J32" i="4" s="1"/>
  <c r="C32" i="4"/>
  <c r="B32" i="4"/>
  <c r="A32" i="4"/>
  <c r="G31" i="4"/>
  <c r="F31" i="4"/>
  <c r="F30" i="4" s="1"/>
  <c r="E31" i="4"/>
  <c r="D31" i="4"/>
  <c r="D30" i="4" s="1"/>
  <c r="C31" i="4"/>
  <c r="B31" i="4"/>
  <c r="A31" i="4"/>
  <c r="I30" i="4"/>
  <c r="I23" i="4" s="1"/>
  <c r="I17" i="4" s="1"/>
  <c r="H30" i="4"/>
  <c r="E30" i="4"/>
  <c r="C30" i="4"/>
  <c r="B30" i="4"/>
  <c r="G29" i="4"/>
  <c r="F29" i="4"/>
  <c r="E29" i="4"/>
  <c r="D29" i="4"/>
  <c r="J29" i="4" s="1"/>
  <c r="C29" i="4"/>
  <c r="B29" i="4"/>
  <c r="G28" i="4"/>
  <c r="G27" i="4" s="1"/>
  <c r="F28" i="4"/>
  <c r="E28" i="4"/>
  <c r="D28" i="4"/>
  <c r="D27" i="4" s="1"/>
  <c r="C28" i="4"/>
  <c r="B28" i="4"/>
  <c r="A28" i="4"/>
  <c r="I27" i="4"/>
  <c r="H27" i="4"/>
  <c r="F27" i="4"/>
  <c r="E27" i="4"/>
  <c r="C27" i="4"/>
  <c r="B27" i="4"/>
  <c r="B26" i="4"/>
  <c r="G25" i="4"/>
  <c r="F25" i="4"/>
  <c r="F24" i="4" s="1"/>
  <c r="E25" i="4"/>
  <c r="E24" i="4" s="1"/>
  <c r="D25" i="4"/>
  <c r="J25" i="4" s="1"/>
  <c r="J24" i="4" s="1"/>
  <c r="C25" i="4"/>
  <c r="B25" i="4"/>
  <c r="A25" i="4"/>
  <c r="I24" i="4"/>
  <c r="H24" i="4"/>
  <c r="G24" i="4"/>
  <c r="D24" i="4"/>
  <c r="D23" i="4" s="1"/>
  <c r="C24" i="4"/>
  <c r="B24" i="4"/>
  <c r="E23" i="4"/>
  <c r="B23" i="4"/>
  <c r="G22" i="4"/>
  <c r="F22" i="4"/>
  <c r="F21" i="4" s="1"/>
  <c r="E22" i="4"/>
  <c r="D22" i="4"/>
  <c r="C22" i="4"/>
  <c r="B22" i="4"/>
  <c r="I21" i="4"/>
  <c r="H21" i="4"/>
  <c r="G21" i="4"/>
  <c r="E21" i="4"/>
  <c r="D21" i="4"/>
  <c r="C21" i="4"/>
  <c r="B21" i="4"/>
  <c r="G20" i="4"/>
  <c r="F20" i="4"/>
  <c r="F19" i="4" s="1"/>
  <c r="E20" i="4"/>
  <c r="D20" i="4"/>
  <c r="C20" i="4"/>
  <c r="B20" i="4"/>
  <c r="I19" i="4"/>
  <c r="H19" i="4"/>
  <c r="H18" i="4" s="1"/>
  <c r="G19" i="4"/>
  <c r="G18" i="4" s="1"/>
  <c r="E19" i="4"/>
  <c r="D19" i="4"/>
  <c r="C19" i="4"/>
  <c r="B19" i="4"/>
  <c r="K18" i="4"/>
  <c r="I18" i="4"/>
  <c r="F18" i="4"/>
  <c r="E18" i="4"/>
  <c r="E17" i="4" s="1"/>
  <c r="B18" i="4"/>
  <c r="B17" i="4"/>
  <c r="C16" i="4"/>
  <c r="B16" i="4"/>
  <c r="C15" i="4"/>
  <c r="B15" i="4"/>
  <c r="G14" i="4"/>
  <c r="F14" i="4"/>
  <c r="E14" i="4"/>
  <c r="D14" i="4"/>
  <c r="C14" i="4"/>
  <c r="B14" i="4"/>
  <c r="A14" i="4"/>
  <c r="G13" i="4"/>
  <c r="F13" i="4"/>
  <c r="E13" i="4"/>
  <c r="E12" i="4" s="1"/>
  <c r="E11" i="4" s="1"/>
  <c r="E10" i="4" s="1"/>
  <c r="E9" i="4" s="1"/>
  <c r="D13" i="4"/>
  <c r="C13" i="4"/>
  <c r="B13" i="4"/>
  <c r="A13" i="4"/>
  <c r="I12" i="4"/>
  <c r="H12" i="4"/>
  <c r="H11" i="4" s="1"/>
  <c r="H10" i="4" s="1"/>
  <c r="G12" i="4"/>
  <c r="G11" i="4" s="1"/>
  <c r="G10" i="4" s="1"/>
  <c r="G9" i="4" s="1"/>
  <c r="D12" i="4"/>
  <c r="D11" i="4" s="1"/>
  <c r="D10" i="4" s="1"/>
  <c r="D9" i="4" s="1"/>
  <c r="C12" i="4"/>
  <c r="B12" i="4"/>
  <c r="A12" i="4"/>
  <c r="I11" i="4"/>
  <c r="I10" i="4" s="1"/>
  <c r="I9" i="4" s="1"/>
  <c r="B11" i="4"/>
  <c r="C10" i="4"/>
  <c r="B10" i="4"/>
  <c r="A10" i="4"/>
  <c r="H9" i="4"/>
  <c r="C9" i="4"/>
  <c r="B9" i="4"/>
  <c r="A9" i="4"/>
  <c r="I8" i="4"/>
  <c r="F8" i="4"/>
  <c r="K7" i="4"/>
  <c r="B6" i="4"/>
  <c r="A6" i="4"/>
  <c r="B3" i="4"/>
  <c r="J116" i="3"/>
  <c r="G116" i="3"/>
  <c r="B116" i="3"/>
  <c r="B114" i="3"/>
  <c r="B113" i="3"/>
  <c r="J112" i="3"/>
  <c r="I112" i="3"/>
  <c r="H112" i="3"/>
  <c r="G112" i="3"/>
  <c r="F112" i="3"/>
  <c r="E112" i="3"/>
  <c r="D112" i="3"/>
  <c r="B112" i="3"/>
  <c r="J111" i="3"/>
  <c r="I111" i="3"/>
  <c r="H111" i="3"/>
  <c r="G111" i="3"/>
  <c r="F111" i="3"/>
  <c r="E111" i="3"/>
  <c r="D111" i="3"/>
  <c r="C111" i="3"/>
  <c r="B111" i="3"/>
  <c r="A111" i="3"/>
  <c r="J110" i="3"/>
  <c r="I110" i="3"/>
  <c r="H110" i="3"/>
  <c r="G110" i="3"/>
  <c r="F110" i="3"/>
  <c r="E110" i="3"/>
  <c r="D110" i="3"/>
  <c r="C110" i="3"/>
  <c r="B110" i="3"/>
  <c r="A110" i="3"/>
  <c r="J109" i="3"/>
  <c r="I109" i="3"/>
  <c r="H109" i="3"/>
  <c r="G109" i="3"/>
  <c r="F109" i="3"/>
  <c r="E109" i="3"/>
  <c r="D109" i="3"/>
  <c r="C109" i="3"/>
  <c r="I97" i="3"/>
  <c r="H97" i="3"/>
  <c r="G97" i="3"/>
  <c r="F97" i="3"/>
  <c r="J97" i="3" s="1"/>
  <c r="E97" i="3"/>
  <c r="D97" i="3"/>
  <c r="C97" i="3"/>
  <c r="B97" i="3"/>
  <c r="A97" i="3"/>
  <c r="J96" i="3"/>
  <c r="I96" i="3"/>
  <c r="H96" i="3"/>
  <c r="G96" i="3"/>
  <c r="F96" i="3"/>
  <c r="E96" i="3"/>
  <c r="D96" i="3"/>
  <c r="C96" i="3"/>
  <c r="B96" i="3"/>
  <c r="A96" i="3"/>
  <c r="J95" i="3"/>
  <c r="I95" i="3"/>
  <c r="H95" i="3"/>
  <c r="G95" i="3"/>
  <c r="G113" i="3" s="1"/>
  <c r="F95" i="3"/>
  <c r="E95" i="3"/>
  <c r="D95" i="3"/>
  <c r="C95" i="3"/>
  <c r="B95" i="3"/>
  <c r="A95" i="3"/>
  <c r="J93" i="3"/>
  <c r="I93" i="3"/>
  <c r="H93" i="3"/>
  <c r="G93" i="3"/>
  <c r="F93" i="3"/>
  <c r="E93" i="3"/>
  <c r="D93" i="3"/>
  <c r="C93" i="3"/>
  <c r="B93" i="3"/>
  <c r="A93" i="3"/>
  <c r="J92" i="3"/>
  <c r="I92" i="3"/>
  <c r="H92" i="3"/>
  <c r="G92" i="3"/>
  <c r="F92" i="3"/>
  <c r="E92" i="3"/>
  <c r="D92" i="3"/>
  <c r="C92" i="3"/>
  <c r="B92" i="3"/>
  <c r="A92" i="3"/>
  <c r="B91" i="3"/>
  <c r="A91" i="3"/>
  <c r="J90" i="3"/>
  <c r="I90" i="3"/>
  <c r="H90" i="3"/>
  <c r="G90" i="3"/>
  <c r="F90" i="3"/>
  <c r="E90" i="3"/>
  <c r="D90" i="3"/>
  <c r="C90" i="3"/>
  <c r="B90" i="3"/>
  <c r="A90" i="3"/>
  <c r="J89" i="3"/>
  <c r="I89" i="3"/>
  <c r="H89" i="3"/>
  <c r="G89" i="3"/>
  <c r="F89" i="3"/>
  <c r="E89" i="3"/>
  <c r="D89" i="3"/>
  <c r="C89" i="3"/>
  <c r="B89" i="3"/>
  <c r="A89" i="3"/>
  <c r="J88" i="3"/>
  <c r="I88" i="3"/>
  <c r="H88" i="3"/>
  <c r="G88" i="3"/>
  <c r="F88" i="3"/>
  <c r="E88" i="3"/>
  <c r="D88" i="3"/>
  <c r="C88" i="3"/>
  <c r="B88" i="3"/>
  <c r="A88" i="3"/>
  <c r="J87" i="3"/>
  <c r="I87" i="3"/>
  <c r="H87" i="3"/>
  <c r="G87" i="3"/>
  <c r="F87" i="3"/>
  <c r="E87" i="3"/>
  <c r="D87" i="3"/>
  <c r="C87" i="3"/>
  <c r="B87" i="3"/>
  <c r="A87" i="3"/>
  <c r="J86" i="3"/>
  <c r="I86" i="3"/>
  <c r="H86" i="3"/>
  <c r="G86" i="3"/>
  <c r="F86" i="3"/>
  <c r="E86" i="3"/>
  <c r="D86" i="3"/>
  <c r="C86" i="3"/>
  <c r="B86" i="3"/>
  <c r="A86" i="3"/>
  <c r="J85" i="3"/>
  <c r="I85" i="3"/>
  <c r="H85" i="3"/>
  <c r="G85" i="3"/>
  <c r="F85" i="3"/>
  <c r="E85" i="3"/>
  <c r="D85" i="3"/>
  <c r="C85" i="3"/>
  <c r="B85" i="3"/>
  <c r="A85" i="3"/>
  <c r="J84" i="3"/>
  <c r="I84" i="3"/>
  <c r="H84" i="3"/>
  <c r="G84" i="3"/>
  <c r="F84" i="3"/>
  <c r="E84" i="3"/>
  <c r="D84" i="3"/>
  <c r="C84" i="3"/>
  <c r="B84" i="3"/>
  <c r="A84" i="3"/>
  <c r="J83" i="3"/>
  <c r="I83" i="3"/>
  <c r="H83" i="3"/>
  <c r="G83" i="3"/>
  <c r="F83" i="3"/>
  <c r="E83" i="3"/>
  <c r="D83" i="3"/>
  <c r="C83" i="3"/>
  <c r="B83" i="3"/>
  <c r="A83" i="3"/>
  <c r="J82" i="3"/>
  <c r="I82" i="3"/>
  <c r="H82" i="3"/>
  <c r="G82" i="3"/>
  <c r="F82" i="3"/>
  <c r="E82" i="3"/>
  <c r="D82" i="3"/>
  <c r="C82" i="3"/>
  <c r="B82" i="3"/>
  <c r="A82" i="3"/>
  <c r="J81" i="3"/>
  <c r="I81" i="3"/>
  <c r="H81" i="3"/>
  <c r="G81" i="3"/>
  <c r="F81" i="3"/>
  <c r="E81" i="3"/>
  <c r="D81" i="3"/>
  <c r="C81" i="3"/>
  <c r="B81" i="3"/>
  <c r="A81" i="3"/>
  <c r="J80" i="3"/>
  <c r="I80" i="3"/>
  <c r="H80" i="3"/>
  <c r="G80" i="3"/>
  <c r="F80" i="3"/>
  <c r="E80" i="3"/>
  <c r="D80" i="3"/>
  <c r="C80" i="3"/>
  <c r="B80" i="3"/>
  <c r="A80" i="3"/>
  <c r="J79" i="3"/>
  <c r="I79" i="3"/>
  <c r="H79" i="3"/>
  <c r="G79" i="3"/>
  <c r="F79" i="3"/>
  <c r="E79" i="3"/>
  <c r="D79" i="3"/>
  <c r="C79" i="3"/>
  <c r="B79" i="3"/>
  <c r="A79" i="3"/>
  <c r="J78" i="3"/>
  <c r="I78" i="3"/>
  <c r="H78" i="3"/>
  <c r="G78" i="3"/>
  <c r="F78" i="3"/>
  <c r="E78" i="3"/>
  <c r="D78" i="3"/>
  <c r="B78" i="3"/>
  <c r="A78" i="3"/>
  <c r="J77" i="3"/>
  <c r="I77" i="3"/>
  <c r="H77" i="3"/>
  <c r="G77" i="3"/>
  <c r="F77" i="3"/>
  <c r="E77" i="3"/>
  <c r="D77" i="3"/>
  <c r="C77" i="3"/>
  <c r="B77" i="3"/>
  <c r="A77" i="3"/>
  <c r="J76" i="3"/>
  <c r="I76" i="3"/>
  <c r="H76" i="3"/>
  <c r="G76" i="3"/>
  <c r="F76" i="3"/>
  <c r="E76" i="3"/>
  <c r="D76" i="3"/>
  <c r="C76" i="3"/>
  <c r="B76" i="3"/>
  <c r="A76" i="3"/>
  <c r="J75" i="3"/>
  <c r="I75" i="3"/>
  <c r="H75" i="3"/>
  <c r="G75" i="3"/>
  <c r="F75" i="3"/>
  <c r="E75" i="3"/>
  <c r="D75" i="3"/>
  <c r="C75" i="3"/>
  <c r="B75" i="3"/>
  <c r="A75" i="3"/>
  <c r="I74" i="3"/>
  <c r="H74" i="3"/>
  <c r="G74" i="3"/>
  <c r="F74" i="3"/>
  <c r="E74" i="3"/>
  <c r="D74" i="3"/>
  <c r="C74" i="3"/>
  <c r="B74" i="3"/>
  <c r="A74" i="3"/>
  <c r="J71" i="3"/>
  <c r="I71" i="3"/>
  <c r="H71" i="3"/>
  <c r="G71" i="3"/>
  <c r="F71" i="3"/>
  <c r="E71" i="3"/>
  <c r="D71" i="3"/>
  <c r="C71" i="3"/>
  <c r="B71" i="3"/>
  <c r="A71" i="3"/>
  <c r="J70" i="3"/>
  <c r="I70" i="3"/>
  <c r="H70" i="3"/>
  <c r="G70" i="3"/>
  <c r="F70" i="3"/>
  <c r="E70" i="3"/>
  <c r="D70" i="3"/>
  <c r="C70" i="3"/>
  <c r="B70" i="3"/>
  <c r="A70" i="3"/>
  <c r="J69" i="3"/>
  <c r="I69" i="3"/>
  <c r="H69" i="3"/>
  <c r="H68" i="3" s="1"/>
  <c r="H59" i="3" s="1"/>
  <c r="H58" i="3" s="1"/>
  <c r="G69" i="3"/>
  <c r="F69" i="3"/>
  <c r="E69" i="3"/>
  <c r="D69" i="3"/>
  <c r="D68" i="3" s="1"/>
  <c r="D59" i="3" s="1"/>
  <c r="D58" i="3" s="1"/>
  <c r="C69" i="3"/>
  <c r="B69" i="3"/>
  <c r="A69" i="3"/>
  <c r="J68" i="3"/>
  <c r="I68" i="3"/>
  <c r="G68" i="3"/>
  <c r="F68" i="3"/>
  <c r="E68" i="3"/>
  <c r="C68" i="3"/>
  <c r="B68" i="3"/>
  <c r="A68" i="3"/>
  <c r="J67" i="3"/>
  <c r="I67" i="3"/>
  <c r="H67" i="3"/>
  <c r="G67" i="3"/>
  <c r="F67" i="3"/>
  <c r="E67" i="3"/>
  <c r="D67" i="3"/>
  <c r="C67" i="3"/>
  <c r="B67" i="3"/>
  <c r="A67" i="3"/>
  <c r="J66" i="3"/>
  <c r="J59" i="3" s="1"/>
  <c r="J58" i="3" s="1"/>
  <c r="J74" i="3" s="1"/>
  <c r="I66" i="3"/>
  <c r="H66" i="3"/>
  <c r="G66" i="3"/>
  <c r="F66" i="3"/>
  <c r="F59" i="3" s="1"/>
  <c r="F58" i="3" s="1"/>
  <c r="E66" i="3"/>
  <c r="D66" i="3"/>
  <c r="B66" i="3"/>
  <c r="A66" i="3"/>
  <c r="J64" i="3"/>
  <c r="I64" i="3"/>
  <c r="H64" i="3"/>
  <c r="G64" i="3"/>
  <c r="F64" i="3"/>
  <c r="E64" i="3"/>
  <c r="D64" i="3"/>
  <c r="C64" i="3"/>
  <c r="B64" i="3"/>
  <c r="A64" i="3"/>
  <c r="J63" i="3"/>
  <c r="I63" i="3"/>
  <c r="H63" i="3"/>
  <c r="G63" i="3"/>
  <c r="F63" i="3"/>
  <c r="E63" i="3"/>
  <c r="D63" i="3"/>
  <c r="C63" i="3"/>
  <c r="B63" i="3"/>
  <c r="C62" i="3"/>
  <c r="J61" i="3"/>
  <c r="I61" i="3"/>
  <c r="H61" i="3"/>
  <c r="G61" i="3"/>
  <c r="F61" i="3"/>
  <c r="E61" i="3"/>
  <c r="D61" i="3"/>
  <c r="C61" i="3"/>
  <c r="B61" i="3"/>
  <c r="A61" i="3"/>
  <c r="J60" i="3"/>
  <c r="I60" i="3"/>
  <c r="I59" i="3" s="1"/>
  <c r="I58" i="3" s="1"/>
  <c r="H60" i="3"/>
  <c r="G60" i="3"/>
  <c r="F60" i="3"/>
  <c r="E60" i="3"/>
  <c r="E59" i="3" s="1"/>
  <c r="E58" i="3" s="1"/>
  <c r="D60" i="3"/>
  <c r="C60" i="3"/>
  <c r="B60" i="3"/>
  <c r="A60" i="3"/>
  <c r="G59" i="3"/>
  <c r="G58" i="3" s="1"/>
  <c r="G35" i="3" s="1"/>
  <c r="C59" i="3"/>
  <c r="B59" i="3"/>
  <c r="A59" i="3"/>
  <c r="C58" i="3"/>
  <c r="B58" i="3"/>
  <c r="J57" i="3"/>
  <c r="I57" i="3"/>
  <c r="H57" i="3"/>
  <c r="G57" i="3"/>
  <c r="F57" i="3"/>
  <c r="E57" i="3"/>
  <c r="D57" i="3"/>
  <c r="C57" i="3"/>
  <c r="B57" i="3"/>
  <c r="A57" i="3"/>
  <c r="J56" i="3"/>
  <c r="I56" i="3"/>
  <c r="H56" i="3"/>
  <c r="G56" i="3"/>
  <c r="F56" i="3"/>
  <c r="E56" i="3"/>
  <c r="D56" i="3"/>
  <c r="B56" i="3"/>
  <c r="A56" i="3"/>
  <c r="J55" i="3"/>
  <c r="I55" i="3"/>
  <c r="H55" i="3"/>
  <c r="G55" i="3"/>
  <c r="F55" i="3"/>
  <c r="E55" i="3"/>
  <c r="D55" i="3"/>
  <c r="C55" i="3"/>
  <c r="B55" i="3"/>
  <c r="A55" i="3"/>
  <c r="J54" i="3"/>
  <c r="I54" i="3"/>
  <c r="H54" i="3"/>
  <c r="G54" i="3"/>
  <c r="F54" i="3"/>
  <c r="E54" i="3"/>
  <c r="D54" i="3"/>
  <c r="C54" i="3"/>
  <c r="B54" i="3"/>
  <c r="A54" i="3"/>
  <c r="J53" i="3"/>
  <c r="I53" i="3"/>
  <c r="H53" i="3"/>
  <c r="G53" i="3"/>
  <c r="F53" i="3"/>
  <c r="E53" i="3"/>
  <c r="D53" i="3"/>
  <c r="C53" i="3"/>
  <c r="B53" i="3"/>
  <c r="A53" i="3"/>
  <c r="J52" i="3"/>
  <c r="I52" i="3"/>
  <c r="H52" i="3"/>
  <c r="G52" i="3"/>
  <c r="F52" i="3"/>
  <c r="E52" i="3"/>
  <c r="D52" i="3"/>
  <c r="B52" i="3"/>
  <c r="A52" i="3"/>
  <c r="J51" i="3"/>
  <c r="I51" i="3"/>
  <c r="H51" i="3"/>
  <c r="G51" i="3"/>
  <c r="F51" i="3"/>
  <c r="E51" i="3"/>
  <c r="D51" i="3"/>
  <c r="C51" i="3"/>
  <c r="B51" i="3"/>
  <c r="A51" i="3"/>
  <c r="J50" i="3"/>
  <c r="I50" i="3"/>
  <c r="H50" i="3"/>
  <c r="G50" i="3"/>
  <c r="F50" i="3"/>
  <c r="E50" i="3"/>
  <c r="D50" i="3"/>
  <c r="B50" i="3"/>
  <c r="A50" i="3"/>
  <c r="J49" i="3"/>
  <c r="I49" i="3"/>
  <c r="H49" i="3"/>
  <c r="G49" i="3"/>
  <c r="G48" i="3" s="1"/>
  <c r="F49" i="3"/>
  <c r="E49" i="3"/>
  <c r="D49" i="3"/>
  <c r="C49" i="3"/>
  <c r="B49" i="3"/>
  <c r="A49" i="3"/>
  <c r="J48" i="3"/>
  <c r="I48" i="3"/>
  <c r="H48" i="3"/>
  <c r="F48" i="3"/>
  <c r="E48" i="3"/>
  <c r="D48" i="3"/>
  <c r="B48" i="3"/>
  <c r="A48" i="3"/>
  <c r="J47" i="3"/>
  <c r="I47" i="3"/>
  <c r="H47" i="3"/>
  <c r="G47" i="3"/>
  <c r="F47" i="3"/>
  <c r="E47" i="3"/>
  <c r="D47" i="3"/>
  <c r="C47" i="3"/>
  <c r="B47" i="3"/>
  <c r="A47" i="3"/>
  <c r="J46" i="3"/>
  <c r="I46" i="3"/>
  <c r="H46" i="3"/>
  <c r="G46" i="3"/>
  <c r="F46" i="3"/>
  <c r="E46" i="3"/>
  <c r="D46" i="3"/>
  <c r="C46" i="3"/>
  <c r="B46" i="3"/>
  <c r="A46" i="3"/>
  <c r="J45" i="3"/>
  <c r="H45" i="3"/>
  <c r="G45" i="3"/>
  <c r="F45" i="3"/>
  <c r="D45" i="3"/>
  <c r="D44" i="3" s="1"/>
  <c r="C45" i="3"/>
  <c r="B45" i="3"/>
  <c r="A45" i="3"/>
  <c r="J44" i="3"/>
  <c r="I44" i="3"/>
  <c r="H44" i="3"/>
  <c r="G44" i="3"/>
  <c r="F44" i="3"/>
  <c r="E44" i="3"/>
  <c r="C44" i="3"/>
  <c r="B44" i="3"/>
  <c r="A44" i="3"/>
  <c r="J43" i="3"/>
  <c r="I43" i="3"/>
  <c r="H43" i="3"/>
  <c r="H36" i="3" s="1"/>
  <c r="G43" i="3"/>
  <c r="F43" i="3"/>
  <c r="E43" i="3"/>
  <c r="D43" i="3"/>
  <c r="D36" i="3" s="1"/>
  <c r="C43" i="3"/>
  <c r="B43" i="3"/>
  <c r="A43" i="3"/>
  <c r="J41" i="3"/>
  <c r="I41" i="3"/>
  <c r="G41" i="3"/>
  <c r="F41" i="3"/>
  <c r="D41" i="3"/>
  <c r="C41" i="3"/>
  <c r="B41" i="3"/>
  <c r="A41" i="3"/>
  <c r="J40" i="3"/>
  <c r="I40" i="3"/>
  <c r="G40" i="3"/>
  <c r="C40" i="3"/>
  <c r="B40" i="3"/>
  <c r="A40" i="3"/>
  <c r="J39" i="3"/>
  <c r="H39" i="3"/>
  <c r="G39" i="3"/>
  <c r="F39" i="3"/>
  <c r="D39" i="3"/>
  <c r="C39" i="3"/>
  <c r="B39" i="3"/>
  <c r="A39" i="3"/>
  <c r="J38" i="3"/>
  <c r="I38" i="3"/>
  <c r="H38" i="3"/>
  <c r="G38" i="3"/>
  <c r="F38" i="3"/>
  <c r="E38" i="3"/>
  <c r="D38" i="3"/>
  <c r="B38" i="3"/>
  <c r="A38" i="3"/>
  <c r="J37" i="3"/>
  <c r="I37" i="3"/>
  <c r="I36" i="3" s="1"/>
  <c r="H37" i="3"/>
  <c r="G37" i="3"/>
  <c r="F37" i="3"/>
  <c r="E37" i="3"/>
  <c r="E36" i="3" s="1"/>
  <c r="D37" i="3"/>
  <c r="C37" i="3"/>
  <c r="B37" i="3"/>
  <c r="J36" i="3"/>
  <c r="G36" i="3"/>
  <c r="F36" i="3"/>
  <c r="F35" i="3" s="1"/>
  <c r="C36" i="3"/>
  <c r="B36" i="3"/>
  <c r="A36" i="3"/>
  <c r="C35" i="3"/>
  <c r="B35" i="3"/>
  <c r="B34" i="3"/>
  <c r="A34" i="3"/>
  <c r="C27" i="3"/>
  <c r="B27" i="3"/>
  <c r="J23" i="3"/>
  <c r="I23" i="3"/>
  <c r="H23" i="3"/>
  <c r="H22" i="3" s="1"/>
  <c r="H21" i="3" s="1"/>
  <c r="H20" i="3" s="1"/>
  <c r="H19" i="3" s="1"/>
  <c r="H27" i="3" s="1"/>
  <c r="G23" i="3"/>
  <c r="F23" i="3"/>
  <c r="E23" i="3"/>
  <c r="D23" i="3"/>
  <c r="D22" i="3" s="1"/>
  <c r="D21" i="3" s="1"/>
  <c r="D20" i="3" s="1"/>
  <c r="D19" i="3" s="1"/>
  <c r="D27" i="3" s="1"/>
  <c r="B23" i="3"/>
  <c r="A23" i="3"/>
  <c r="J22" i="3"/>
  <c r="I22" i="3"/>
  <c r="I21" i="3" s="1"/>
  <c r="I20" i="3" s="1"/>
  <c r="I19" i="3" s="1"/>
  <c r="I27" i="3" s="1"/>
  <c r="G22" i="3"/>
  <c r="F22" i="3"/>
  <c r="E22" i="3"/>
  <c r="E21" i="3" s="1"/>
  <c r="E20" i="3" s="1"/>
  <c r="E19" i="3" s="1"/>
  <c r="E27" i="3" s="1"/>
  <c r="B22" i="3"/>
  <c r="A22" i="3"/>
  <c r="J21" i="3"/>
  <c r="J20" i="3" s="1"/>
  <c r="J19" i="3" s="1"/>
  <c r="J27" i="3" s="1"/>
  <c r="G21" i="3"/>
  <c r="F21" i="3"/>
  <c r="F20" i="3" s="1"/>
  <c r="F19" i="3" s="1"/>
  <c r="F27" i="3" s="1"/>
  <c r="C21" i="3"/>
  <c r="B21" i="3"/>
  <c r="G20" i="3"/>
  <c r="G19" i="3" s="1"/>
  <c r="G27" i="3" s="1"/>
  <c r="C20" i="3"/>
  <c r="B20" i="3"/>
  <c r="A20" i="3"/>
  <c r="C19" i="3"/>
  <c r="B19" i="3"/>
  <c r="A19" i="3"/>
  <c r="B18" i="3"/>
  <c r="A18" i="3"/>
  <c r="I17" i="3"/>
  <c r="E17" i="3"/>
  <c r="C17" i="3"/>
  <c r="B17" i="3"/>
  <c r="J14" i="3"/>
  <c r="I14" i="3"/>
  <c r="H14" i="3"/>
  <c r="G14" i="3"/>
  <c r="F14" i="3"/>
  <c r="E14" i="3"/>
  <c r="D14" i="3"/>
  <c r="B14" i="3"/>
  <c r="A14" i="3"/>
  <c r="J13" i="3"/>
  <c r="I13" i="3"/>
  <c r="G13" i="3"/>
  <c r="F13" i="3"/>
  <c r="F10" i="3" s="1"/>
  <c r="D13" i="3"/>
  <c r="B13" i="3"/>
  <c r="A13" i="3"/>
  <c r="J12" i="3"/>
  <c r="I12" i="3"/>
  <c r="G12" i="3"/>
  <c r="F12" i="3"/>
  <c r="D12" i="3"/>
  <c r="D10" i="3" s="1"/>
  <c r="B12" i="3"/>
  <c r="A12" i="3"/>
  <c r="J11" i="3"/>
  <c r="I11" i="3"/>
  <c r="G11" i="3"/>
  <c r="F11" i="3"/>
  <c r="D11" i="3"/>
  <c r="B11" i="3"/>
  <c r="A11" i="3"/>
  <c r="C10" i="3"/>
  <c r="B10" i="3"/>
  <c r="A10" i="3"/>
  <c r="J9" i="3"/>
  <c r="I9" i="3"/>
  <c r="H9" i="3"/>
  <c r="G9" i="3"/>
  <c r="F9" i="3"/>
  <c r="D9" i="3"/>
  <c r="B9" i="3"/>
  <c r="J8" i="3"/>
  <c r="J17" i="3" s="1"/>
  <c r="I8" i="3"/>
  <c r="H8" i="3"/>
  <c r="H17" i="3" s="1"/>
  <c r="G8" i="3"/>
  <c r="G17" i="3" s="1"/>
  <c r="F8" i="3"/>
  <c r="F17" i="3" s="1"/>
  <c r="E8" i="3"/>
  <c r="D8" i="3"/>
  <c r="D17" i="3" s="1"/>
  <c r="C8" i="3"/>
  <c r="B8" i="3"/>
  <c r="A8" i="3"/>
  <c r="J7" i="3"/>
  <c r="I7" i="3"/>
  <c r="G7" i="3"/>
  <c r="F7" i="3"/>
  <c r="D7" i="3"/>
  <c r="D6" i="3" s="1"/>
  <c r="C7" i="3"/>
  <c r="B7" i="3"/>
  <c r="A7" i="3"/>
  <c r="J6" i="3"/>
  <c r="I6" i="3"/>
  <c r="H6" i="3"/>
  <c r="G6" i="3"/>
  <c r="F6" i="3"/>
  <c r="E6" i="3"/>
  <c r="B6" i="3"/>
  <c r="A6" i="3"/>
  <c r="A2" i="3"/>
  <c r="A1" i="3"/>
  <c r="F96" i="4" l="1"/>
  <c r="F90" i="4" s="1"/>
  <c r="F89" i="4" s="1"/>
  <c r="E99" i="4"/>
  <c r="E96" i="4" s="1"/>
  <c r="E90" i="4" s="1"/>
  <c r="E89" i="4" s="1"/>
  <c r="D111" i="4"/>
  <c r="D110" i="4" s="1"/>
  <c r="D104" i="4" s="1"/>
  <c r="D103" i="4" s="1"/>
  <c r="D115" i="4"/>
  <c r="D114" i="4" s="1"/>
  <c r="D113" i="4" s="1"/>
  <c r="J147" i="4"/>
  <c r="D118" i="4"/>
  <c r="J167" i="4"/>
  <c r="J69" i="4"/>
  <c r="J68" i="4" s="1"/>
  <c r="J67" i="4" s="1"/>
  <c r="J66" i="4" s="1"/>
  <c r="J101" i="4"/>
  <c r="J169" i="4"/>
  <c r="I16" i="4"/>
  <c r="I15" i="4" s="1"/>
  <c r="I6" i="4" s="1"/>
  <c r="I7" i="4"/>
  <c r="I172" i="4"/>
  <c r="I88" i="4"/>
  <c r="I193" i="4" s="1"/>
  <c r="F17" i="4"/>
  <c r="G8" i="4"/>
  <c r="G38" i="4"/>
  <c r="D172" i="4"/>
  <c r="D88" i="4"/>
  <c r="E7" i="4"/>
  <c r="E16" i="4"/>
  <c r="J99" i="4"/>
  <c r="G17" i="4"/>
  <c r="F12" i="4"/>
  <c r="F11" i="4" s="1"/>
  <c r="F10" i="4" s="1"/>
  <c r="F9" i="4" s="1"/>
  <c r="H17" i="4"/>
  <c r="J53" i="4"/>
  <c r="J118" i="4"/>
  <c r="J13" i="4"/>
  <c r="J28" i="4"/>
  <c r="J27" i="4" s="1"/>
  <c r="J36" i="4"/>
  <c r="J45" i="4"/>
  <c r="J40" i="4" s="1"/>
  <c r="J47" i="4"/>
  <c r="J61" i="4"/>
  <c r="J60" i="4" s="1"/>
  <c r="J64" i="4"/>
  <c r="J63" i="4" s="1"/>
  <c r="J104" i="4"/>
  <c r="J103" i="4" s="1"/>
  <c r="F126" i="4"/>
  <c r="F125" i="4" s="1"/>
  <c r="F124" i="4" s="1"/>
  <c r="F88" i="4" s="1"/>
  <c r="F193" i="4" s="1"/>
  <c r="J129" i="4"/>
  <c r="J133" i="4"/>
  <c r="J137" i="4"/>
  <c r="J151" i="4"/>
  <c r="J23" i="4"/>
  <c r="K30" i="4"/>
  <c r="G30" i="4"/>
  <c r="J58" i="4"/>
  <c r="J57" i="4" s="1"/>
  <c r="J92" i="4"/>
  <c r="J91" i="4" s="1"/>
  <c r="J20" i="4"/>
  <c r="J19" i="4" s="1"/>
  <c r="D40" i="4"/>
  <c r="D39" i="4" s="1"/>
  <c r="H89" i="4"/>
  <c r="J14" i="4"/>
  <c r="D18" i="4"/>
  <c r="D17" i="4" s="1"/>
  <c r="J22" i="4"/>
  <c r="J21" i="4" s="1"/>
  <c r="G23" i="4"/>
  <c r="F23" i="4"/>
  <c r="J37" i="4"/>
  <c r="H8" i="4"/>
  <c r="H193" i="4" s="1"/>
  <c r="E40" i="4"/>
  <c r="E39" i="4" s="1"/>
  <c r="J84" i="4"/>
  <c r="G90" i="4"/>
  <c r="J168" i="4"/>
  <c r="J31" i="4"/>
  <c r="J30" i="4" s="1"/>
  <c r="F83" i="4"/>
  <c r="F82" i="4" s="1"/>
  <c r="F81" i="4" s="1"/>
  <c r="F80" i="4" s="1"/>
  <c r="F79" i="4" s="1"/>
  <c r="D96" i="4"/>
  <c r="D90" i="4" s="1"/>
  <c r="J98" i="4"/>
  <c r="J97" i="4" s="1"/>
  <c r="G104" i="4"/>
  <c r="G103" i="4" s="1"/>
  <c r="E118" i="4"/>
  <c r="E115" i="4" s="1"/>
  <c r="E114" i="4" s="1"/>
  <c r="J122" i="4"/>
  <c r="J121" i="4" s="1"/>
  <c r="G126" i="4"/>
  <c r="G125" i="4" s="1"/>
  <c r="G124" i="4" s="1"/>
  <c r="G88" i="4" s="1"/>
  <c r="G193" i="4" s="1"/>
  <c r="J128" i="4"/>
  <c r="J132" i="4"/>
  <c r="J136" i="4"/>
  <c r="J140" i="4"/>
  <c r="F181" i="4"/>
  <c r="F179" i="4" s="1"/>
  <c r="F178" i="4" s="1"/>
  <c r="F177" i="4" s="1"/>
  <c r="F176" i="4" s="1"/>
  <c r="J184" i="4"/>
  <c r="J181" i="4" s="1"/>
  <c r="J179" i="4" s="1"/>
  <c r="J178" i="4" s="1"/>
  <c r="J177" i="4" s="1"/>
  <c r="J176" i="4" s="1"/>
  <c r="J188" i="4"/>
  <c r="J85" i="4"/>
  <c r="I90" i="4"/>
  <c r="H115" i="4"/>
  <c r="H114" i="4" s="1"/>
  <c r="H113" i="4" s="1"/>
  <c r="F118" i="4"/>
  <c r="F115" i="4" s="1"/>
  <c r="F114" i="4" s="1"/>
  <c r="F113" i="4" s="1"/>
  <c r="J127" i="4"/>
  <c r="J131" i="4"/>
  <c r="J135" i="4"/>
  <c r="J139" i="4"/>
  <c r="J145" i="4"/>
  <c r="J149" i="4"/>
  <c r="G181" i="4"/>
  <c r="G179" i="4" s="1"/>
  <c r="G178" i="4" s="1"/>
  <c r="G177" i="4" s="1"/>
  <c r="G176" i="4" s="1"/>
  <c r="J183" i="4"/>
  <c r="J187" i="4"/>
  <c r="D113" i="3"/>
  <c r="H113" i="3"/>
  <c r="H114" i="3" s="1"/>
  <c r="E114" i="3"/>
  <c r="J35" i="3"/>
  <c r="E35" i="3"/>
  <c r="I35" i="3"/>
  <c r="D35" i="3"/>
  <c r="H35" i="3"/>
  <c r="E113" i="3"/>
  <c r="I113" i="3"/>
  <c r="I114" i="3" s="1"/>
  <c r="D114" i="3"/>
  <c r="F113" i="3"/>
  <c r="F114" i="3" s="1"/>
  <c r="J113" i="3"/>
  <c r="J114" i="3" s="1"/>
  <c r="G114" i="3"/>
  <c r="J39" i="4" l="1"/>
  <c r="J38" i="4" s="1"/>
  <c r="J115" i="4"/>
  <c r="J114" i="4" s="1"/>
  <c r="J113" i="4" s="1"/>
  <c r="E113" i="4"/>
  <c r="E87" i="4"/>
  <c r="E86" i="4" s="1"/>
  <c r="E78" i="4" s="1"/>
  <c r="F87" i="4"/>
  <c r="F86" i="4" s="1"/>
  <c r="F78" i="4" s="1"/>
  <c r="F16" i="4"/>
  <c r="F15" i="4" s="1"/>
  <c r="F7" i="4"/>
  <c r="F192" i="4" s="1"/>
  <c r="F194" i="4" s="1"/>
  <c r="I89" i="4"/>
  <c r="I87" i="4"/>
  <c r="I86" i="4" s="1"/>
  <c r="I78" i="4" s="1"/>
  <c r="G89" i="4"/>
  <c r="G87" i="4"/>
  <c r="G86" i="4" s="1"/>
  <c r="G78" i="4" s="1"/>
  <c r="D16" i="4"/>
  <c r="D7" i="4"/>
  <c r="D8" i="4"/>
  <c r="D193" i="4" s="1"/>
  <c r="D38" i="4"/>
  <c r="J126" i="4"/>
  <c r="J125" i="4" s="1"/>
  <c r="J124" i="4" s="1"/>
  <c r="J88" i="4" s="1"/>
  <c r="J83" i="4"/>
  <c r="J82" i="4" s="1"/>
  <c r="J81" i="4" s="1"/>
  <c r="J80" i="4" s="1"/>
  <c r="J79" i="4" s="1"/>
  <c r="J18" i="4"/>
  <c r="J17" i="4" s="1"/>
  <c r="H16" i="4"/>
  <c r="H15" i="4" s="1"/>
  <c r="H6" i="4" s="1"/>
  <c r="H7" i="4"/>
  <c r="H192" i="4" s="1"/>
  <c r="H194" i="4" s="1"/>
  <c r="G16" i="4"/>
  <c r="G15" i="4" s="1"/>
  <c r="G6" i="4" s="1"/>
  <c r="G7" i="4"/>
  <c r="J96" i="4"/>
  <c r="J90" i="4" s="1"/>
  <c r="E38" i="4"/>
  <c r="E15" i="4" s="1"/>
  <c r="E6" i="4" s="1"/>
  <c r="E8" i="4"/>
  <c r="E193" i="4" s="1"/>
  <c r="H87" i="4"/>
  <c r="H86" i="4" s="1"/>
  <c r="H78" i="4" s="1"/>
  <c r="J12" i="4"/>
  <c r="J11" i="4" s="1"/>
  <c r="J10" i="4" s="1"/>
  <c r="J9" i="4" s="1"/>
  <c r="F6" i="4"/>
  <c r="I192" i="4"/>
  <c r="I194" i="4" s="1"/>
  <c r="D89" i="4"/>
  <c r="D87" i="4"/>
  <c r="D86" i="4" s="1"/>
  <c r="D78" i="4" s="1"/>
  <c r="H116" i="3"/>
  <c r="H115" i="3"/>
  <c r="E115" i="3"/>
  <c r="E116" i="3"/>
  <c r="D116" i="3" s="1"/>
  <c r="J8" i="4" l="1"/>
  <c r="J193" i="4" s="1"/>
  <c r="I195" i="4"/>
  <c r="J89" i="4"/>
  <c r="J87" i="4"/>
  <c r="J86" i="4" s="1"/>
  <c r="J78" i="4" s="1"/>
  <c r="F195" i="4"/>
  <c r="E192" i="4"/>
  <c r="E194" i="4" s="1"/>
  <c r="E195" i="4" s="1"/>
  <c r="D192" i="4"/>
  <c r="D194" i="4" s="1"/>
  <c r="D197" i="4" s="1"/>
  <c r="G192" i="4"/>
  <c r="G194" i="4" s="1"/>
  <c r="J7" i="4"/>
  <c r="J192" i="4" s="1"/>
  <c r="J16" i="4"/>
  <c r="J15" i="4" s="1"/>
  <c r="J6" i="4" s="1"/>
  <c r="D15" i="4"/>
  <c r="D6" i="4" s="1"/>
  <c r="J194" i="4" l="1"/>
  <c r="J195" i="4" s="1"/>
  <c r="H195" i="4"/>
  <c r="G195" i="4"/>
  <c r="D195" i="4" s="1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  <c r="F50" i="1"/>
  <c r="F51" i="1"/>
  <c r="F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A57" authorId="0" shapeId="0" xr:uid="{CB2BAFD4-FC91-4CEF-A38C-4AADEF174471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0" authorId="0" shapeId="0" xr:uid="{0E3E3335-E302-4913-9F70-8450A3A45B36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3" authorId="0" shapeId="0" xr:uid="{C8512378-9516-43F9-AF13-D16527B4AB02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<sst xmlns="http://schemas.openxmlformats.org/spreadsheetml/2006/main" count="435" uniqueCount="221">
  <si>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</si>
  <si>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>(รายละเอียด 2)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</si>
  <si>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</si>
  <si>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</si>
  <si>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</si>
  <si>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</si>
  <si>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</si>
  <si>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</si>
  <si>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</si>
  <si>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</si>
  <si>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</si>
  <si>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</si>
  <si>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</si>
  <si>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</si>
  <si>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</si>
  <si>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</si>
  <si>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</si>
  <si>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</si>
  <si>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</si>
  <si>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</si>
  <si>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</si>
  <si>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</si>
  <si>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                        </t>
  </si>
  <si>
    <t xml:space="preserve">              (นางพัชรี  เรืองรุ่ง)</t>
  </si>
  <si>
    <t xml:space="preserve">    ผู้อำนวยการสำนักงานเขตพื้นที่การศึกษาประถมศึกษาปทุมธานี เขต 2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</si>
  <si>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</si>
  <si>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</si>
  <si>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</si>
  <si>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</si>
  <si>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</si>
  <si>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</si>
  <si>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</si>
  <si>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</si>
  <si>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</si>
  <si>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</si>
  <si>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</si>
  <si>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</si>
  <si>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</si>
  <si>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</si>
  <si>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</si>
  <si>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(นางกชพรรณ  บุญงามสม)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</si>
  <si>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</si>
  <si>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</si>
  <si>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</si>
  <si>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</si>
  <si>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 xml:space="preserve"> 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</si>
  <si>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</si>
  <si>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</si>
  <si>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</si>
  <si>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</si>
  <si>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สำนักงานเขตพื้นที่การศึกษาประถมศึกษาปทุมธานี เขต 2</t>
  </si>
  <si>
    <t>1.1.1.1</t>
  </si>
  <si>
    <t>2.1.1.1</t>
  </si>
  <si>
    <t>ร.ร.ชุมชนบึงบา</t>
  </si>
  <si>
    <t>ค่าครุภัณฑ์</t>
  </si>
  <si>
    <t>การอนุมัติเงินงวด</t>
  </si>
  <si>
    <t>ปัญหาอุปสรรค</t>
  </si>
  <si>
    <t xml:space="preserve">ครั้งที่ 201 </t>
  </si>
  <si>
    <t>ที่ ศธ 04087ว259/20 ม.ค.60</t>
  </si>
  <si>
    <t>28 พ.ย.2559</t>
  </si>
  <si>
    <t>2.1.2.1</t>
  </si>
  <si>
    <t>2.2.1</t>
  </si>
  <si>
    <t>2.2.1.1</t>
  </si>
  <si>
    <t>2.2.2</t>
  </si>
  <si>
    <t>2.2.3</t>
  </si>
  <si>
    <t>ลงชื่อ                                  เลขานุการคณะกรรมการติดตามเร่งรัดการใช้จ่ายเงินฯ</t>
  </si>
  <si>
    <t xml:space="preserve">  (รายละเอียด 1)</t>
  </si>
  <si>
    <t>งบประมาณ</t>
  </si>
  <si>
    <t>ผลการใช้จ่ายเงินงบประมาณ</t>
  </si>
  <si>
    <t>สรุปผลการเบิกจ่าย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</si>
  <si>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</si>
  <si>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</si>
  <si>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</si>
  <si>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</si>
  <si>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</si>
  <si>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</si>
  <si>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</si>
  <si>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</si>
  <si>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</si>
  <si>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</si>
  <si>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</si>
  <si>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</si>
  <si>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</si>
  <si>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</si>
  <si>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</si>
  <si>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</si>
  <si>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</si>
  <si>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</si>
  <si>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</si>
  <si>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</si>
  <si>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</si>
  <si>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</si>
  <si>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</si>
  <si>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</si>
  <si>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>(นางพัชรี  เรืองรุ่ง)</t>
  </si>
  <si>
    <t>(รายละเอียด 3)</t>
  </si>
  <si>
    <t>กลุ่มนิเทศติดตามและประเมินผลการจัดการศึกษา</t>
  </si>
  <si>
    <t xml:space="preserve">โครงการเสริมสร้างศักยภาพทรัพยากรมนุษย์ในศตวรรษที่ 21  </t>
  </si>
  <si>
    <t xml:space="preserve">        ประธานคณะกรรมการเร่งรัดติดตามฯ</t>
  </si>
  <si>
    <t>(รายละเอียด 4)</t>
  </si>
  <si>
    <t>ประธานคณะกรรมการติดตามเร่งรัดการใช้จ่ายเงินฯ</t>
  </si>
  <si>
    <t>สิ่งก่อสร้าง</t>
  </si>
  <si>
    <t>ปี65</t>
  </si>
  <si>
    <t>รองผู้อำนวยการสำนักงานเขตพื้นที่การศึกษา รักษาราชการแทน</t>
  </si>
  <si>
    <t xml:space="preserve"> ผู้อำนวยการสำนักงานเขตพื้นที่การศึกษาประถมศึกษาปทุมธานี เขต 2</t>
  </si>
  <si>
    <t>นักวิชาการเงินและบัญชีชำนาญการพิเศษ</t>
  </si>
  <si>
    <t xml:space="preserve">โรงเรียนวัดพวงแก้ว </t>
  </si>
  <si>
    <t>กลุ่มส่งเสริมการจัดการศึกษา/จัดสรรให้ 21 ร.ร.</t>
  </si>
  <si>
    <t>2.2.4</t>
  </si>
  <si>
    <t>2.2.5</t>
  </si>
  <si>
    <t>2.2.6</t>
  </si>
  <si>
    <t>ร.ร.วัดธัญญะผล</t>
  </si>
  <si>
    <t>2.3.2</t>
  </si>
  <si>
    <t>2.3.3</t>
  </si>
  <si>
    <t>2.4.1</t>
  </si>
  <si>
    <t>พิไลภรณ์</t>
  </si>
  <si>
    <t>ตรวจสอบแล้วถูกต้อง</t>
  </si>
  <si>
    <t xml:space="preserve">ค่าสาธารณูปโภค </t>
  </si>
  <si>
    <t>กลุ่มบริหารงานบุคค</t>
  </si>
  <si>
    <t xml:space="preserve">                </t>
  </si>
  <si>
    <t>3.2.1</t>
  </si>
  <si>
    <t>5.2</t>
  </si>
  <si>
    <t>5.2.1</t>
  </si>
  <si>
    <t>1.1.1.2</t>
  </si>
  <si>
    <t>1.1.1.3</t>
  </si>
  <si>
    <t>1.1.1.4</t>
  </si>
  <si>
    <t>2.3.1</t>
  </si>
  <si>
    <t>2.3.4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</si>
  <si>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</si>
  <si>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</si>
  <si>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</si>
  <si>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</si>
  <si>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</si>
  <si>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</si>
  <si>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</si>
  <si>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 xml:space="preserve">        ตรวจแล้วถูกต้อง</t>
  </si>
  <si>
    <t>ระบบ NEW GFMIS</t>
  </si>
  <si>
    <t xml:space="preserve">                       ลงชื่อ                                ผู้จัดทำ</t>
  </si>
  <si>
    <t xml:space="preserve">  นักวิชาการเงินและบัญชีชำนาญการพิเศษ</t>
  </si>
  <si>
    <t xml:space="preserve">        (นายคำโพธิ์  บุญสิงห์)</t>
  </si>
  <si>
    <t>(นายคำโพธิ์  บุญสิงห์)</t>
  </si>
  <si>
    <t xml:space="preserve">         ลงชื่อ</t>
  </si>
  <si>
    <t>ประธานคณะกรรมการเร่งรัดติดตามฯ</t>
  </si>
  <si>
    <t>รายงานผลการเบิกจ่ายเงินงบประมาณ งบลงทุน   ประจำปีงบประมาณ พ.ศ. 2566</t>
  </si>
  <si>
    <t>งบลงทุน ค่าครุภัณฑ์   6611310</t>
  </si>
  <si>
    <t>งบลงทุน  ค่าที่ดินสิ่งก่อสร้าง 6611320</t>
  </si>
  <si>
    <t>1.1.1.5</t>
  </si>
  <si>
    <t>1.2.1</t>
  </si>
  <si>
    <t>1.2.2</t>
  </si>
  <si>
    <t>1.2.3</t>
  </si>
  <si>
    <t>1.3.1</t>
  </si>
  <si>
    <t>1.4.1</t>
  </si>
  <si>
    <t>งบลงทุน  ค่าครุภัณฑ์  6611310</t>
  </si>
  <si>
    <t>งบลงทุน  ค่าที่ดินและสิ่งก่อสร้า  6611320</t>
  </si>
  <si>
    <t>2.1.1.2</t>
  </si>
  <si>
    <t>2.1.1.3</t>
  </si>
  <si>
    <t>2.31.1</t>
  </si>
  <si>
    <t>ผลการติดตามเร่งรัดการใช้จ่ายเงินงบประมาณรายจ่าย ประจำปีงบประมาณ พ.ศ. 2566</t>
  </si>
  <si>
    <t>ตามมมาตรการเร่งรัดการเบิกจ่ายเงินงบประมาณและการใช้จ่ายภาครัฐ ประจำปีงบประมาณ  พ.ศ. 2566</t>
  </si>
  <si>
    <t>ตามหนังสือสำนักเลขาธิการคณะรัฐมนตรี ด่วนที่สุด ที่ นร 0505/ว 427  ลงวันที่ 28  กันยายน  2565</t>
  </si>
  <si>
    <t>เป้าหมายตามมติ ครม.(%)</t>
  </si>
  <si>
    <t>ใช้จ่าย</t>
  </si>
  <si>
    <t>ไตรมาสที่ 1    ต.ค.65 - ธ.ค.65</t>
  </si>
  <si>
    <t xml:space="preserve">ผลการเบิกจ่าย  </t>
  </si>
  <si>
    <t>ไตรมาสที่ 2    ม.ค.66 - มี.ค.66</t>
  </si>
  <si>
    <t>ไตรมาสที่ 3    เม.ย.66 - มิ.ย.66</t>
  </si>
  <si>
    <t>ไตรมาสที่ 4    ก.ค.66 - ก.ย.66</t>
  </si>
  <si>
    <t>ประจำปีงบประมาณ พ.ศ. 2566</t>
  </si>
  <si>
    <t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ประจำปีงบประมาณ พ.ศ. 2566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</si>
  <si>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</si>
  <si>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</si>
  <si>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>กลุ่มส่งเสรริมการจัดการรศึกษา</t>
  </si>
  <si>
    <t xml:space="preserve">นางสาวเหมือนฝัน  จันทร์ประสิทธิ์ </t>
  </si>
  <si>
    <t>ตรวจแล้วถูกต้อง</t>
  </si>
  <si>
    <t>ผลการเบิกจ่ายเงินงบประมาณ</t>
  </si>
  <si>
    <t>ส่งเสริม/นิเทศ/ร่วมใจประสิทธิ์/ร่วมจิตประสาท/รวมราษฎร์สามัคคี/รเจริญดีวิทยา</t>
  </si>
  <si>
    <t xml:space="preserve">โรงเรียนชุมชนประชาธิปัตย์วิทยาคาร </t>
  </si>
  <si>
    <t>กลุ่ม ICT</t>
  </si>
  <si>
    <t>ทำสัญญา 7 กพ 66 ครบ 9 มีค 66</t>
  </si>
  <si>
    <t>บริหารสัญญา</t>
  </si>
  <si>
    <t>ร.ร.ร่วมจิตประสาท</t>
  </si>
  <si>
    <t>กลุ่มนิเทศ/จัดสรรให้ร.ร. ๆละ 4,000 บาท</t>
  </si>
  <si>
    <t>นิเทศ/รอแจ้งจัดสรรให้ร.ร. 10,000 บาท</t>
  </si>
  <si>
    <t>กลุ่มนิเทศติดตามและประเมินผล</t>
  </si>
  <si>
    <t>รอบุคคลแจ้ง</t>
  </si>
  <si>
    <t>ผลการเบิกจ่ายและใช้จ่ายเป็นไปตามมติครม.</t>
  </si>
  <si>
    <t xml:space="preserve">ผลการเบิกจ่ายและใช้จ่ายเป็นไปตามมติครม.  </t>
  </si>
  <si>
    <t>ผลการเบิกจ่ายและใช้จ่ายไม่เป็นไปตามมติครม.</t>
  </si>
  <si>
    <t>เร่งรัดแล้ว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</si>
  <si>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</si>
  <si>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กลุ่มบริหารงานบุคค/กค 66</t>
  </si>
  <si>
    <t>กลุ่มนิเทศติดตามและประเมินผลการจัดการศึกษา/ร.ร.ร่วมจิตประสาท</t>
  </si>
  <si>
    <t>กลุ่มส่งเสริมการจัดการศึกษา/วัดโปรยฝน</t>
  </si>
  <si>
    <t>วัดเขียนเขต/สุวรรณี/ชิตพงษ์/ธณัฐ</t>
  </si>
  <si>
    <t>ร.ร.วัดลาดสนุ่น</t>
  </si>
  <si>
    <t>กลุ่มนิเทศติดตามและประเมินผลการจัดการศึกษา ดำเนินการเอง</t>
  </si>
  <si>
    <t>1.1.2</t>
  </si>
  <si>
    <t>ศน.จิราภรณ์/ธัญญสิทธิศิลป์</t>
  </si>
  <si>
    <t>กลุ่มบริหารงานการเงินและสินทรัพย์/ร่วมจิตประสาทแจ้งไม่เบิก</t>
  </si>
  <si>
    <t>ร.ร.วัดนิเทศน์</t>
  </si>
  <si>
    <t>ร่วมจิตประสาท</t>
  </si>
  <si>
    <t>รอบุคคลและรอศน.แจ้งรายชื่อผู้เข้ารับการอบรม</t>
  </si>
  <si>
    <t>ร.ร.วัดเขียนเขต</t>
  </si>
  <si>
    <t>กลุ่มอำนวยการ/อนุชา</t>
  </si>
  <si>
    <t>กลุ่มนิเทศติดตามและประเมินผลฯ/ศน.กานต์ระวี</t>
  </si>
  <si>
    <t>ข้อมูลประจำเดือน กรกฎาคม 2566</t>
  </si>
  <si>
    <t>ค</t>
  </si>
  <si>
    <t>แผนงานยุทธศาสตร์ : สร้างความเสมอภาคทางการศึกษา</t>
  </si>
  <si>
    <t>ตรวจถูกต้องแล้ว</t>
  </si>
  <si>
    <t>ผลการเบิกจ่ายไม่เป็นไปตามมติครม. ผลการ       ใช้จ่ายเป็นไปตามมติครม.</t>
  </si>
  <si>
    <t xml:space="preserve">ผลการเบิกจ่ายและผลการใช้จ่ายเป็นไปตามมติครม. 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</si>
  <si>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</si>
  <si>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</si>
  <si>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 xml:space="preserve">      ประธานคณะกรรมการติดตามเร่งรัดการใช้จ่ายเงินฯ</t>
  </si>
  <si>
    <t>(นายวิรุฬห์  แสงงาม)</t>
  </si>
  <si>
    <t>เลขานุการคณะกรรมการ</t>
  </si>
  <si>
    <t xml:space="preserve">     (นางพัชรี  เรืองรุ่ง)</t>
  </si>
  <si>
    <t>ติดตามเร่งรัดการใช้จ่ายเงินฯ</t>
  </si>
  <si>
    <t xml:space="preserve">                   ประธานคณะกรรมการ</t>
  </si>
  <si>
    <t xml:space="preserve">                         (นายคำโพธิ์  บุญสิงห์)     ติดตามเร่งรัดการใช้จ่ายเงินฯ</t>
  </si>
  <si>
    <t xml:space="preserve">                ข้อมูลประจำเดือน กรกฎาคม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</si>
</sst>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</numFmts>
  <fonts count="3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sz val="12"/>
      <color theme="1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sz val="12"/>
      <name val="TH SarabunIT๙"/>
      <family val="2"/>
      <charset val="222"/>
    </font>
    <font>
      <sz val="14"/>
      <color theme="0"/>
      <name val="TH SarabunPSK"/>
      <family val="2"/>
    </font>
    <font>
      <sz val="14"/>
      <name val="Cordia New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  <charset val="222"/>
    </font>
    <font>
      <sz val="10"/>
      <name val="TH SarabunPSK"/>
      <family val="2"/>
    </font>
    <font>
      <sz val="10"/>
      <color theme="1"/>
      <name val="TH SarabunPSK"/>
      <family val="2"/>
    </font>
    <font>
      <sz val="12"/>
      <color theme="0"/>
      <name val="TH SarabunPSK"/>
      <family val="2"/>
      <charset val="222"/>
    </font>
    <font>
      <sz val="12"/>
      <name val="TH SarabunIT๙"/>
      <family val="2"/>
    </font>
    <font>
      <sz val="10"/>
      <color theme="1"/>
      <name val="TH SarabunPSK"/>
      <family val="2"/>
      <charset val="222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  <font>
      <sz val="10"/>
      <name val="TH SarabunIT๙"/>
      <family val="2"/>
    </font>
    <font>
      <sz val="12"/>
      <color rgb="FFFF0000"/>
      <name val="TH SarabunPSK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238">
    <xf numFmtId="0" fontId="0" fillId="0" borderId="0" xfId="0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187" fontId="3" fillId="0" borderId="0" xfId="1" applyFont="1"/>
    <xf numFmtId="0" fontId="3" fillId="0" borderId="0" xfId="0" applyFont="1" applyAlignment="1">
      <alignment horizontal="center"/>
    </xf>
    <xf numFmtId="187" fontId="3" fillId="0" borderId="0" xfId="1" applyFont="1" applyBorder="1"/>
    <xf numFmtId="43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6" borderId="6" xfId="0" applyFont="1" applyFill="1" applyBorder="1"/>
    <xf numFmtId="2" fontId="3" fillId="6" borderId="0" xfId="0" applyNumberFormat="1" applyFont="1" applyFill="1"/>
    <xf numFmtId="0" fontId="2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2" fontId="8" fillId="6" borderId="0" xfId="0" applyNumberFormat="1" applyFont="1" applyFill="1" applyAlignment="1">
      <alignment horizontal="center"/>
    </xf>
    <xf numFmtId="43" fontId="9" fillId="6" borderId="0" xfId="0" applyNumberFormat="1" applyFont="1" applyFill="1" applyAlignment="1">
      <alignment horizontal="center"/>
    </xf>
    <xf numFmtId="2" fontId="6" fillId="0" borderId="0" xfId="0" applyNumberFormat="1" applyFont="1"/>
    <xf numFmtId="2" fontId="8" fillId="0" borderId="0" xfId="0" applyNumberFormat="1" applyFont="1"/>
    <xf numFmtId="43" fontId="10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/>
    <xf numFmtId="49" fontId="2" fillId="22" borderId="6" xfId="0" applyNumberFormat="1" applyFont="1" applyFill="1" applyBorder="1" applyAlignment="1">
      <alignment horizontal="left" vertical="center"/>
    </xf>
    <xf numFmtId="0" fontId="2" fillId="22" borderId="6" xfId="0" applyFont="1" applyFill="1" applyBorder="1" applyAlignment="1">
      <alignment horizontal="left" vertical="center"/>
    </xf>
    <xf numFmtId="0" fontId="3" fillId="9" borderId="6" xfId="0" applyFont="1" applyFill="1" applyBorder="1"/>
    <xf numFmtId="0" fontId="3" fillId="7" borderId="6" xfId="0" applyFont="1" applyFill="1" applyBorder="1" applyAlignment="1">
      <alignment horizontal="center"/>
    </xf>
    <xf numFmtId="49" fontId="2" fillId="7" borderId="6" xfId="0" applyNumberFormat="1" applyFont="1" applyFill="1" applyBorder="1" applyAlignment="1">
      <alignment horizontal="left"/>
    </xf>
    <xf numFmtId="0" fontId="3" fillId="7" borderId="6" xfId="0" applyFont="1" applyFill="1" applyBorder="1"/>
    <xf numFmtId="0" fontId="3" fillId="12" borderId="6" xfId="0" applyFont="1" applyFill="1" applyBorder="1" applyAlignment="1">
      <alignment vertical="top"/>
    </xf>
    <xf numFmtId="2" fontId="3" fillId="12" borderId="6" xfId="0" applyNumberFormat="1" applyFont="1" applyFill="1" applyBorder="1" applyAlignment="1">
      <alignment horizontal="left" vertical="top" wrapText="1"/>
    </xf>
    <xf numFmtId="0" fontId="3" fillId="12" borderId="6" xfId="0" applyFont="1" applyFill="1" applyBorder="1" applyAlignment="1">
      <alignment horizontal="left" vertical="top"/>
    </xf>
    <xf numFmtId="187" fontId="3" fillId="6" borderId="6" xfId="0" applyNumberFormat="1" applyFont="1" applyFill="1" applyBorder="1" applyAlignment="1">
      <alignment horizontal="left"/>
    </xf>
    <xf numFmtId="190" fontId="3" fillId="9" borderId="5" xfId="0" applyNumberFormat="1" applyFont="1" applyFill="1" applyBorder="1" applyAlignment="1">
      <alignment horizontal="center" vertical="top"/>
    </xf>
    <xf numFmtId="0" fontId="3" fillId="9" borderId="6" xfId="0" applyFont="1" applyFill="1" applyBorder="1" applyAlignment="1">
      <alignment horizontal="left" vertical="top"/>
    </xf>
    <xf numFmtId="2" fontId="2" fillId="7" borderId="5" xfId="0" applyNumberFormat="1" applyFont="1" applyFill="1" applyBorder="1" applyAlignment="1">
      <alignment horizontal="left"/>
    </xf>
    <xf numFmtId="43" fontId="2" fillId="7" borderId="6" xfId="0" applyNumberFormat="1" applyFont="1" applyFill="1" applyBorder="1" applyAlignment="1">
      <alignment horizontal="center"/>
    </xf>
    <xf numFmtId="0" fontId="3" fillId="7" borderId="2" xfId="0" applyFont="1" applyFill="1" applyBorder="1"/>
    <xf numFmtId="2" fontId="2" fillId="7" borderId="2" xfId="0" applyNumberFormat="1" applyFont="1" applyFill="1" applyBorder="1" applyAlignment="1">
      <alignment horizontal="left"/>
    </xf>
    <xf numFmtId="3" fontId="3" fillId="12" borderId="6" xfId="0" applyNumberFormat="1" applyFont="1" applyFill="1" applyBorder="1" applyAlignment="1">
      <alignment vertical="top"/>
    </xf>
    <xf numFmtId="0" fontId="2" fillId="7" borderId="13" xfId="0" applyFont="1" applyFill="1" applyBorder="1"/>
    <xf numFmtId="2" fontId="2" fillId="7" borderId="13" xfId="0" applyNumberFormat="1" applyFont="1" applyFill="1" applyBorder="1"/>
    <xf numFmtId="3" fontId="3" fillId="0" borderId="6" xfId="0" applyNumberFormat="1" applyFont="1" applyBorder="1"/>
    <xf numFmtId="2" fontId="3" fillId="12" borderId="2" xfId="0" applyNumberFormat="1" applyFont="1" applyFill="1" applyBorder="1" applyAlignment="1">
      <alignment vertical="top"/>
    </xf>
    <xf numFmtId="3" fontId="3" fillId="6" borderId="6" xfId="0" applyNumberFormat="1" applyFont="1" applyFill="1" applyBorder="1"/>
    <xf numFmtId="0" fontId="3" fillId="24" borderId="6" xfId="0" applyFont="1" applyFill="1" applyBorder="1" applyAlignment="1">
      <alignment vertical="top"/>
    </xf>
    <xf numFmtId="0" fontId="3" fillId="24" borderId="6" xfId="0" applyFont="1" applyFill="1" applyBorder="1" applyAlignment="1">
      <alignment vertical="top" wrapText="1"/>
    </xf>
    <xf numFmtId="3" fontId="3" fillId="24" borderId="6" xfId="0" applyNumberFormat="1" applyFont="1" applyFill="1" applyBorder="1" applyAlignment="1">
      <alignment vertical="top"/>
    </xf>
    <xf numFmtId="0" fontId="3" fillId="6" borderId="5" xfId="0" applyFont="1" applyFill="1" applyBorder="1"/>
    <xf numFmtId="187" fontId="3" fillId="6" borderId="5" xfId="0" applyNumberFormat="1" applyFont="1" applyFill="1" applyBorder="1" applyAlignment="1">
      <alignment horizontal="left"/>
    </xf>
    <xf numFmtId="0" fontId="3" fillId="19" borderId="14" xfId="0" applyFont="1" applyFill="1" applyBorder="1"/>
    <xf numFmtId="3" fontId="3" fillId="19" borderId="6" xfId="0" applyNumberFormat="1" applyFont="1" applyFill="1" applyBorder="1"/>
    <xf numFmtId="2" fontId="2" fillId="11" borderId="6" xfId="0" applyNumberFormat="1" applyFont="1" applyFill="1" applyBorder="1" applyAlignment="1">
      <alignment vertical="top" wrapText="1"/>
    </xf>
    <xf numFmtId="2" fontId="3" fillId="7" borderId="6" xfId="0" applyNumberFormat="1" applyFont="1" applyFill="1" applyBorder="1"/>
    <xf numFmtId="2" fontId="2" fillId="7" borderId="6" xfId="0" applyNumberFormat="1" applyFont="1" applyFill="1" applyBorder="1"/>
    <xf numFmtId="2" fontId="3" fillId="6" borderId="19" xfId="0" applyNumberFormat="1" applyFont="1" applyFill="1" applyBorder="1"/>
    <xf numFmtId="2" fontId="2" fillId="9" borderId="6" xfId="0" applyNumberFormat="1" applyFont="1" applyFill="1" applyBorder="1" applyAlignment="1">
      <alignment horizontal="left"/>
    </xf>
    <xf numFmtId="0" fontId="3" fillId="6" borderId="6" xfId="0" applyFont="1" applyFill="1" applyBorder="1" applyAlignment="1">
      <alignment vertical="top"/>
    </xf>
    <xf numFmtId="0" fontId="3" fillId="6" borderId="6" xfId="0" applyFont="1" applyFill="1" applyBorder="1" applyAlignment="1">
      <alignment vertical="top" wrapText="1"/>
    </xf>
    <xf numFmtId="0" fontId="2" fillId="25" borderId="2" xfId="0" applyFont="1" applyFill="1" applyBorder="1"/>
    <xf numFmtId="0" fontId="3" fillId="16" borderId="6" xfId="0" applyFont="1" applyFill="1" applyBorder="1"/>
    <xf numFmtId="0" fontId="2" fillId="16" borderId="6" xfId="0" applyFont="1" applyFill="1" applyBorder="1" applyAlignment="1">
      <alignment horizontal="center"/>
    </xf>
    <xf numFmtId="187" fontId="3" fillId="0" borderId="0" xfId="1" applyFont="1" applyAlignment="1">
      <alignment horizontal="right"/>
    </xf>
    <xf numFmtId="0" fontId="3" fillId="0" borderId="3" xfId="0" applyFont="1" applyBorder="1"/>
    <xf numFmtId="0" fontId="0" fillId="0" borderId="0" xfId="0" applyAlignment="1">
      <alignment vertical="top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2" fontId="15" fillId="0" borderId="0" xfId="0" applyNumberFormat="1" applyFont="1"/>
    <xf numFmtId="0" fontId="15" fillId="0" borderId="0" xfId="0" applyFont="1"/>
    <xf numFmtId="187" fontId="15" fillId="0" borderId="0" xfId="1" applyFont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187" fontId="15" fillId="0" borderId="0" xfId="1" applyFont="1" applyBorder="1"/>
    <xf numFmtId="49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/>
    </xf>
    <xf numFmtId="0" fontId="15" fillId="6" borderId="0" xfId="0" applyFont="1" applyFill="1" applyAlignment="1">
      <alignment horizontal="left"/>
    </xf>
    <xf numFmtId="49" fontId="15" fillId="6" borderId="0" xfId="0" applyNumberFormat="1" applyFont="1" applyFill="1" applyAlignment="1">
      <alignment horizontal="center"/>
    </xf>
    <xf numFmtId="2" fontId="15" fillId="6" borderId="0" xfId="0" applyNumberFormat="1" applyFont="1" applyFill="1" applyAlignment="1">
      <alignment horizontal="center"/>
    </xf>
    <xf numFmtId="0" fontId="15" fillId="6" borderId="0" xfId="0" applyFont="1" applyFill="1" applyAlignment="1">
      <alignment horizontal="center" vertical="center"/>
    </xf>
    <xf numFmtId="43" fontId="15" fillId="6" borderId="0" xfId="0" applyNumberFormat="1" applyFont="1" applyFill="1" applyAlignment="1">
      <alignment horizontal="center"/>
    </xf>
    <xf numFmtId="43" fontId="15" fillId="6" borderId="0" xfId="0" applyNumberFormat="1" applyFont="1" applyFill="1" applyAlignment="1">
      <alignment horizontal="left"/>
    </xf>
    <xf numFmtId="187" fontId="15" fillId="6" borderId="0" xfId="1" applyFont="1" applyFill="1" applyBorder="1"/>
    <xf numFmtId="187" fontId="15" fillId="6" borderId="0" xfId="1" applyFont="1" applyFill="1"/>
    <xf numFmtId="0" fontId="15" fillId="6" borderId="0" xfId="0" applyFont="1" applyFill="1"/>
    <xf numFmtId="0" fontId="15" fillId="4" borderId="0" xfId="0" applyFont="1" applyFill="1" applyAlignment="1">
      <alignment horizontal="center"/>
    </xf>
    <xf numFmtId="43" fontId="15" fillId="4" borderId="0" xfId="0" applyNumberFormat="1" applyFont="1" applyFill="1" applyAlignment="1">
      <alignment horizontal="center"/>
    </xf>
    <xf numFmtId="43" fontId="15" fillId="4" borderId="0" xfId="0" applyNumberFormat="1" applyFont="1" applyFill="1" applyAlignment="1">
      <alignment horizontal="left"/>
    </xf>
    <xf numFmtId="0" fontId="15" fillId="4" borderId="0" xfId="0" applyFont="1" applyFill="1" applyAlignment="1">
      <alignment horizontal="left"/>
    </xf>
    <xf numFmtId="49" fontId="15" fillId="4" borderId="0" xfId="0" applyNumberFormat="1" applyFont="1" applyFill="1" applyAlignment="1">
      <alignment horizontal="center"/>
    </xf>
    <xf numFmtId="2" fontId="15" fillId="4" borderId="0" xfId="0" applyNumberFormat="1" applyFont="1" applyFill="1" applyAlignment="1">
      <alignment horizontal="center"/>
    </xf>
    <xf numFmtId="0" fontId="15" fillId="4" borderId="0" xfId="0" applyFont="1" applyFill="1" applyAlignment="1">
      <alignment horizontal="center" vertical="center"/>
    </xf>
    <xf numFmtId="187" fontId="15" fillId="6" borderId="0" xfId="0" applyNumberFormat="1" applyFont="1" applyFill="1" applyAlignment="1">
      <alignment horizontal="center"/>
    </xf>
    <xf numFmtId="188" fontId="15" fillId="0" borderId="0" xfId="1" applyNumberFormat="1" applyFont="1" applyAlignment="1">
      <alignment horizontal="right"/>
    </xf>
    <xf numFmtId="0" fontId="15" fillId="2" borderId="0" xfId="0" applyFont="1" applyFill="1" applyAlignment="1">
      <alignment horizontal="center"/>
    </xf>
    <xf numFmtId="0" fontId="7" fillId="0" borderId="0" xfId="0" applyFont="1" applyAlignment="1">
      <alignment wrapText="1"/>
    </xf>
    <xf numFmtId="0" fontId="8" fillId="6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6" xfId="0" applyFont="1" applyFill="1" applyBorder="1" applyAlignment="1">
      <alignment horizontal="center" vertical="center" wrapText="1"/>
    </xf>
    <xf numFmtId="2" fontId="8" fillId="6" borderId="6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top"/>
    </xf>
    <xf numFmtId="2" fontId="11" fillId="11" borderId="11" xfId="0" applyNumberFormat="1" applyFont="1" applyFill="1" applyBorder="1" applyAlignment="1">
      <alignment vertical="top"/>
    </xf>
    <xf numFmtId="43" fontId="18" fillId="11" borderId="6" xfId="0" applyNumberFormat="1" applyFont="1" applyFill="1" applyBorder="1" applyAlignment="1">
      <alignment horizontal="center" vertical="top"/>
    </xf>
    <xf numFmtId="0" fontId="16" fillId="11" borderId="6" xfId="0" applyFont="1" applyFill="1" applyBorder="1" applyAlignment="1">
      <alignment horizontal="center" vertical="top"/>
    </xf>
    <xf numFmtId="2" fontId="17" fillId="9" borderId="6" xfId="0" applyNumberFormat="1" applyFont="1" applyFill="1" applyBorder="1" applyAlignment="1">
      <alignment horizontal="justify" vertical="top"/>
    </xf>
    <xf numFmtId="2" fontId="18" fillId="6" borderId="6" xfId="0" applyNumberFormat="1" applyFont="1" applyFill="1" applyBorder="1" applyAlignment="1">
      <alignment vertical="top" wrapText="1"/>
    </xf>
    <xf numFmtId="2" fontId="17" fillId="6" borderId="6" xfId="0" applyNumberFormat="1" applyFont="1" applyFill="1" applyBorder="1" applyAlignment="1">
      <alignment vertical="top" wrapText="1"/>
    </xf>
    <xf numFmtId="0" fontId="20" fillId="9" borderId="6" xfId="0" applyFont="1" applyFill="1" applyBorder="1" applyAlignment="1">
      <alignment vertical="top"/>
    </xf>
    <xf numFmtId="0" fontId="17" fillId="9" borderId="6" xfId="0" applyFont="1" applyFill="1" applyBorder="1" applyAlignment="1">
      <alignment horizontal="justify" vertical="top"/>
    </xf>
    <xf numFmtId="43" fontId="17" fillId="6" borderId="6" xfId="0" applyNumberFormat="1" applyFont="1" applyFill="1" applyBorder="1" applyAlignment="1">
      <alignment vertical="top"/>
    </xf>
    <xf numFmtId="49" fontId="17" fillId="7" borderId="6" xfId="0" applyNumberFormat="1" applyFont="1" applyFill="1" applyBorder="1" applyAlignment="1">
      <alignment vertical="top"/>
    </xf>
    <xf numFmtId="49" fontId="18" fillId="6" borderId="6" xfId="0" applyNumberFormat="1" applyFont="1" applyFill="1" applyBorder="1" applyAlignment="1">
      <alignment vertical="top" wrapText="1"/>
    </xf>
    <xf numFmtId="0" fontId="11" fillId="15" borderId="6" xfId="0" applyFont="1" applyFill="1" applyBorder="1" applyAlignment="1">
      <alignment horizontal="center" vertical="top"/>
    </xf>
    <xf numFmtId="2" fontId="11" fillId="15" borderId="11" xfId="0" applyNumberFormat="1" applyFont="1" applyFill="1" applyBorder="1" applyAlignment="1">
      <alignment vertical="top" wrapText="1"/>
    </xf>
    <xf numFmtId="43" fontId="18" fillId="15" borderId="6" xfId="0" applyNumberFormat="1" applyFont="1" applyFill="1" applyBorder="1" applyAlignment="1">
      <alignment horizontal="center" vertical="top"/>
    </xf>
    <xf numFmtId="0" fontId="17" fillId="15" borderId="6" xfId="0" applyFont="1" applyFill="1" applyBorder="1" applyAlignment="1">
      <alignment vertical="top"/>
    </xf>
    <xf numFmtId="0" fontId="18" fillId="16" borderId="6" xfId="0" applyFont="1" applyFill="1" applyBorder="1" applyAlignment="1">
      <alignment horizontal="center" vertical="top"/>
    </xf>
    <xf numFmtId="2" fontId="18" fillId="16" borderId="11" xfId="0" applyNumberFormat="1" applyFont="1" applyFill="1" applyBorder="1" applyAlignment="1">
      <alignment vertical="top" wrapText="1"/>
    </xf>
    <xf numFmtId="2" fontId="18" fillId="16" borderId="11" xfId="0" applyNumberFormat="1" applyFont="1" applyFill="1" applyBorder="1" applyAlignment="1">
      <alignment vertical="top"/>
    </xf>
    <xf numFmtId="43" fontId="18" fillId="16" borderId="6" xfId="0" applyNumberFormat="1" applyFont="1" applyFill="1" applyBorder="1" applyAlignment="1">
      <alignment horizontal="center" vertical="top"/>
    </xf>
    <xf numFmtId="43" fontId="17" fillId="16" borderId="6" xfId="0" applyNumberFormat="1" applyFont="1" applyFill="1" applyBorder="1" applyAlignment="1">
      <alignment vertical="top"/>
    </xf>
    <xf numFmtId="0" fontId="18" fillId="7" borderId="2" xfId="0" applyFont="1" applyFill="1" applyBorder="1" applyAlignment="1">
      <alignment horizontal="center" vertical="top"/>
    </xf>
    <xf numFmtId="2" fontId="18" fillId="7" borderId="8" xfId="0" applyNumberFormat="1" applyFont="1" applyFill="1" applyBorder="1" applyAlignment="1">
      <alignment vertical="top"/>
    </xf>
    <xf numFmtId="43" fontId="18" fillId="7" borderId="2" xfId="0" applyNumberFormat="1" applyFont="1" applyFill="1" applyBorder="1" applyAlignment="1">
      <alignment horizontal="center" vertical="top"/>
    </xf>
    <xf numFmtId="0" fontId="17" fillId="7" borderId="2" xfId="0" applyFont="1" applyFill="1" applyBorder="1" applyAlignment="1">
      <alignment horizontal="left" vertical="top"/>
    </xf>
    <xf numFmtId="0" fontId="18" fillId="6" borderId="6" xfId="0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vertical="top" wrapText="1"/>
    </xf>
    <xf numFmtId="43" fontId="18" fillId="6" borderId="6" xfId="0" applyNumberFormat="1" applyFont="1" applyFill="1" applyBorder="1" applyAlignment="1">
      <alignment horizontal="center" vertical="top"/>
    </xf>
    <xf numFmtId="43" fontId="17" fillId="6" borderId="6" xfId="0" applyNumberFormat="1" applyFont="1" applyFill="1" applyBorder="1" applyAlignment="1">
      <alignment horizontal="center" vertical="top"/>
    </xf>
    <xf numFmtId="0" fontId="17" fillId="6" borderId="6" xfId="0" applyFont="1" applyFill="1" applyBorder="1" applyAlignment="1">
      <alignment horizontal="left" vertical="top" wrapText="1"/>
    </xf>
    <xf numFmtId="2" fontId="11" fillId="11" borderId="11" xfId="0" applyNumberFormat="1" applyFont="1" applyFill="1" applyBorder="1" applyAlignment="1">
      <alignment vertical="top" wrapText="1"/>
    </xf>
    <xf numFmtId="2" fontId="18" fillId="11" borderId="11" xfId="0" applyNumberFormat="1" applyFont="1" applyFill="1" applyBorder="1" applyAlignment="1">
      <alignment vertical="top" wrapText="1"/>
    </xf>
    <xf numFmtId="0" fontId="17" fillId="11" borderId="6" xfId="0" applyFont="1" applyFill="1" applyBorder="1" applyAlignment="1">
      <alignment horizontal="left" vertical="top"/>
    </xf>
    <xf numFmtId="2" fontId="11" fillId="15" borderId="11" xfId="0" applyNumberFormat="1" applyFont="1" applyFill="1" applyBorder="1" applyAlignment="1">
      <alignment vertical="top"/>
    </xf>
    <xf numFmtId="43" fontId="17" fillId="15" borderId="6" xfId="0" applyNumberFormat="1" applyFont="1" applyFill="1" applyBorder="1" applyAlignment="1">
      <alignment horizontal="center" vertical="top"/>
    </xf>
    <xf numFmtId="0" fontId="17" fillId="15" borderId="6" xfId="0" applyFont="1" applyFill="1" applyBorder="1" applyAlignment="1">
      <alignment horizontal="left" vertical="top"/>
    </xf>
    <xf numFmtId="43" fontId="17" fillId="16" borderId="6" xfId="0" applyNumberFormat="1" applyFont="1" applyFill="1" applyBorder="1" applyAlignment="1">
      <alignment horizontal="center" vertical="top"/>
    </xf>
    <xf numFmtId="0" fontId="17" fillId="16" borderId="6" xfId="0" applyFont="1" applyFill="1" applyBorder="1" applyAlignment="1">
      <alignment horizontal="left" vertical="top"/>
    </xf>
    <xf numFmtId="0" fontId="18" fillId="7" borderId="6" xfId="0" applyFont="1" applyFill="1" applyBorder="1" applyAlignment="1">
      <alignment horizontal="center" vertical="top"/>
    </xf>
    <xf numFmtId="2" fontId="18" fillId="7" borderId="11" xfId="0" applyNumberFormat="1" applyFont="1" applyFill="1" applyBorder="1" applyAlignment="1">
      <alignment vertical="top"/>
    </xf>
    <xf numFmtId="43" fontId="18" fillId="7" borderId="6" xfId="0" applyNumberFormat="1" applyFont="1" applyFill="1" applyBorder="1" applyAlignment="1">
      <alignment horizontal="center" vertical="top"/>
    </xf>
    <xf numFmtId="43" fontId="17" fillId="7" borderId="6" xfId="0" applyNumberFormat="1" applyFont="1" applyFill="1" applyBorder="1" applyAlignment="1">
      <alignment horizontal="center" vertical="top"/>
    </xf>
    <xf numFmtId="0" fontId="17" fillId="7" borderId="6" xfId="0" applyFont="1" applyFill="1" applyBorder="1" applyAlignment="1">
      <alignment vertical="top"/>
    </xf>
    <xf numFmtId="43" fontId="18" fillId="6" borderId="5" xfId="0" applyNumberFormat="1" applyFont="1" applyFill="1" applyBorder="1" applyAlignment="1">
      <alignment horizontal="center" vertical="top"/>
    </xf>
    <xf numFmtId="43" fontId="17" fillId="6" borderId="5" xfId="0" applyNumberFormat="1" applyFont="1" applyFill="1" applyBorder="1" applyAlignment="1">
      <alignment horizontal="center" vertical="top"/>
    </xf>
    <xf numFmtId="0" fontId="20" fillId="0" borderId="6" xfId="0" applyFont="1" applyBorder="1" applyAlignment="1">
      <alignment vertical="top" wrapText="1"/>
    </xf>
    <xf numFmtId="0" fontId="18" fillId="6" borderId="2" xfId="0" applyFont="1" applyFill="1" applyBorder="1" applyAlignment="1">
      <alignment horizontal="center" vertical="top"/>
    </xf>
    <xf numFmtId="0" fontId="17" fillId="0" borderId="6" xfId="0" applyFont="1" applyBorder="1" applyAlignment="1">
      <alignment vertical="top"/>
    </xf>
    <xf numFmtId="0" fontId="17" fillId="0" borderId="5" xfId="0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horizontal="left" vertical="top"/>
    </xf>
    <xf numFmtId="190" fontId="18" fillId="16" borderId="6" xfId="0" applyNumberFormat="1" applyFont="1" applyFill="1" applyBorder="1" applyAlignment="1">
      <alignment horizontal="center" vertical="top"/>
    </xf>
    <xf numFmtId="2" fontId="18" fillId="0" borderId="6" xfId="0" applyNumberFormat="1" applyFont="1" applyBorder="1" applyAlignment="1">
      <alignment vertical="top"/>
    </xf>
    <xf numFmtId="2" fontId="11" fillId="11" borderId="6" xfId="0" applyNumberFormat="1" applyFont="1" applyFill="1" applyBorder="1" applyAlignment="1">
      <alignment vertical="top"/>
    </xf>
    <xf numFmtId="0" fontId="17" fillId="11" borderId="6" xfId="0" applyFont="1" applyFill="1" applyBorder="1" applyAlignment="1">
      <alignment vertical="top"/>
    </xf>
    <xf numFmtId="0" fontId="11" fillId="8" borderId="5" xfId="0" applyFont="1" applyFill="1" applyBorder="1" applyAlignment="1">
      <alignment horizontal="center" vertical="top"/>
    </xf>
    <xf numFmtId="2" fontId="11" fillId="8" borderId="12" xfId="0" applyNumberFormat="1" applyFont="1" applyFill="1" applyBorder="1" applyAlignment="1">
      <alignment vertical="top"/>
    </xf>
    <xf numFmtId="43" fontId="18" fillId="8" borderId="5" xfId="0" applyNumberFormat="1" applyFont="1" applyFill="1" applyBorder="1" applyAlignment="1">
      <alignment horizontal="center" vertical="top"/>
    </xf>
    <xf numFmtId="0" fontId="17" fillId="8" borderId="5" xfId="0" applyFont="1" applyFill="1" applyBorder="1" applyAlignment="1">
      <alignment vertical="top"/>
    </xf>
    <xf numFmtId="0" fontId="18" fillId="9" borderId="6" xfId="0" applyFont="1" applyFill="1" applyBorder="1" applyAlignment="1">
      <alignment horizontal="center" vertical="top"/>
    </xf>
    <xf numFmtId="43" fontId="18" fillId="9" borderId="6" xfId="0" applyNumberFormat="1" applyFont="1" applyFill="1" applyBorder="1" applyAlignment="1">
      <alignment horizontal="center" vertical="top"/>
    </xf>
    <xf numFmtId="0" fontId="17" fillId="9" borderId="6" xfId="0" applyFont="1" applyFill="1" applyBorder="1" applyAlignment="1">
      <alignment vertical="top"/>
    </xf>
    <xf numFmtId="2" fontId="18" fillId="0" borderId="6" xfId="0" applyNumberFormat="1" applyFont="1" applyBorder="1" applyAlignment="1">
      <alignment vertical="top" wrapText="1"/>
    </xf>
    <xf numFmtId="43" fontId="18" fillId="0" borderId="6" xfId="0" applyNumberFormat="1" applyFont="1" applyBorder="1" applyAlignment="1">
      <alignment horizontal="center" vertical="top"/>
    </xf>
    <xf numFmtId="43" fontId="17" fillId="0" borderId="6" xfId="0" applyNumberFormat="1" applyFont="1" applyBorder="1" applyAlignment="1">
      <alignment horizontal="center" vertical="top"/>
    </xf>
    <xf numFmtId="0" fontId="17" fillId="0" borderId="6" xfId="0" applyFont="1" applyBorder="1" applyAlignment="1">
      <alignment vertical="top" wrapText="1"/>
    </xf>
    <xf numFmtId="2" fontId="18" fillId="0" borderId="6" xfId="0" applyNumberFormat="1" applyFont="1" applyBorder="1" applyAlignment="1">
      <alignment horizontal="center" vertical="top"/>
    </xf>
    <xf numFmtId="2" fontId="17" fillId="0" borderId="6" xfId="0" applyNumberFormat="1" applyFont="1" applyBorder="1" applyAlignment="1">
      <alignment horizontal="center" vertical="top"/>
    </xf>
    <xf numFmtId="0" fontId="17" fillId="3" borderId="6" xfId="0" applyFont="1" applyFill="1" applyBorder="1"/>
    <xf numFmtId="0" fontId="4" fillId="6" borderId="0" xfId="0" applyFont="1" applyFill="1" applyAlignment="1">
      <alignment horizontal="center"/>
    </xf>
    <xf numFmtId="2" fontId="4" fillId="6" borderId="0" xfId="0" applyNumberFormat="1" applyFont="1" applyFill="1" applyAlignment="1">
      <alignment horizontal="center"/>
    </xf>
    <xf numFmtId="2" fontId="4" fillId="6" borderId="18" xfId="0" applyNumberFormat="1" applyFont="1" applyFill="1" applyBorder="1" applyAlignment="1">
      <alignment horizontal="center"/>
    </xf>
    <xf numFmtId="2" fontId="2" fillId="6" borderId="18" xfId="0" applyNumberFormat="1" applyFont="1" applyFill="1" applyBorder="1"/>
    <xf numFmtId="0" fontId="17" fillId="6" borderId="18" xfId="0" applyFont="1" applyFill="1" applyBorder="1"/>
    <xf numFmtId="0" fontId="17" fillId="0" borderId="0" xfId="0" applyFont="1"/>
    <xf numFmtId="2" fontId="5" fillId="11" borderId="10" xfId="0" applyNumberFormat="1" applyFont="1" applyFill="1" applyBorder="1" applyAlignment="1">
      <alignment horizontal="left" vertical="top" wrapText="1"/>
    </xf>
    <xf numFmtId="0" fontId="5" fillId="12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top"/>
    </xf>
    <xf numFmtId="0" fontId="7" fillId="6" borderId="13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13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/>
    <xf numFmtId="0" fontId="7" fillId="0" borderId="6" xfId="0" applyFont="1" applyBorder="1" applyAlignment="1">
      <alignment vertical="top"/>
    </xf>
    <xf numFmtId="0" fontId="7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/>
    </xf>
    <xf numFmtId="2" fontId="6" fillId="13" borderId="5" xfId="0" applyNumberFormat="1" applyFont="1" applyFill="1" applyBorder="1" applyAlignment="1">
      <alignment horizontal="left" vertical="center"/>
    </xf>
    <xf numFmtId="0" fontId="5" fillId="13" borderId="5" xfId="0" applyFont="1" applyFill="1" applyBorder="1" applyAlignment="1">
      <alignment horizontal="left" vertical="center"/>
    </xf>
    <xf numFmtId="2" fontId="6" fillId="6" borderId="5" xfId="0" applyNumberFormat="1" applyFont="1" applyFill="1" applyBorder="1" applyAlignment="1">
      <alignment horizontal="left" vertical="center"/>
    </xf>
    <xf numFmtId="2" fontId="6" fillId="6" borderId="5" xfId="0" applyNumberFormat="1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2" fontId="11" fillId="0" borderId="5" xfId="0" applyNumberFormat="1" applyFont="1" applyBorder="1" applyAlignment="1">
      <alignment horizontal="center" vertical="center"/>
    </xf>
    <xf numFmtId="188" fontId="7" fillId="6" borderId="6" xfId="0" applyNumberFormat="1" applyFont="1" applyFill="1" applyBorder="1"/>
    <xf numFmtId="2" fontId="5" fillId="6" borderId="6" xfId="0" applyNumberFormat="1" applyFont="1" applyFill="1" applyBorder="1" applyAlignment="1">
      <alignment horizontal="center"/>
    </xf>
    <xf numFmtId="0" fontId="3" fillId="6" borderId="17" xfId="0" applyFont="1" applyFill="1" applyBorder="1"/>
    <xf numFmtId="0" fontId="3" fillId="6" borderId="17" xfId="0" applyFont="1" applyFill="1" applyBorder="1" applyAlignment="1">
      <alignment horizontal="left"/>
    </xf>
    <xf numFmtId="187" fontId="3" fillId="6" borderId="20" xfId="0" applyNumberFormat="1" applyFont="1" applyFill="1" applyBorder="1" applyAlignment="1">
      <alignment horizontal="left"/>
    </xf>
    <xf numFmtId="2" fontId="2" fillId="26" borderId="5" xfId="0" applyNumberFormat="1" applyFont="1" applyFill="1" applyBorder="1" applyAlignment="1">
      <alignment horizontal="left" vertical="top" wrapText="1"/>
    </xf>
    <xf numFmtId="2" fontId="3" fillId="24" borderId="19" xfId="0" applyNumberFormat="1" applyFont="1" applyFill="1" applyBorder="1" applyAlignment="1">
      <alignment vertical="center"/>
    </xf>
    <xf numFmtId="2" fontId="3" fillId="24" borderId="6" xfId="0" applyNumberFormat="1" applyFont="1" applyFill="1" applyBorder="1" applyAlignment="1">
      <alignment vertical="center"/>
    </xf>
    <xf numFmtId="2" fontId="3" fillId="9" borderId="6" xfId="0" applyNumberFormat="1" applyFont="1" applyFill="1" applyBorder="1"/>
    <xf numFmtId="0" fontId="3" fillId="6" borderId="2" xfId="0" applyFont="1" applyFill="1" applyBorder="1"/>
    <xf numFmtId="0" fontId="3" fillId="8" borderId="6" xfId="0" applyFont="1" applyFill="1" applyBorder="1" applyAlignment="1">
      <alignment horizontal="center" vertical="top"/>
    </xf>
    <xf numFmtId="0" fontId="3" fillId="8" borderId="6" xfId="0" applyFont="1" applyFill="1" applyBorder="1"/>
    <xf numFmtId="0" fontId="2" fillId="25" borderId="4" xfId="0" applyFont="1" applyFill="1" applyBorder="1" applyAlignment="1">
      <alignment horizontal="center"/>
    </xf>
    <xf numFmtId="43" fontId="3" fillId="25" borderId="4" xfId="0" applyNumberFormat="1" applyFont="1" applyFill="1" applyBorder="1" applyAlignment="1">
      <alignment horizontal="left"/>
    </xf>
    <xf numFmtId="0" fontId="3" fillId="6" borderId="14" xfId="0" applyFont="1" applyFill="1" applyBorder="1"/>
    <xf numFmtId="0" fontId="3" fillId="6" borderId="14" xfId="0" applyFont="1" applyFill="1" applyBorder="1" applyAlignment="1">
      <alignment horizontal="left"/>
    </xf>
    <xf numFmtId="187" fontId="3" fillId="6" borderId="21" xfId="0" applyNumberFormat="1" applyFont="1" applyFill="1" applyBorder="1" applyAlignment="1">
      <alignment horizontal="left"/>
    </xf>
    <xf numFmtId="0" fontId="3" fillId="12" borderId="13" xfId="0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/>
    </xf>
    <xf numFmtId="3" fontId="3" fillId="12" borderId="13" xfId="0" applyNumberFormat="1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 wrapText="1"/>
    </xf>
    <xf numFmtId="3" fontId="3" fillId="24" borderId="13" xfId="0" applyNumberFormat="1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 vertical="top"/>
    </xf>
    <xf numFmtId="0" fontId="18" fillId="6" borderId="13" xfId="0" applyFont="1" applyFill="1" applyBorder="1" applyAlignment="1">
      <alignment horizontal="center" vertical="top"/>
    </xf>
    <xf numFmtId="2" fontId="18" fillId="0" borderId="22" xfId="0" applyNumberFormat="1" applyFont="1" applyBorder="1" applyAlignment="1">
      <alignment vertical="top" wrapText="1"/>
    </xf>
    <xf numFmtId="43" fontId="18" fillId="6" borderId="13" xfId="0" applyNumberFormat="1" applyFont="1" applyFill="1" applyBorder="1" applyAlignment="1">
      <alignment horizontal="center" vertical="top"/>
    </xf>
    <xf numFmtId="43" fontId="17" fillId="6" borderId="13" xfId="0" applyNumberFormat="1" applyFont="1" applyFill="1" applyBorder="1" applyAlignment="1">
      <alignment horizontal="center" vertical="top"/>
    </xf>
    <xf numFmtId="43" fontId="7" fillId="6" borderId="23" xfId="0" applyNumberFormat="1" applyFont="1" applyFill="1" applyBorder="1" applyAlignment="1">
      <alignment vertical="top"/>
    </xf>
    <xf numFmtId="0" fontId="17" fillId="0" borderId="13" xfId="0" applyFont="1" applyBorder="1" applyAlignment="1">
      <alignment vertical="top"/>
    </xf>
    <xf numFmtId="0" fontId="18" fillId="6" borderId="14" xfId="0" applyFont="1" applyFill="1" applyBorder="1" applyAlignment="1">
      <alignment horizontal="center" vertical="top"/>
    </xf>
    <xf numFmtId="2" fontId="18" fillId="0" borderId="24" xfId="0" applyNumberFormat="1" applyFont="1" applyBorder="1" applyAlignment="1">
      <alignment vertical="top" wrapText="1"/>
    </xf>
    <xf numFmtId="49" fontId="18" fillId="0" borderId="14" xfId="0" applyNumberFormat="1" applyFont="1" applyBorder="1" applyAlignment="1">
      <alignment vertical="top"/>
    </xf>
    <xf numFmtId="43" fontId="18" fillId="6" borderId="14" xfId="0" applyNumberFormat="1" applyFont="1" applyFill="1" applyBorder="1" applyAlignment="1">
      <alignment horizontal="center" vertical="top"/>
    </xf>
    <xf numFmtId="43" fontId="17" fillId="6" borderId="14" xfId="0" applyNumberFormat="1" applyFont="1" applyFill="1" applyBorder="1" applyAlignment="1">
      <alignment horizontal="center" vertical="top"/>
    </xf>
    <xf numFmtId="0" fontId="17" fillId="0" borderId="14" xfId="0" applyFont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43" fontId="18" fillId="0" borderId="13" xfId="0" applyNumberFormat="1" applyFont="1" applyBorder="1" applyAlignment="1">
      <alignment horizontal="center" vertical="top"/>
    </xf>
    <xf numFmtId="43" fontId="17" fillId="0" borderId="13" xfId="0" applyNumberFormat="1" applyFont="1" applyBorder="1" applyAlignment="1">
      <alignment horizontal="center" vertical="top"/>
    </xf>
    <xf numFmtId="0" fontId="17" fillId="0" borderId="13" xfId="0" applyFont="1" applyBorder="1" applyAlignment="1">
      <alignment vertical="top" wrapText="1"/>
    </xf>
    <xf numFmtId="2" fontId="18" fillId="0" borderId="14" xfId="0" applyNumberFormat="1" applyFont="1" applyBorder="1" applyAlignment="1">
      <alignment vertical="top"/>
    </xf>
    <xf numFmtId="2" fontId="18" fillId="6" borderId="14" xfId="0" applyNumberFormat="1" applyFont="1" applyFill="1" applyBorder="1" applyAlignment="1">
      <alignment horizontal="center" vertical="top"/>
    </xf>
    <xf numFmtId="2" fontId="17" fillId="6" borderId="14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vertical="top" wrapText="1"/>
    </xf>
    <xf numFmtId="43" fontId="18" fillId="0" borderId="14" xfId="0" applyNumberFormat="1" applyFont="1" applyBorder="1" applyAlignment="1">
      <alignment horizontal="center" vertical="top"/>
    </xf>
    <xf numFmtId="43" fontId="17" fillId="0" borderId="14" xfId="0" applyNumberFormat="1" applyFont="1" applyBorder="1" applyAlignment="1">
      <alignment horizontal="center" vertical="top"/>
    </xf>
    <xf numFmtId="189" fontId="2" fillId="22" borderId="6" xfId="3" applyNumberFormat="1" applyFont="1" applyFill="1" applyBorder="1" applyAlignment="1">
      <alignment horizontal="right" vertical="center"/>
    </xf>
    <xf numFmtId="43" fontId="2" fillId="22" borderId="6" xfId="3" applyFont="1" applyFill="1" applyBorder="1" applyAlignment="1">
      <alignment horizontal="center" vertical="center"/>
    </xf>
    <xf numFmtId="0" fontId="3" fillId="23" borderId="5" xfId="0" applyFont="1" applyFill="1" applyBorder="1" applyAlignment="1">
      <alignment horizontal="center" vertical="top"/>
    </xf>
    <xf numFmtId="49" fontId="2" fillId="23" borderId="5" xfId="0" applyNumberFormat="1" applyFont="1" applyFill="1" applyBorder="1" applyAlignment="1">
      <alignment horizontal="left" vertical="top"/>
    </xf>
    <xf numFmtId="43" fontId="3" fillId="23" borderId="5" xfId="3" applyFont="1" applyFill="1" applyBorder="1" applyAlignment="1">
      <alignment horizontal="right" vertical="top"/>
    </xf>
    <xf numFmtId="0" fontId="3" fillId="23" borderId="6" xfId="0" applyFont="1" applyFill="1" applyBorder="1" applyAlignment="1">
      <alignment vertical="top"/>
    </xf>
    <xf numFmtId="43" fontId="3" fillId="7" borderId="6" xfId="3" applyFont="1" applyFill="1" applyBorder="1" applyAlignment="1">
      <alignment horizontal="right"/>
    </xf>
    <xf numFmtId="43" fontId="3" fillId="12" borderId="6" xfId="3" applyFont="1" applyFill="1" applyBorder="1" applyAlignment="1">
      <alignment horizontal="right" vertical="top"/>
    </xf>
    <xf numFmtId="43" fontId="3" fillId="6" borderId="17" xfId="3" applyFont="1" applyFill="1" applyBorder="1" applyAlignment="1">
      <alignment horizontal="right"/>
    </xf>
    <xf numFmtId="43" fontId="3" fillId="6" borderId="17" xfId="3" applyFont="1" applyFill="1" applyBorder="1" applyAlignment="1">
      <alignment horizontal="center"/>
    </xf>
    <xf numFmtId="43" fontId="3" fillId="6" borderId="17" xfId="3" applyFont="1" applyFill="1" applyBorder="1"/>
    <xf numFmtId="43" fontId="3" fillId="6" borderId="14" xfId="3" applyFont="1" applyFill="1" applyBorder="1" applyAlignment="1">
      <alignment horizontal="right"/>
    </xf>
    <xf numFmtId="43" fontId="3" fillId="6" borderId="14" xfId="3" applyFont="1" applyFill="1" applyBorder="1" applyAlignment="1">
      <alignment horizontal="center"/>
    </xf>
    <xf numFmtId="43" fontId="3" fillId="6" borderId="14" xfId="3" applyFont="1" applyFill="1" applyBorder="1"/>
    <xf numFmtId="43" fontId="3" fillId="9" borderId="5" xfId="3" applyFont="1" applyFill="1" applyBorder="1" applyAlignment="1">
      <alignment horizontal="right" vertical="top"/>
    </xf>
    <xf numFmtId="43" fontId="2" fillId="7" borderId="6" xfId="3" applyFont="1" applyFill="1" applyBorder="1" applyAlignment="1">
      <alignment horizontal="right"/>
    </xf>
    <xf numFmtId="43" fontId="3" fillId="7" borderId="13" xfId="3" applyFont="1" applyFill="1" applyBorder="1" applyAlignment="1">
      <alignment horizontal="right"/>
    </xf>
    <xf numFmtId="43" fontId="2" fillId="7" borderId="6" xfId="3" applyFont="1" applyFill="1" applyBorder="1"/>
    <xf numFmtId="43" fontId="3" fillId="12" borderId="13" xfId="3" applyFont="1" applyFill="1" applyBorder="1" applyAlignment="1">
      <alignment horizontal="right" vertical="top"/>
    </xf>
    <xf numFmtId="0" fontId="3" fillId="6" borderId="14" xfId="0" applyFont="1" applyFill="1" applyBorder="1" applyAlignment="1">
      <alignment vertical="top"/>
    </xf>
    <xf numFmtId="2" fontId="3" fillId="6" borderId="14" xfId="0" applyNumberFormat="1" applyFont="1" applyFill="1" applyBorder="1" applyAlignment="1">
      <alignment vertical="top"/>
    </xf>
    <xf numFmtId="43" fontId="3" fillId="6" borderId="14" xfId="3" applyFont="1" applyFill="1" applyBorder="1" applyAlignment="1">
      <alignment horizontal="right" vertical="top"/>
    </xf>
    <xf numFmtId="43" fontId="3" fillId="6" borderId="14" xfId="3" applyFont="1" applyFill="1" applyBorder="1" applyAlignment="1">
      <alignment horizontal="center" vertical="top"/>
    </xf>
    <xf numFmtId="43" fontId="3" fillId="6" borderId="14" xfId="3" applyFont="1" applyFill="1" applyBorder="1" applyAlignment="1">
      <alignment horizontal="left" vertical="top"/>
    </xf>
    <xf numFmtId="14" fontId="3" fillId="6" borderId="14" xfId="0" quotePrefix="1" applyNumberFormat="1" applyFont="1" applyFill="1" applyBorder="1" applyAlignment="1">
      <alignment horizontal="left" vertical="top"/>
    </xf>
    <xf numFmtId="187" fontId="3" fillId="6" borderId="21" xfId="0" applyNumberFormat="1" applyFont="1" applyFill="1" applyBorder="1" applyAlignment="1">
      <alignment horizontal="left" vertical="top"/>
    </xf>
    <xf numFmtId="3" fontId="3" fillId="6" borderId="14" xfId="0" applyNumberFormat="1" applyFont="1" applyFill="1" applyBorder="1" applyAlignment="1">
      <alignment horizontal="left" vertical="top"/>
    </xf>
    <xf numFmtId="2" fontId="3" fillId="12" borderId="6" xfId="0" applyNumberFormat="1" applyFont="1" applyFill="1" applyBorder="1" applyAlignment="1">
      <alignment vertical="top" wrapText="1"/>
    </xf>
    <xf numFmtId="0" fontId="3" fillId="6" borderId="5" xfId="0" applyFont="1" applyFill="1" applyBorder="1" applyAlignment="1">
      <alignment vertical="top"/>
    </xf>
    <xf numFmtId="43" fontId="3" fillId="6" borderId="5" xfId="3" applyFont="1" applyFill="1" applyBorder="1" applyAlignment="1">
      <alignment horizontal="right" vertical="top"/>
    </xf>
    <xf numFmtId="43" fontId="3" fillId="6" borderId="5" xfId="3" applyFont="1" applyFill="1" applyBorder="1" applyAlignment="1">
      <alignment horizontal="center" vertical="top"/>
    </xf>
    <xf numFmtId="43" fontId="2" fillId="7" borderId="13" xfId="3" applyFont="1" applyFill="1" applyBorder="1" applyAlignment="1">
      <alignment horizontal="right"/>
    </xf>
    <xf numFmtId="43" fontId="3" fillId="12" borderId="2" xfId="3" applyFont="1" applyFill="1" applyBorder="1" applyAlignment="1">
      <alignment horizontal="right" vertical="top"/>
    </xf>
    <xf numFmtId="43" fontId="3" fillId="6" borderId="6" xfId="3" applyFont="1" applyFill="1" applyBorder="1" applyAlignment="1">
      <alignment horizontal="right" vertical="top"/>
    </xf>
    <xf numFmtId="43" fontId="3" fillId="6" borderId="6" xfId="3" applyFont="1" applyFill="1" applyBorder="1" applyAlignment="1">
      <alignment horizontal="center" vertical="top"/>
    </xf>
    <xf numFmtId="187" fontId="3" fillId="6" borderId="6" xfId="0" applyNumberFormat="1" applyFont="1" applyFill="1" applyBorder="1" applyAlignment="1">
      <alignment horizontal="left" vertical="top"/>
    </xf>
    <xf numFmtId="3" fontId="3" fillId="6" borderId="6" xfId="0" applyNumberFormat="1" applyFont="1" applyFill="1" applyBorder="1" applyAlignment="1">
      <alignment vertical="top"/>
    </xf>
    <xf numFmtId="43" fontId="3" fillId="6" borderId="6" xfId="3" applyFont="1" applyFill="1" applyBorder="1" applyAlignment="1">
      <alignment horizontal="center"/>
    </xf>
    <xf numFmtId="43" fontId="3" fillId="6" borderId="6" xfId="3" applyFont="1" applyFill="1" applyBorder="1" applyAlignment="1">
      <alignment horizontal="right"/>
    </xf>
    <xf numFmtId="43" fontId="3" fillId="0" borderId="6" xfId="3" applyFont="1" applyBorder="1"/>
    <xf numFmtId="43" fontId="3" fillId="24" borderId="6" xfId="3" applyFont="1" applyFill="1" applyBorder="1" applyAlignment="1">
      <alignment horizontal="right" vertical="top"/>
    </xf>
    <xf numFmtId="43" fontId="3" fillId="0" borderId="6" xfId="3" applyFont="1" applyBorder="1" applyAlignment="1">
      <alignment vertical="top"/>
    </xf>
    <xf numFmtId="0" fontId="3" fillId="19" borderId="14" xfId="0" applyFont="1" applyFill="1" applyBorder="1" applyAlignment="1">
      <alignment vertical="top"/>
    </xf>
    <xf numFmtId="43" fontId="3" fillId="19" borderId="14" xfId="3" applyFont="1" applyFill="1" applyBorder="1" applyAlignment="1">
      <alignment horizontal="right" vertical="top"/>
    </xf>
    <xf numFmtId="3" fontId="3" fillId="19" borderId="14" xfId="0" applyNumberFormat="1" applyFont="1" applyFill="1" applyBorder="1" applyAlignment="1">
      <alignment vertical="top"/>
    </xf>
    <xf numFmtId="3" fontId="3" fillId="19" borderId="6" xfId="0" applyNumberFormat="1" applyFont="1" applyFill="1" applyBorder="1" applyAlignment="1">
      <alignment vertical="top"/>
    </xf>
    <xf numFmtId="0" fontId="3" fillId="19" borderId="6" xfId="0" applyFont="1" applyFill="1" applyBorder="1" applyAlignment="1">
      <alignment vertical="top"/>
    </xf>
    <xf numFmtId="43" fontId="3" fillId="19" borderId="6" xfId="3" applyFont="1" applyFill="1" applyBorder="1" applyAlignment="1">
      <alignment horizontal="right" vertical="top"/>
    </xf>
    <xf numFmtId="43" fontId="3" fillId="19" borderId="14" xfId="3" applyFont="1" applyFill="1" applyBorder="1" applyAlignment="1">
      <alignment horizontal="right"/>
    </xf>
    <xf numFmtId="43" fontId="3" fillId="6" borderId="5" xfId="3" applyFont="1" applyFill="1" applyBorder="1" applyAlignment="1">
      <alignment horizontal="right"/>
    </xf>
    <xf numFmtId="43" fontId="3" fillId="6" borderId="5" xfId="3" applyFont="1" applyFill="1" applyBorder="1" applyAlignment="1">
      <alignment horizontal="center"/>
    </xf>
    <xf numFmtId="43" fontId="8" fillId="11" borderId="6" xfId="3" applyFont="1" applyFill="1" applyBorder="1"/>
    <xf numFmtId="49" fontId="4" fillId="15" borderId="6" xfId="3" applyNumberFormat="1" applyFont="1" applyFill="1" applyBorder="1" applyAlignment="1">
      <alignment horizontal="center" vertical="top" wrapText="1"/>
    </xf>
    <xf numFmtId="49" fontId="4" fillId="15" borderId="6" xfId="3" applyNumberFormat="1" applyFont="1" applyFill="1" applyBorder="1" applyAlignment="1">
      <alignment horizontal="left" vertical="top" wrapText="1"/>
    </xf>
    <xf numFmtId="43" fontId="8" fillId="15" borderId="6" xfId="3" applyFont="1" applyFill="1" applyBorder="1" applyAlignment="1">
      <alignment vertical="top"/>
    </xf>
    <xf numFmtId="188" fontId="8" fillId="9" borderId="10" xfId="3" applyNumberFormat="1" applyFont="1" applyFill="1" applyBorder="1" applyAlignment="1">
      <alignment vertical="top"/>
    </xf>
    <xf numFmtId="49" fontId="4" fillId="9" borderId="6" xfId="3" applyNumberFormat="1" applyFont="1" applyFill="1" applyBorder="1" applyAlignment="1">
      <alignment vertical="top" wrapText="1"/>
    </xf>
    <xf numFmtId="43" fontId="8" fillId="9" borderId="6" xfId="3" applyFont="1" applyFill="1" applyBorder="1" applyAlignment="1">
      <alignment vertical="top"/>
    </xf>
    <xf numFmtId="43" fontId="3" fillId="24" borderId="6" xfId="3" applyFont="1" applyFill="1" applyBorder="1" applyAlignment="1">
      <alignment horizontal="right" vertical="center"/>
    </xf>
    <xf numFmtId="43" fontId="3" fillId="19" borderId="5" xfId="3" applyFont="1" applyFill="1" applyBorder="1" applyAlignment="1">
      <alignment horizontal="right"/>
    </xf>
    <xf numFmtId="43" fontId="3" fillId="0" borderId="5" xfId="3" applyFont="1" applyBorder="1"/>
    <xf numFmtId="1" fontId="2" fillId="24" borderId="6" xfId="0" applyNumberFormat="1" applyFont="1" applyFill="1" applyBorder="1" applyAlignment="1">
      <alignment horizontal="center" vertical="top"/>
    </xf>
    <xf numFmtId="2" fontId="2" fillId="24" borderId="6" xfId="0" applyNumberFormat="1" applyFont="1" applyFill="1" applyBorder="1" applyAlignment="1">
      <alignment vertical="top"/>
    </xf>
    <xf numFmtId="43" fontId="8" fillId="9" borderId="6" xfId="3" applyFont="1" applyFill="1" applyBorder="1"/>
    <xf numFmtId="189" fontId="8" fillId="7" borderId="6" xfId="3" applyNumberFormat="1" applyFont="1" applyFill="1" applyBorder="1"/>
    <xf numFmtId="49" fontId="4" fillId="7" borderId="6" xfId="3" applyNumberFormat="1" applyFont="1" applyFill="1" applyBorder="1" applyAlignment="1">
      <alignment horizontal="left"/>
    </xf>
    <xf numFmtId="187" fontId="8" fillId="7" borderId="6" xfId="3" applyNumberFormat="1" applyFont="1" applyFill="1" applyBorder="1"/>
    <xf numFmtId="43" fontId="8" fillId="7" borderId="6" xfId="3" applyFont="1" applyFill="1" applyBorder="1"/>
    <xf numFmtId="43" fontId="2" fillId="9" borderId="6" xfId="3" applyFont="1" applyFill="1" applyBorder="1" applyAlignment="1">
      <alignment horizontal="right"/>
    </xf>
    <xf numFmtId="43" fontId="3" fillId="0" borderId="5" xfId="3" applyFont="1" applyBorder="1" applyAlignment="1">
      <alignment vertical="top"/>
    </xf>
    <xf numFmtId="0" fontId="4" fillId="9" borderId="5" xfId="3" applyNumberFormat="1" applyFont="1" applyFill="1" applyBorder="1" applyAlignment="1">
      <alignment vertical="top"/>
    </xf>
    <xf numFmtId="0" fontId="4" fillId="9" borderId="5" xfId="3" applyNumberFormat="1" applyFont="1" applyFill="1" applyBorder="1" applyAlignment="1">
      <alignment vertical="top" wrapText="1"/>
    </xf>
    <xf numFmtId="43" fontId="8" fillId="9" borderId="5" xfId="3" applyFont="1" applyFill="1" applyBorder="1" applyAlignment="1">
      <alignment vertical="top"/>
    </xf>
    <xf numFmtId="43" fontId="2" fillId="7" borderId="1" xfId="3" applyFont="1" applyFill="1" applyBorder="1" applyAlignment="1">
      <alignment horizontal="left"/>
    </xf>
    <xf numFmtId="43" fontId="4" fillId="7" borderId="6" xfId="3" applyFont="1" applyFill="1" applyBorder="1"/>
    <xf numFmtId="188" fontId="8" fillId="15" borderId="6" xfId="3" applyNumberFormat="1" applyFont="1" applyFill="1" applyBorder="1" applyAlignment="1">
      <alignment horizontal="right" vertical="top"/>
    </xf>
    <xf numFmtId="188" fontId="8" fillId="15" borderId="6" xfId="3" applyNumberFormat="1" applyFont="1" applyFill="1" applyBorder="1" applyAlignment="1">
      <alignment horizontal="left" vertical="top" wrapText="1"/>
    </xf>
    <xf numFmtId="43" fontId="3" fillId="10" borderId="6" xfId="3" applyFont="1" applyFill="1" applyBorder="1" applyAlignment="1">
      <alignment horizontal="right" vertical="top"/>
    </xf>
    <xf numFmtId="43" fontId="2" fillId="6" borderId="6" xfId="3" applyFont="1" applyFill="1" applyBorder="1" applyAlignment="1">
      <alignment horizontal="center"/>
    </xf>
    <xf numFmtId="43" fontId="2" fillId="6" borderId="6" xfId="3" applyFont="1" applyFill="1" applyBorder="1" applyAlignment="1">
      <alignment horizontal="right"/>
    </xf>
    <xf numFmtId="43" fontId="3" fillId="6" borderId="6" xfId="3" applyFont="1" applyFill="1" applyBorder="1"/>
    <xf numFmtId="43" fontId="2" fillId="8" borderId="6" xfId="3" applyFont="1" applyFill="1" applyBorder="1" applyAlignment="1">
      <alignment horizontal="right"/>
    </xf>
    <xf numFmtId="43" fontId="3" fillId="25" borderId="4" xfId="3" applyFont="1" applyFill="1" applyBorder="1" applyAlignment="1">
      <alignment horizontal="right"/>
    </xf>
    <xf numFmtId="43" fontId="3" fillId="16" borderId="6" xfId="3" applyFont="1" applyFill="1" applyBorder="1"/>
    <xf numFmtId="43" fontId="3" fillId="16" borderId="6" xfId="3" applyFont="1" applyFill="1" applyBorder="1" applyAlignment="1">
      <alignment horizontal="right"/>
    </xf>
    <xf numFmtId="43" fontId="8" fillId="16" borderId="6" xfId="3" applyFont="1" applyFill="1" applyBorder="1" applyAlignment="1">
      <alignment horizontal="right"/>
    </xf>
    <xf numFmtId="43" fontId="3" fillId="16" borderId="6" xfId="3" applyFont="1" applyFill="1" applyBorder="1" applyAlignment="1">
      <alignment horizontal="left"/>
    </xf>
    <xf numFmtId="43" fontId="3" fillId="6" borderId="0" xfId="3" applyFont="1" applyFill="1" applyBorder="1" applyAlignment="1">
      <alignment horizontal="right"/>
    </xf>
    <xf numFmtId="43" fontId="3" fillId="6" borderId="0" xfId="3" applyFont="1" applyFill="1" applyBorder="1"/>
    <xf numFmtId="0" fontId="3" fillId="6" borderId="18" xfId="0" applyFont="1" applyFill="1" applyBorder="1"/>
    <xf numFmtId="43" fontId="3" fillId="0" borderId="0" xfId="3" applyFont="1" applyBorder="1" applyAlignment="1"/>
    <xf numFmtId="43" fontId="2" fillId="6" borderId="0" xfId="3" applyFont="1" applyFill="1" applyBorder="1" applyAlignment="1">
      <alignment horizontal="center"/>
    </xf>
    <xf numFmtId="43" fontId="3" fillId="6" borderId="0" xfId="3" applyFont="1" applyFill="1"/>
    <xf numFmtId="43" fontId="3" fillId="6" borderId="0" xfId="3" applyFont="1" applyFill="1" applyAlignment="1">
      <alignment horizontal="right"/>
    </xf>
    <xf numFmtId="43" fontId="3" fillId="0" borderId="0" xfId="3" applyFont="1" applyAlignment="1">
      <alignment horizontal="right"/>
    </xf>
    <xf numFmtId="2" fontId="3" fillId="0" borderId="0" xfId="3" applyNumberFormat="1" applyFont="1" applyBorder="1" applyAlignment="1">
      <alignment horizontal="left"/>
    </xf>
    <xf numFmtId="43" fontId="3" fillId="0" borderId="0" xfId="3" applyFont="1" applyBorder="1" applyAlignment="1">
      <alignment horizontal="left"/>
    </xf>
    <xf numFmtId="43" fontId="3" fillId="0" borderId="0" xfId="3" applyFont="1" applyBorder="1" applyAlignment="1">
      <alignment horizontal="right"/>
    </xf>
    <xf numFmtId="43" fontId="3" fillId="0" borderId="0" xfId="3" applyFont="1" applyAlignment="1">
      <alignment horizontal="left"/>
    </xf>
    <xf numFmtId="189" fontId="3" fillId="6" borderId="0" xfId="3" applyNumberFormat="1" applyFont="1" applyFill="1" applyBorder="1"/>
    <xf numFmtId="43" fontId="18" fillId="11" borderId="11" xfId="3" applyFont="1" applyFill="1" applyBorder="1" applyAlignment="1">
      <alignment vertical="top"/>
    </xf>
    <xf numFmtId="189" fontId="18" fillId="15" borderId="10" xfId="3" applyNumberFormat="1" applyFont="1" applyFill="1" applyBorder="1" applyAlignment="1">
      <alignment vertical="top"/>
    </xf>
    <xf numFmtId="2" fontId="19" fillId="15" borderId="6" xfId="3" applyNumberFormat="1" applyFont="1" applyFill="1" applyBorder="1" applyAlignment="1">
      <alignment horizontal="left" vertical="top" wrapText="1"/>
    </xf>
    <xf numFmtId="2" fontId="17" fillId="15" borderId="6" xfId="0" applyNumberFormat="1" applyFont="1" applyFill="1" applyBorder="1" applyAlignment="1">
      <alignment vertical="top" wrapText="1"/>
    </xf>
    <xf numFmtId="43" fontId="18" fillId="15" borderId="6" xfId="3" applyFont="1" applyFill="1" applyBorder="1" applyAlignment="1">
      <alignment vertical="top"/>
    </xf>
    <xf numFmtId="2" fontId="18" fillId="15" borderId="6" xfId="3" applyNumberFormat="1" applyFont="1" applyFill="1" applyBorder="1" applyAlignment="1">
      <alignment vertical="top"/>
    </xf>
    <xf numFmtId="188" fontId="19" fillId="9" borderId="5" xfId="3" applyNumberFormat="1" applyFont="1" applyFill="1" applyBorder="1" applyAlignment="1">
      <alignment vertical="top"/>
    </xf>
    <xf numFmtId="43" fontId="18" fillId="9" borderId="5" xfId="3" applyFont="1" applyFill="1" applyBorder="1" applyAlignment="1">
      <alignment vertical="top"/>
    </xf>
    <xf numFmtId="189" fontId="18" fillId="7" borderId="6" xfId="3" applyNumberFormat="1" applyFont="1" applyFill="1" applyBorder="1" applyAlignment="1">
      <alignment vertical="top"/>
    </xf>
    <xf numFmtId="2" fontId="16" fillId="7" borderId="1" xfId="3" applyNumberFormat="1" applyFont="1" applyFill="1" applyBorder="1" applyAlignment="1">
      <alignment horizontal="left" vertical="top"/>
    </xf>
    <xf numFmtId="2" fontId="17" fillId="7" borderId="6" xfId="0" applyNumberFormat="1" applyFont="1" applyFill="1" applyBorder="1" applyAlignment="1">
      <alignment vertical="top" wrapText="1"/>
    </xf>
    <xf numFmtId="43" fontId="19" fillId="7" borderId="6" xfId="3" applyFont="1" applyFill="1" applyBorder="1" applyAlignment="1">
      <alignment vertical="top"/>
    </xf>
    <xf numFmtId="2" fontId="19" fillId="7" borderId="6" xfId="3" applyNumberFormat="1" applyFont="1" applyFill="1" applyBorder="1" applyAlignment="1">
      <alignment vertical="top"/>
    </xf>
    <xf numFmtId="188" fontId="6" fillId="6" borderId="6" xfId="3" applyNumberFormat="1" applyFont="1" applyFill="1" applyBorder="1" applyAlignment="1">
      <alignment vertical="top"/>
    </xf>
    <xf numFmtId="43" fontId="18" fillId="6" borderId="6" xfId="3" applyFont="1" applyFill="1" applyBorder="1" applyAlignment="1">
      <alignment vertical="top"/>
    </xf>
    <xf numFmtId="43" fontId="17" fillId="6" borderId="6" xfId="3" applyFont="1" applyFill="1" applyBorder="1" applyAlignment="1">
      <alignment vertical="top"/>
    </xf>
    <xf numFmtId="188" fontId="6" fillId="6" borderId="5" xfId="3" applyNumberFormat="1" applyFont="1" applyFill="1" applyBorder="1" applyAlignment="1">
      <alignment vertical="top"/>
    </xf>
    <xf numFmtId="43" fontId="18" fillId="6" borderId="5" xfId="3" applyFont="1" applyFill="1" applyBorder="1" applyAlignment="1">
      <alignment vertical="top"/>
    </xf>
    <xf numFmtId="43" fontId="16" fillId="7" borderId="1" xfId="3" applyFont="1" applyFill="1" applyBorder="1" applyAlignment="1">
      <alignment horizontal="left" vertical="top"/>
    </xf>
    <xf numFmtId="189" fontId="11" fillId="15" borderId="10" xfId="3" applyNumberFormat="1" applyFont="1" applyFill="1" applyBorder="1" applyAlignment="1">
      <alignment vertical="top"/>
    </xf>
    <xf numFmtId="49" fontId="19" fillId="15" borderId="6" xfId="3" applyNumberFormat="1" applyFont="1" applyFill="1" applyBorder="1" applyAlignment="1">
      <alignment horizontal="left" vertical="top" wrapText="1"/>
    </xf>
    <xf numFmtId="188" fontId="6" fillId="9" borderId="5" xfId="3" applyNumberFormat="1" applyFont="1" applyFill="1" applyBorder="1" applyAlignment="1">
      <alignment vertical="top"/>
    </xf>
    <xf numFmtId="1" fontId="18" fillId="15" borderId="11" xfId="0" applyNumberFormat="1" applyFont="1" applyFill="1" applyBorder="1" applyAlignment="1">
      <alignment horizontal="left" vertical="top" wrapText="1"/>
    </xf>
    <xf numFmtId="2" fontId="18" fillId="7" borderId="8" xfId="0" applyNumberFormat="1" applyFont="1" applyFill="1" applyBorder="1" applyAlignment="1">
      <alignment vertical="top" wrapText="1"/>
    </xf>
    <xf numFmtId="2" fontId="18" fillId="15" borderId="11" xfId="0" applyNumberFormat="1" applyFont="1" applyFill="1" applyBorder="1" applyAlignment="1">
      <alignment vertical="top" wrapText="1"/>
    </xf>
    <xf numFmtId="0" fontId="18" fillId="6" borderId="25" xfId="0" applyFont="1" applyFill="1" applyBorder="1" applyAlignment="1">
      <alignment horizontal="center" vertical="top"/>
    </xf>
    <xf numFmtId="2" fontId="18" fillId="0" borderId="26" xfId="0" applyNumberFormat="1" applyFont="1" applyBorder="1" applyAlignment="1">
      <alignment vertical="top" wrapText="1"/>
    </xf>
    <xf numFmtId="43" fontId="17" fillId="6" borderId="25" xfId="0" applyNumberFormat="1" applyFont="1" applyFill="1" applyBorder="1" applyAlignment="1">
      <alignment horizontal="center" vertical="top"/>
    </xf>
    <xf numFmtId="0" fontId="17" fillId="0" borderId="25" xfId="0" applyFont="1" applyBorder="1" applyAlignment="1">
      <alignment vertical="top"/>
    </xf>
    <xf numFmtId="43" fontId="18" fillId="6" borderId="6" xfId="3" applyFont="1" applyFill="1" applyBorder="1" applyAlignment="1">
      <alignment horizontal="center" vertical="top"/>
    </xf>
    <xf numFmtId="2" fontId="18" fillId="6" borderId="11" xfId="0" applyNumberFormat="1" applyFont="1" applyFill="1" applyBorder="1" applyAlignment="1">
      <alignment vertical="top" wrapText="1"/>
    </xf>
    <xf numFmtId="0" fontId="18" fillId="0" borderId="11" xfId="3" applyNumberFormat="1" applyFont="1" applyBorder="1" applyAlignment="1">
      <alignment vertical="top" wrapText="1"/>
    </xf>
    <xf numFmtId="43" fontId="18" fillId="0" borderId="6" xfId="3" applyFont="1" applyBorder="1" applyAlignment="1">
      <alignment vertical="top" wrapText="1"/>
    </xf>
    <xf numFmtId="43" fontId="17" fillId="6" borderId="6" xfId="3" applyFont="1" applyFill="1" applyBorder="1" applyAlignment="1">
      <alignment horizontal="center" vertical="top"/>
    </xf>
    <xf numFmtId="43" fontId="17" fillId="6" borderId="5" xfId="3" applyFont="1" applyFill="1" applyBorder="1" applyAlignment="1">
      <alignment horizontal="center" vertical="top"/>
    </xf>
    <xf numFmtId="2" fontId="18" fillId="8" borderId="12" xfId="0" applyNumberFormat="1" applyFont="1" applyFill="1" applyBorder="1" applyAlignment="1">
      <alignment vertical="top" wrapText="1"/>
    </xf>
    <xf numFmtId="43" fontId="4" fillId="6" borderId="18" xfId="3" applyFont="1" applyFill="1" applyBorder="1" applyAlignment="1">
      <alignment horizontal="center"/>
    </xf>
    <xf numFmtId="43" fontId="2" fillId="6" borderId="18" xfId="3" applyFont="1" applyFill="1" applyBorder="1" applyAlignment="1">
      <alignment horizontal="center"/>
    </xf>
    <xf numFmtId="43" fontId="17" fillId="6" borderId="0" xfId="3" applyFont="1" applyFill="1" applyBorder="1" applyAlignment="1">
      <alignment horizontal="left"/>
    </xf>
    <xf numFmtId="43" fontId="8" fillId="0" borderId="0" xfId="3" applyFont="1" applyBorder="1" applyAlignment="1">
      <alignment horizontal="left"/>
    </xf>
    <xf numFmtId="189" fontId="5" fillId="11" borderId="5" xfId="3" applyNumberFormat="1" applyFont="1" applyFill="1" applyBorder="1" applyAlignment="1">
      <alignment horizontal="right" vertical="top"/>
    </xf>
    <xf numFmtId="43" fontId="7" fillId="11" borderId="6" xfId="3" applyFont="1" applyFill="1" applyBorder="1" applyAlignment="1">
      <alignment vertical="top"/>
    </xf>
    <xf numFmtId="43" fontId="7" fillId="12" borderId="6" xfId="3" applyFont="1" applyFill="1" applyBorder="1" applyAlignment="1">
      <alignment horizontal="center" vertical="center"/>
    </xf>
    <xf numFmtId="188" fontId="7" fillId="9" borderId="9" xfId="3" applyNumberFormat="1" applyFont="1" applyFill="1" applyBorder="1" applyAlignment="1">
      <alignment horizontal="right" vertical="center"/>
    </xf>
    <xf numFmtId="43" fontId="7" fillId="9" borderId="6" xfId="3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left"/>
    </xf>
    <xf numFmtId="188" fontId="7" fillId="7" borderId="5" xfId="3" applyNumberFormat="1" applyFont="1" applyFill="1" applyBorder="1" applyAlignment="1">
      <alignment horizontal="right" vertical="center"/>
    </xf>
    <xf numFmtId="43" fontId="7" fillId="7" borderId="6" xfId="3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/>
    </xf>
    <xf numFmtId="188" fontId="7" fillId="6" borderId="5" xfId="3" applyNumberFormat="1" applyFont="1" applyFill="1" applyBorder="1" applyAlignment="1">
      <alignment horizontal="right" vertical="top"/>
    </xf>
    <xf numFmtId="43" fontId="7" fillId="6" borderId="5" xfId="3" applyFont="1" applyFill="1" applyBorder="1" applyAlignment="1">
      <alignment horizontal="center" vertical="top"/>
    </xf>
    <xf numFmtId="188" fontId="7" fillId="6" borderId="13" xfId="3" applyNumberFormat="1" applyFont="1" applyFill="1" applyBorder="1" applyAlignment="1">
      <alignment horizontal="right" vertical="center"/>
    </xf>
    <xf numFmtId="43" fontId="7" fillId="6" borderId="13" xfId="3" applyFont="1" applyFill="1" applyBorder="1" applyAlignment="1">
      <alignment horizontal="center" vertical="center"/>
    </xf>
    <xf numFmtId="188" fontId="7" fillId="6" borderId="14" xfId="3" applyNumberFormat="1" applyFont="1" applyFill="1" applyBorder="1" applyAlignment="1">
      <alignment horizontal="right" vertical="center"/>
    </xf>
    <xf numFmtId="43" fontId="7" fillId="6" borderId="14" xfId="3" applyFont="1" applyFill="1" applyBorder="1" applyAlignment="1">
      <alignment horizontal="center" vertical="center"/>
    </xf>
    <xf numFmtId="43" fontId="7" fillId="6" borderId="6" xfId="3" applyFont="1" applyFill="1" applyBorder="1" applyAlignment="1">
      <alignment horizontal="center" vertical="center"/>
    </xf>
    <xf numFmtId="43" fontId="5" fillId="6" borderId="6" xfId="3" applyFont="1" applyFill="1" applyBorder="1" applyAlignment="1">
      <alignment horizontal="center" vertical="center"/>
    </xf>
    <xf numFmtId="188" fontId="7" fillId="6" borderId="13" xfId="3" applyNumberFormat="1" applyFont="1" applyFill="1" applyBorder="1" applyAlignment="1">
      <alignment horizontal="right" vertical="top"/>
    </xf>
    <xf numFmtId="43" fontId="7" fillId="6" borderId="13" xfId="3" applyFont="1" applyFill="1" applyBorder="1" applyAlignment="1">
      <alignment horizontal="center" vertical="top"/>
    </xf>
    <xf numFmtId="43" fontId="7" fillId="6" borderId="6" xfId="3" applyFont="1" applyFill="1" applyBorder="1" applyAlignment="1">
      <alignment horizontal="center" vertical="top"/>
    </xf>
    <xf numFmtId="188" fontId="7" fillId="6" borderId="2" xfId="3" applyNumberFormat="1" applyFont="1" applyFill="1" applyBorder="1" applyAlignment="1">
      <alignment horizontal="right" vertical="top"/>
    </xf>
    <xf numFmtId="43" fontId="7" fillId="6" borderId="7" xfId="3" applyFont="1" applyFill="1" applyBorder="1" applyAlignment="1">
      <alignment vertical="top"/>
    </xf>
    <xf numFmtId="43" fontId="7" fillId="6" borderId="2" xfId="3" applyFont="1" applyFill="1" applyBorder="1" applyAlignment="1">
      <alignment horizontal="center" vertical="top"/>
    </xf>
    <xf numFmtId="189" fontId="5" fillId="14" borderId="6" xfId="3" applyNumberFormat="1" applyFont="1" applyFill="1" applyBorder="1" applyAlignment="1">
      <alignment horizontal="right" vertical="center"/>
    </xf>
    <xf numFmtId="43" fontId="7" fillId="14" borderId="2" xfId="3" applyFont="1" applyFill="1" applyBorder="1" applyAlignment="1">
      <alignment horizontal="center" vertical="center"/>
    </xf>
    <xf numFmtId="188" fontId="7" fillId="13" borderId="6" xfId="3" applyNumberFormat="1" applyFont="1" applyFill="1" applyBorder="1" applyAlignment="1">
      <alignment horizontal="right" vertical="center"/>
    </xf>
    <xf numFmtId="43" fontId="7" fillId="13" borderId="6" xfId="3" applyFont="1" applyFill="1" applyBorder="1" applyAlignment="1">
      <alignment horizontal="center" vertical="center"/>
    </xf>
    <xf numFmtId="188" fontId="7" fillId="0" borderId="6" xfId="3" applyNumberFormat="1" applyFont="1" applyBorder="1" applyAlignment="1">
      <alignment horizontal="right" vertical="center"/>
    </xf>
    <xf numFmtId="43" fontId="7" fillId="0" borderId="6" xfId="3" applyFont="1" applyBorder="1" applyAlignment="1">
      <alignment horizontal="center" vertical="center"/>
    </xf>
    <xf numFmtId="188" fontId="7" fillId="0" borderId="6" xfId="3" applyNumberFormat="1" applyFont="1" applyBorder="1" applyAlignment="1">
      <alignment horizontal="right" vertical="top"/>
    </xf>
    <xf numFmtId="43" fontId="7" fillId="0" borderId="6" xfId="3" applyFont="1" applyBorder="1" applyAlignment="1">
      <alignment horizontal="center" vertical="top"/>
    </xf>
    <xf numFmtId="188" fontId="7" fillId="14" borderId="9" xfId="3" applyNumberFormat="1" applyFont="1" applyFill="1" applyBorder="1" applyAlignment="1">
      <alignment horizontal="right" vertical="center"/>
    </xf>
    <xf numFmtId="43" fontId="7" fillId="13" borderId="5" xfId="3" applyFont="1" applyFill="1" applyBorder="1" applyAlignment="1">
      <alignment horizontal="center" vertical="center"/>
    </xf>
    <xf numFmtId="188" fontId="7" fillId="6" borderId="9" xfId="3" applyNumberFormat="1" applyFont="1" applyFill="1" applyBorder="1" applyAlignment="1">
      <alignment horizontal="right" vertical="center"/>
    </xf>
    <xf numFmtId="43" fontId="7" fillId="6" borderId="5" xfId="3" applyFont="1" applyFill="1" applyBorder="1" applyAlignment="1">
      <alignment horizontal="center" vertical="center"/>
    </xf>
    <xf numFmtId="188" fontId="7" fillId="6" borderId="9" xfId="3" applyNumberFormat="1" applyFont="1" applyFill="1" applyBorder="1" applyAlignment="1">
      <alignment horizontal="right" vertical="top"/>
    </xf>
    <xf numFmtId="0" fontId="7" fillId="6" borderId="5" xfId="0" applyFont="1" applyFill="1" applyBorder="1" applyAlignment="1">
      <alignment horizontal="left" vertical="top" wrapText="1"/>
    </xf>
    <xf numFmtId="188" fontId="7" fillId="0" borderId="9" xfId="3" applyNumberFormat="1" applyFont="1" applyBorder="1" applyAlignment="1">
      <alignment horizontal="right" vertical="center"/>
    </xf>
    <xf numFmtId="43" fontId="7" fillId="0" borderId="5" xfId="3" applyFont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top" wrapText="1"/>
    </xf>
    <xf numFmtId="43" fontId="3" fillId="23" borderId="5" xfId="3" applyFont="1" applyFill="1" applyBorder="1" applyAlignment="1">
      <alignment horizontal="left" wrapText="1"/>
    </xf>
    <xf numFmtId="43" fontId="3" fillId="7" borderId="6" xfId="3" applyFont="1" applyFill="1" applyBorder="1" applyAlignment="1">
      <alignment horizontal="left"/>
    </xf>
    <xf numFmtId="43" fontId="3" fillId="12" borderId="6" xfId="3" applyFont="1" applyFill="1" applyBorder="1" applyAlignment="1">
      <alignment horizontal="left" vertical="top" wrapText="1"/>
    </xf>
    <xf numFmtId="189" fontId="3" fillId="12" borderId="5" xfId="3" applyNumberFormat="1" applyFont="1" applyFill="1" applyBorder="1" applyAlignment="1">
      <alignment horizontal="center"/>
    </xf>
    <xf numFmtId="2" fontId="2" fillId="12" borderId="5" xfId="0" applyNumberFormat="1" applyFont="1" applyFill="1" applyBorder="1" applyAlignment="1">
      <alignment horizontal="left"/>
    </xf>
    <xf numFmtId="2" fontId="3" fillId="12" borderId="5" xfId="3" applyNumberFormat="1" applyFont="1" applyFill="1" applyBorder="1" applyAlignment="1">
      <alignment horizontal="left"/>
    </xf>
    <xf numFmtId="43" fontId="3" fillId="12" borderId="5" xfId="3" applyFont="1" applyFill="1" applyBorder="1" applyAlignment="1">
      <alignment horizontal="right"/>
    </xf>
    <xf numFmtId="0" fontId="3" fillId="12" borderId="5" xfId="0" applyFont="1" applyFill="1" applyBorder="1" applyAlignment="1">
      <alignment horizontal="left"/>
    </xf>
    <xf numFmtId="2" fontId="3" fillId="9" borderId="5" xfId="3" applyNumberFormat="1" applyFont="1" applyFill="1" applyBorder="1" applyAlignment="1">
      <alignment horizontal="left" vertical="top"/>
    </xf>
    <xf numFmtId="43" fontId="2" fillId="7" borderId="6" xfId="3" applyFont="1" applyFill="1" applyBorder="1" applyAlignment="1">
      <alignment horizontal="left"/>
    </xf>
    <xf numFmtId="43" fontId="3" fillId="7" borderId="13" xfId="3" applyFont="1" applyFill="1" applyBorder="1" applyAlignment="1">
      <alignment horizontal="left"/>
    </xf>
    <xf numFmtId="43" fontId="3" fillId="12" borderId="13" xfId="3" applyFont="1" applyFill="1" applyBorder="1" applyAlignment="1">
      <alignment horizontal="left" vertical="top" wrapText="1"/>
    </xf>
    <xf numFmtId="43" fontId="3" fillId="6" borderId="14" xfId="3" applyFont="1" applyFill="1" applyBorder="1" applyAlignment="1">
      <alignment horizontal="left" wrapText="1"/>
    </xf>
    <xf numFmtId="2" fontId="3" fillId="6" borderId="5" xfId="0" applyNumberFormat="1" applyFont="1" applyFill="1" applyBorder="1"/>
    <xf numFmtId="43" fontId="3" fillId="6" borderId="5" xfId="3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3" fontId="3" fillId="6" borderId="5" xfId="0" applyNumberFormat="1" applyFont="1" applyFill="1" applyBorder="1" applyAlignment="1">
      <alignment horizontal="left"/>
    </xf>
    <xf numFmtId="43" fontId="3" fillId="12" borderId="2" xfId="3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vertical="top" wrapText="1"/>
    </xf>
    <xf numFmtId="0" fontId="3" fillId="19" borderId="14" xfId="0" applyFont="1" applyFill="1" applyBorder="1" applyAlignment="1">
      <alignment vertical="top" wrapText="1"/>
    </xf>
    <xf numFmtId="0" fontId="3" fillId="19" borderId="6" xfId="0" applyFont="1" applyFill="1" applyBorder="1" applyAlignment="1">
      <alignment vertical="top" wrapText="1"/>
    </xf>
    <xf numFmtId="49" fontId="3" fillId="24" borderId="6" xfId="0" applyNumberFormat="1" applyFont="1" applyFill="1" applyBorder="1" applyAlignment="1">
      <alignment vertical="top" wrapText="1"/>
    </xf>
    <xf numFmtId="49" fontId="3" fillId="19" borderId="14" xfId="0" applyNumberFormat="1" applyFont="1" applyFill="1" applyBorder="1" applyAlignment="1">
      <alignment wrapText="1"/>
    </xf>
    <xf numFmtId="49" fontId="8" fillId="11" borderId="6" xfId="3" applyNumberFormat="1" applyFont="1" applyFill="1" applyBorder="1" applyAlignment="1">
      <alignment horizontal="left"/>
    </xf>
    <xf numFmtId="2" fontId="3" fillId="7" borderId="6" xfId="3" applyNumberFormat="1" applyFont="1" applyFill="1" applyBorder="1" applyAlignment="1">
      <alignment horizontal="right"/>
    </xf>
    <xf numFmtId="2" fontId="3" fillId="24" borderId="19" xfId="0" applyNumberFormat="1" applyFont="1" applyFill="1" applyBorder="1" applyAlignment="1">
      <alignment vertical="center" wrapText="1"/>
    </xf>
    <xf numFmtId="2" fontId="3" fillId="24" borderId="6" xfId="0" applyNumberFormat="1" applyFont="1" applyFill="1" applyBorder="1" applyAlignment="1">
      <alignment vertical="top" wrapText="1"/>
    </xf>
    <xf numFmtId="49" fontId="8" fillId="7" borderId="6" xfId="0" applyNumberFormat="1" applyFont="1" applyFill="1" applyBorder="1"/>
    <xf numFmtId="43" fontId="3" fillId="6" borderId="5" xfId="3" applyFont="1" applyFill="1" applyBorder="1" applyAlignment="1">
      <alignment horizontal="right" vertical="top" wrapText="1"/>
    </xf>
    <xf numFmtId="0" fontId="8" fillId="11" borderId="6" xfId="0" applyFont="1" applyFill="1" applyBorder="1"/>
    <xf numFmtId="2" fontId="3" fillId="10" borderId="6" xfId="0" applyNumberFormat="1" applyFont="1" applyFill="1" applyBorder="1" applyAlignment="1">
      <alignment vertical="top" wrapText="1"/>
    </xf>
    <xf numFmtId="2" fontId="3" fillId="6" borderId="6" xfId="0" applyNumberFormat="1" applyFont="1" applyFill="1" applyBorder="1" applyAlignment="1">
      <alignment vertical="top" wrapText="1"/>
    </xf>
    <xf numFmtId="189" fontId="2" fillId="8" borderId="6" xfId="3" applyNumberFormat="1" applyFont="1" applyFill="1" applyBorder="1" applyAlignment="1">
      <alignment horizontal="right"/>
    </xf>
    <xf numFmtId="43" fontId="2" fillId="6" borderId="0" xfId="3" applyFont="1" applyFill="1" applyBorder="1" applyAlignment="1">
      <alignment horizontal="right"/>
    </xf>
    <xf numFmtId="189" fontId="5" fillId="13" borderId="5" xfId="3" applyNumberFormat="1" applyFont="1" applyFill="1" applyBorder="1" applyAlignment="1">
      <alignment horizontal="right" vertical="center"/>
    </xf>
    <xf numFmtId="43" fontId="7" fillId="13" borderId="10" xfId="3" applyFont="1" applyFill="1" applyBorder="1" applyAlignment="1">
      <alignment vertical="center"/>
    </xf>
    <xf numFmtId="0" fontId="7" fillId="13" borderId="5" xfId="0" applyFont="1" applyFill="1" applyBorder="1" applyAlignment="1">
      <alignment horizontal="center" wrapText="1"/>
    </xf>
    <xf numFmtId="2" fontId="20" fillId="9" borderId="6" xfId="0" applyNumberFormat="1" applyFont="1" applyFill="1" applyBorder="1" applyAlignment="1">
      <alignment vertical="top" wrapText="1"/>
    </xf>
    <xf numFmtId="2" fontId="17" fillId="7" borderId="6" xfId="0" applyNumberFormat="1" applyFont="1" applyFill="1" applyBorder="1" applyAlignment="1">
      <alignment vertical="top"/>
    </xf>
    <xf numFmtId="43" fontId="17" fillId="6" borderId="6" xfId="0" applyNumberFormat="1" applyFont="1" applyFill="1" applyBorder="1" applyAlignment="1">
      <alignment vertical="top" wrapText="1"/>
    </xf>
    <xf numFmtId="2" fontId="18" fillId="7" borderId="8" xfId="0" applyNumberFormat="1" applyFont="1" applyFill="1" applyBorder="1" applyAlignment="1">
      <alignment horizontal="center" vertical="top"/>
    </xf>
    <xf numFmtId="1" fontId="11" fillId="15" borderId="6" xfId="0" applyNumberFormat="1" applyFont="1" applyFill="1" applyBorder="1" applyAlignment="1">
      <alignment horizontal="center" vertical="top"/>
    </xf>
    <xf numFmtId="2" fontId="18" fillId="15" borderId="11" xfId="0" applyNumberFormat="1" applyFont="1" applyFill="1" applyBorder="1" applyAlignment="1">
      <alignment vertical="top"/>
    </xf>
    <xf numFmtId="0" fontId="11" fillId="3" borderId="6" xfId="0" applyFont="1" applyFill="1" applyBorder="1" applyAlignment="1">
      <alignment horizontal="center"/>
    </xf>
    <xf numFmtId="2" fontId="11" fillId="3" borderId="6" xfId="0" applyNumberFormat="1" applyFont="1" applyFill="1" applyBorder="1" applyAlignment="1">
      <alignment horizontal="center"/>
    </xf>
    <xf numFmtId="43" fontId="11" fillId="3" borderId="6" xfId="0" applyNumberFormat="1" applyFont="1" applyFill="1" applyBorder="1" applyAlignment="1">
      <alignment horizontal="center"/>
    </xf>
    <xf numFmtId="2" fontId="5" fillId="3" borderId="6" xfId="0" applyNumberFormat="1" applyFont="1" applyFill="1" applyBorder="1"/>
    <xf numFmtId="43" fontId="11" fillId="3" borderId="6" xfId="3" applyFont="1" applyFill="1" applyBorder="1" applyAlignment="1">
      <alignment horizontal="center"/>
    </xf>
    <xf numFmtId="43" fontId="23" fillId="3" borderId="6" xfId="3" applyFont="1" applyFill="1" applyBorder="1" applyAlignment="1">
      <alignment horizontal="center"/>
    </xf>
    <xf numFmtId="43" fontId="5" fillId="3" borderId="6" xfId="3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top"/>
    </xf>
    <xf numFmtId="49" fontId="2" fillId="9" borderId="6" xfId="0" applyNumberFormat="1" applyFont="1" applyFill="1" applyBorder="1" applyAlignment="1">
      <alignment horizontal="left" vertical="top" wrapText="1"/>
    </xf>
    <xf numFmtId="43" fontId="3" fillId="9" borderId="6" xfId="3" applyFont="1" applyFill="1" applyBorder="1" applyAlignment="1">
      <alignment horizontal="left" wrapText="1"/>
    </xf>
    <xf numFmtId="43" fontId="3" fillId="9" borderId="6" xfId="3" applyFont="1" applyFill="1" applyBorder="1" applyAlignment="1">
      <alignment horizontal="right" vertical="top"/>
    </xf>
    <xf numFmtId="0" fontId="3" fillId="9" borderId="6" xfId="0" applyFont="1" applyFill="1" applyBorder="1" applyAlignment="1">
      <alignment vertical="top"/>
    </xf>
    <xf numFmtId="0" fontId="7" fillId="6" borderId="6" xfId="0" applyFont="1" applyFill="1" applyBorder="1" applyAlignment="1">
      <alignment horizontal="left" vertical="top"/>
    </xf>
    <xf numFmtId="0" fontId="7" fillId="9" borderId="6" xfId="0" applyFont="1" applyFill="1" applyBorder="1" applyAlignment="1">
      <alignment horizontal="left" vertical="top" wrapText="1"/>
    </xf>
    <xf numFmtId="2" fontId="18" fillId="9" borderId="6" xfId="0" applyNumberFormat="1" applyFont="1" applyFill="1" applyBorder="1" applyAlignment="1">
      <alignment vertical="top" wrapText="1"/>
    </xf>
    <xf numFmtId="43" fontId="18" fillId="9" borderId="6" xfId="3" applyFont="1" applyFill="1" applyBorder="1" applyAlignment="1">
      <alignment vertical="top"/>
    </xf>
    <xf numFmtId="43" fontId="17" fillId="9" borderId="6" xfId="3" applyFont="1" applyFill="1" applyBorder="1" applyAlignment="1">
      <alignment vertical="top"/>
    </xf>
    <xf numFmtId="2" fontId="17" fillId="9" borderId="6" xfId="0" applyNumberFormat="1" applyFont="1" applyFill="1" applyBorder="1" applyAlignment="1">
      <alignment vertical="top" wrapText="1"/>
    </xf>
    <xf numFmtId="188" fontId="6" fillId="9" borderId="6" xfId="3" applyNumberFormat="1" applyFont="1" applyFill="1" applyBorder="1" applyAlignment="1">
      <alignment vertical="top"/>
    </xf>
    <xf numFmtId="43" fontId="17" fillId="9" borderId="6" xfId="0" applyNumberFormat="1" applyFont="1" applyFill="1" applyBorder="1" applyAlignment="1">
      <alignment vertical="top"/>
    </xf>
    <xf numFmtId="188" fontId="11" fillId="7" borderId="6" xfId="3" applyNumberFormat="1" applyFont="1" applyFill="1" applyBorder="1" applyAlignment="1">
      <alignment vertical="top"/>
    </xf>
    <xf numFmtId="0" fontId="5" fillId="7" borderId="6" xfId="0" applyFont="1" applyFill="1" applyBorder="1" applyAlignment="1">
      <alignment horizontal="left" vertical="top" wrapText="1"/>
    </xf>
    <xf numFmtId="2" fontId="11" fillId="7" borderId="6" xfId="0" applyNumberFormat="1" applyFont="1" applyFill="1" applyBorder="1" applyAlignment="1">
      <alignment vertical="top" wrapText="1"/>
    </xf>
    <xf numFmtId="43" fontId="11" fillId="7" borderId="6" xfId="3" applyFont="1" applyFill="1" applyBorder="1" applyAlignment="1">
      <alignment vertical="top"/>
    </xf>
    <xf numFmtId="43" fontId="5" fillId="7" borderId="6" xfId="0" applyNumberFormat="1" applyFont="1" applyFill="1" applyBorder="1" applyAlignment="1">
      <alignment vertical="top"/>
    </xf>
    <xf numFmtId="2" fontId="6" fillId="6" borderId="6" xfId="0" applyNumberFormat="1" applyFont="1" applyFill="1" applyBorder="1" applyAlignment="1">
      <alignment vertical="top" wrapText="1"/>
    </xf>
    <xf numFmtId="43" fontId="6" fillId="6" borderId="6" xfId="3" applyFont="1" applyFill="1" applyBorder="1" applyAlignment="1">
      <alignment vertical="top"/>
    </xf>
    <xf numFmtId="43" fontId="7" fillId="6" borderId="6" xfId="3" applyFont="1" applyFill="1" applyBorder="1" applyAlignment="1">
      <alignment vertical="top"/>
    </xf>
    <xf numFmtId="43" fontId="7" fillId="6" borderId="6" xfId="0" applyNumberFormat="1" applyFont="1" applyFill="1" applyBorder="1" applyAlignment="1">
      <alignment vertical="top" wrapText="1"/>
    </xf>
    <xf numFmtId="188" fontId="6" fillId="7" borderId="6" xfId="3" applyNumberFormat="1" applyFont="1" applyFill="1" applyBorder="1" applyAlignment="1">
      <alignment vertical="top"/>
    </xf>
    <xf numFmtId="0" fontId="7" fillId="7" borderId="6" xfId="0" applyFont="1" applyFill="1" applyBorder="1" applyAlignment="1">
      <alignment horizontal="left" vertical="top" wrapText="1"/>
    </xf>
    <xf numFmtId="43" fontId="18" fillId="7" borderId="6" xfId="3" applyFont="1" applyFill="1" applyBorder="1" applyAlignment="1">
      <alignment vertical="top"/>
    </xf>
    <xf numFmtId="43" fontId="17" fillId="7" borderId="6" xfId="0" applyNumberFormat="1" applyFont="1" applyFill="1" applyBorder="1" applyAlignment="1">
      <alignment vertical="top"/>
    </xf>
    <xf numFmtId="2" fontId="18" fillId="6" borderId="8" xfId="0" applyNumberFormat="1" applyFont="1" applyFill="1" applyBorder="1" applyAlignment="1">
      <alignment vertical="top" wrapText="1"/>
    </xf>
    <xf numFmtId="43" fontId="18" fillId="6" borderId="2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left" vertical="top"/>
    </xf>
    <xf numFmtId="2" fontId="18" fillId="0" borderId="11" xfId="3" applyNumberFormat="1" applyFont="1" applyBorder="1" applyAlignment="1">
      <alignment vertical="top" wrapText="1"/>
    </xf>
    <xf numFmtId="43" fontId="17" fillId="0" borderId="6" xfId="3" applyFont="1" applyBorder="1" applyAlignment="1">
      <alignment vertical="top" wrapText="1"/>
    </xf>
    <xf numFmtId="49" fontId="18" fillId="0" borderId="11" xfId="3" applyNumberFormat="1" applyFont="1" applyBorder="1" applyAlignment="1">
      <alignment vertical="top" wrapText="1"/>
    </xf>
    <xf numFmtId="0" fontId="11" fillId="11" borderId="5" xfId="0" applyFont="1" applyFill="1" applyBorder="1" applyAlignment="1">
      <alignment horizontal="center" vertical="top"/>
    </xf>
    <xf numFmtId="2" fontId="11" fillId="11" borderId="12" xfId="0" applyNumberFormat="1" applyFont="1" applyFill="1" applyBorder="1" applyAlignment="1">
      <alignment vertical="top"/>
    </xf>
    <xf numFmtId="2" fontId="18" fillId="11" borderId="12" xfId="0" applyNumberFormat="1" applyFont="1" applyFill="1" applyBorder="1" applyAlignment="1">
      <alignment vertical="top" wrapText="1"/>
    </xf>
    <xf numFmtId="43" fontId="18" fillId="11" borderId="5" xfId="0" applyNumberFormat="1" applyFont="1" applyFill="1" applyBorder="1" applyAlignment="1">
      <alignment horizontal="center" vertical="top"/>
    </xf>
    <xf numFmtId="0" fontId="17" fillId="11" borderId="5" xfId="0" applyFont="1" applyFill="1" applyBorder="1" applyAlignment="1">
      <alignment vertical="top"/>
    </xf>
    <xf numFmtId="0" fontId="11" fillId="8" borderId="6" xfId="0" applyFont="1" applyFill="1" applyBorder="1" applyAlignment="1">
      <alignment horizontal="center" vertical="top"/>
    </xf>
    <xf numFmtId="2" fontId="18" fillId="11" borderId="6" xfId="0" applyNumberFormat="1" applyFont="1" applyFill="1" applyBorder="1" applyAlignment="1">
      <alignment vertical="top" wrapText="1"/>
    </xf>
    <xf numFmtId="2" fontId="11" fillId="8" borderId="6" xfId="0" applyNumberFormat="1" applyFont="1" applyFill="1" applyBorder="1" applyAlignment="1">
      <alignment vertical="top"/>
    </xf>
    <xf numFmtId="2" fontId="18" fillId="8" borderId="6" xfId="0" applyNumberFormat="1" applyFont="1" applyFill="1" applyBorder="1" applyAlignment="1">
      <alignment vertical="top" wrapText="1"/>
    </xf>
    <xf numFmtId="43" fontId="18" fillId="8" borderId="6" xfId="0" applyNumberFormat="1" applyFont="1" applyFill="1" applyBorder="1" applyAlignment="1">
      <alignment horizontal="center" vertical="top"/>
    </xf>
    <xf numFmtId="0" fontId="17" fillId="8" borderId="6" xfId="0" applyFont="1" applyFill="1" applyBorder="1" applyAlignment="1">
      <alignment vertical="top"/>
    </xf>
    <xf numFmtId="2" fontId="18" fillId="7" borderId="6" xfId="0" applyNumberFormat="1" applyFont="1" applyFill="1" applyBorder="1" applyAlignment="1">
      <alignment vertical="top"/>
    </xf>
    <xf numFmtId="2" fontId="18" fillId="9" borderId="6" xfId="0" applyNumberFormat="1" applyFont="1" applyFill="1" applyBorder="1" applyAlignment="1">
      <alignment vertical="top"/>
    </xf>
    <xf numFmtId="0" fontId="18" fillId="9" borderId="13" xfId="0" applyFont="1" applyFill="1" applyBorder="1" applyAlignment="1">
      <alignment horizontal="center" vertical="top"/>
    </xf>
    <xf numFmtId="2" fontId="18" fillId="9" borderId="13" xfId="0" applyNumberFormat="1" applyFont="1" applyFill="1" applyBorder="1" applyAlignment="1">
      <alignment vertical="top" wrapText="1"/>
    </xf>
    <xf numFmtId="43" fontId="18" fillId="9" borderId="13" xfId="0" applyNumberFormat="1" applyFont="1" applyFill="1" applyBorder="1" applyAlignment="1">
      <alignment horizontal="center" vertical="top"/>
    </xf>
    <xf numFmtId="43" fontId="17" fillId="9" borderId="13" xfId="0" applyNumberFormat="1" applyFont="1" applyFill="1" applyBorder="1" applyAlignment="1">
      <alignment horizontal="center" vertical="top"/>
    </xf>
    <xf numFmtId="0" fontId="17" fillId="9" borderId="13" xfId="0" applyFont="1" applyFill="1" applyBorder="1" applyAlignment="1">
      <alignment vertical="top" wrapText="1"/>
    </xf>
    <xf numFmtId="0" fontId="18" fillId="7" borderId="13" xfId="0" applyFont="1" applyFill="1" applyBorder="1" applyAlignment="1">
      <alignment horizontal="center" vertical="top"/>
    </xf>
    <xf numFmtId="2" fontId="18" fillId="7" borderId="13" xfId="0" applyNumberFormat="1" applyFont="1" applyFill="1" applyBorder="1" applyAlignment="1">
      <alignment vertical="top" wrapText="1"/>
    </xf>
    <xf numFmtId="43" fontId="18" fillId="7" borderId="13" xfId="0" applyNumberFormat="1" applyFont="1" applyFill="1" applyBorder="1" applyAlignment="1">
      <alignment horizontal="center" vertical="top"/>
    </xf>
    <xf numFmtId="43" fontId="17" fillId="7" borderId="13" xfId="0" applyNumberFormat="1" applyFont="1" applyFill="1" applyBorder="1" applyAlignment="1">
      <alignment horizontal="center" vertical="top"/>
    </xf>
    <xf numFmtId="0" fontId="17" fillId="7" borderId="13" xfId="0" applyFont="1" applyFill="1" applyBorder="1" applyAlignment="1">
      <alignment vertical="top" wrapText="1"/>
    </xf>
    <xf numFmtId="188" fontId="7" fillId="6" borderId="6" xfId="3" applyNumberFormat="1" applyFont="1" applyFill="1" applyBorder="1" applyAlignment="1">
      <alignment horizontal="right" vertical="center"/>
    </xf>
    <xf numFmtId="188" fontId="7" fillId="6" borderId="13" xfId="3" applyNumberFormat="1" applyFont="1" applyFill="1" applyBorder="1" applyAlignment="1">
      <alignment horizontal="left" vertical="top" wrapText="1"/>
    </xf>
    <xf numFmtId="0" fontId="7" fillId="0" borderId="6" xfId="0" applyFont="1" applyBorder="1" applyAlignment="1">
      <alignment vertical="center"/>
    </xf>
    <xf numFmtId="189" fontId="5" fillId="12" borderId="9" xfId="3" applyNumberFormat="1" applyFont="1" applyFill="1" applyBorder="1" applyAlignment="1">
      <alignment horizontal="left" vertical="center"/>
    </xf>
    <xf numFmtId="2" fontId="5" fillId="12" borderId="10" xfId="0" applyNumberFormat="1" applyFont="1" applyFill="1" applyBorder="1" applyAlignment="1">
      <alignment horizontal="left" vertical="top" wrapText="1"/>
    </xf>
    <xf numFmtId="49" fontId="16" fillId="7" borderId="1" xfId="3" applyNumberFormat="1" applyFont="1" applyFill="1" applyBorder="1" applyAlignment="1">
      <alignment horizontal="left" vertical="top"/>
    </xf>
    <xf numFmtId="49" fontId="18" fillId="16" borderId="6" xfId="0" applyNumberFormat="1" applyFont="1" applyFill="1" applyBorder="1" applyAlignment="1">
      <alignment horizontal="center" vertical="top"/>
    </xf>
    <xf numFmtId="2" fontId="18" fillId="0" borderId="22" xfId="0" applyNumberFormat="1" applyFont="1" applyBorder="1" applyAlignment="1">
      <alignment horizontal="left" vertical="top" wrapText="1"/>
    </xf>
    <xf numFmtId="43" fontId="18" fillId="6" borderId="13" xfId="3" applyFont="1" applyFill="1" applyBorder="1" applyAlignment="1">
      <alignment horizontal="center" vertical="top"/>
    </xf>
    <xf numFmtId="2" fontId="18" fillId="0" borderId="25" xfId="0" applyNumberFormat="1" applyFont="1" applyBorder="1" applyAlignment="1">
      <alignment vertical="top" wrapText="1"/>
    </xf>
    <xf numFmtId="43" fontId="18" fillId="6" borderId="25" xfId="3" applyFont="1" applyFill="1" applyBorder="1" applyAlignment="1">
      <alignment horizontal="center" vertical="top"/>
    </xf>
    <xf numFmtId="0" fontId="17" fillId="0" borderId="25" xfId="0" applyFont="1" applyBorder="1" applyAlignment="1">
      <alignment vertical="top" wrapText="1"/>
    </xf>
    <xf numFmtId="43" fontId="18" fillId="6" borderId="14" xfId="3" applyFont="1" applyFill="1" applyBorder="1" applyAlignment="1">
      <alignment horizontal="center" vertical="top"/>
    </xf>
    <xf numFmtId="0" fontId="17" fillId="0" borderId="14" xfId="0" applyFont="1" applyBorder="1" applyAlignment="1">
      <alignment vertical="top" wrapText="1"/>
    </xf>
    <xf numFmtId="49" fontId="18" fillId="0" borderId="11" xfId="0" applyNumberFormat="1" applyFont="1" applyBorder="1" applyAlignment="1">
      <alignment vertical="top" wrapText="1"/>
    </xf>
    <xf numFmtId="0" fontId="18" fillId="6" borderId="5" xfId="0" applyFont="1" applyFill="1" applyBorder="1" applyAlignment="1">
      <alignment horizontal="center" vertical="top"/>
    </xf>
    <xf numFmtId="2" fontId="18" fillId="0" borderId="5" xfId="0" applyNumberFormat="1" applyFont="1" applyBorder="1" applyAlignment="1">
      <alignment vertical="top" wrapText="1"/>
    </xf>
    <xf numFmtId="43" fontId="18" fillId="0" borderId="5" xfId="0" applyNumberFormat="1" applyFont="1" applyBorder="1" applyAlignment="1">
      <alignment horizontal="center" vertical="top"/>
    </xf>
    <xf numFmtId="43" fontId="17" fillId="0" borderId="5" xfId="0" applyNumberFormat="1" applyFont="1" applyBorder="1" applyAlignment="1">
      <alignment horizontal="center" vertical="top"/>
    </xf>
    <xf numFmtId="3" fontId="3" fillId="7" borderId="6" xfId="0" applyNumberFormat="1" applyFont="1" applyFill="1" applyBorder="1"/>
    <xf numFmtId="0" fontId="3" fillId="10" borderId="6" xfId="0" applyFont="1" applyFill="1" applyBorder="1"/>
    <xf numFmtId="0" fontId="7" fillId="6" borderId="5" xfId="0" applyFont="1" applyFill="1" applyBorder="1" applyAlignment="1">
      <alignment horizontal="left" vertical="center" wrapText="1"/>
    </xf>
    <xf numFmtId="2" fontId="18" fillId="9" borderId="6" xfId="3" applyNumberFormat="1" applyFont="1" applyFill="1" applyBorder="1" applyAlignment="1">
      <alignment vertical="top"/>
    </xf>
    <xf numFmtId="2" fontId="24" fillId="6" borderId="6" xfId="0" applyNumberFormat="1" applyFont="1" applyFill="1" applyBorder="1" applyAlignment="1">
      <alignment vertical="top" wrapText="1"/>
    </xf>
    <xf numFmtId="43" fontId="3" fillId="0" borderId="0" xfId="3" applyFont="1" applyBorder="1" applyAlignment="1">
      <alignment horizontal="center"/>
    </xf>
    <xf numFmtId="43" fontId="2" fillId="7" borderId="2" xfId="3" applyFont="1" applyFill="1" applyBorder="1" applyAlignment="1">
      <alignment horizontal="center" vertical="center"/>
    </xf>
    <xf numFmtId="43" fontId="2" fillId="7" borderId="5" xfId="3" applyFont="1" applyFill="1" applyBorder="1" applyAlignment="1">
      <alignment horizontal="center" vertical="center"/>
    </xf>
    <xf numFmtId="43" fontId="3" fillId="6" borderId="0" xfId="3" applyFont="1" applyFill="1" applyBorder="1" applyAlignment="1">
      <alignment horizontal="left"/>
    </xf>
    <xf numFmtId="0" fontId="4" fillId="17" borderId="8" xfId="0" applyFont="1" applyFill="1" applyBorder="1" applyAlignment="1">
      <alignment horizontal="center" vertical="center" wrapText="1"/>
    </xf>
    <xf numFmtId="0" fontId="4" fillId="17" borderId="12" xfId="0" applyFont="1" applyFill="1" applyBorder="1" applyAlignment="1">
      <alignment horizontal="center" vertical="center" wrapText="1"/>
    </xf>
    <xf numFmtId="49" fontId="4" fillId="17" borderId="6" xfId="0" applyNumberFormat="1" applyFont="1" applyFill="1" applyBorder="1" applyAlignment="1">
      <alignment horizontal="center"/>
    </xf>
    <xf numFmtId="0" fontId="4" fillId="11" borderId="6" xfId="0" applyFont="1" applyFill="1" applyBorder="1"/>
    <xf numFmtId="49" fontId="4" fillId="11" borderId="11" xfId="0" applyNumberFormat="1" applyFont="1" applyFill="1" applyBorder="1" applyAlignment="1">
      <alignment wrapText="1"/>
    </xf>
    <xf numFmtId="43" fontId="8" fillId="11" borderId="6" xfId="0" applyNumberFormat="1" applyFont="1" applyFill="1" applyBorder="1"/>
    <xf numFmtId="0" fontId="8" fillId="15" borderId="6" xfId="0" applyFont="1" applyFill="1" applyBorder="1" applyAlignment="1">
      <alignment vertical="top"/>
    </xf>
    <xf numFmtId="0" fontId="4" fillId="15" borderId="6" xfId="0" applyFont="1" applyFill="1" applyBorder="1" applyAlignment="1">
      <alignment vertical="top" wrapText="1"/>
    </xf>
    <xf numFmtId="43" fontId="8" fillId="15" borderId="6" xfId="0" applyNumberFormat="1" applyFont="1" applyFill="1" applyBorder="1" applyAlignment="1">
      <alignment vertical="top"/>
    </xf>
    <xf numFmtId="0" fontId="8" fillId="5" borderId="6" xfId="0" applyFont="1" applyFill="1" applyBorder="1" applyAlignment="1">
      <alignment vertical="top"/>
    </xf>
    <xf numFmtId="0" fontId="4" fillId="5" borderId="6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top" wrapText="1"/>
    </xf>
    <xf numFmtId="43" fontId="8" fillId="5" borderId="6" xfId="0" applyNumberFormat="1" applyFont="1" applyFill="1" applyBorder="1" applyAlignment="1">
      <alignment vertical="top"/>
    </xf>
    <xf numFmtId="0" fontId="8" fillId="7" borderId="6" xfId="0" applyFont="1" applyFill="1" applyBorder="1"/>
    <xf numFmtId="0" fontId="8" fillId="7" borderId="6" xfId="0" applyFont="1" applyFill="1" applyBorder="1" applyAlignment="1">
      <alignment horizontal="center"/>
    </xf>
    <xf numFmtId="49" fontId="8" fillId="7" borderId="12" xfId="0" applyNumberFormat="1" applyFont="1" applyFill="1" applyBorder="1" applyAlignment="1">
      <alignment horizontal="left" wrapText="1"/>
    </xf>
    <xf numFmtId="43" fontId="8" fillId="7" borderId="6" xfId="0" applyNumberFormat="1" applyFont="1" applyFill="1" applyBorder="1"/>
    <xf numFmtId="0" fontId="8" fillId="4" borderId="6" xfId="0" applyFont="1" applyFill="1" applyBorder="1" applyAlignment="1">
      <alignment vertical="top"/>
    </xf>
    <xf numFmtId="2" fontId="8" fillId="4" borderId="6" xfId="0" applyNumberFormat="1" applyFont="1" applyFill="1" applyBorder="1" applyAlignment="1">
      <alignment vertical="top" wrapText="1"/>
    </xf>
    <xf numFmtId="49" fontId="8" fillId="4" borderId="11" xfId="0" applyNumberFormat="1" applyFont="1" applyFill="1" applyBorder="1" applyAlignment="1">
      <alignment vertical="top" wrapText="1"/>
    </xf>
    <xf numFmtId="43" fontId="8" fillId="4" borderId="6" xfId="0" applyNumberFormat="1" applyFont="1" applyFill="1" applyBorder="1" applyAlignment="1">
      <alignment vertical="top"/>
    </xf>
    <xf numFmtId="0" fontId="8" fillId="0" borderId="6" xfId="0" applyFont="1" applyBorder="1"/>
    <xf numFmtId="2" fontId="8" fillId="0" borderId="6" xfId="0" applyNumberFormat="1" applyFont="1" applyBorder="1"/>
    <xf numFmtId="49" fontId="8" fillId="0" borderId="11" xfId="0" applyNumberFormat="1" applyFont="1" applyBorder="1" applyAlignment="1">
      <alignment wrapText="1"/>
    </xf>
    <xf numFmtId="43" fontId="8" fillId="0" borderId="6" xfId="0" applyNumberFormat="1" applyFont="1" applyBorder="1"/>
    <xf numFmtId="187" fontId="8" fillId="0" borderId="6" xfId="1" applyFont="1" applyBorder="1"/>
    <xf numFmtId="0" fontId="8" fillId="18" borderId="6" xfId="0" applyFont="1" applyFill="1" applyBorder="1"/>
    <xf numFmtId="2" fontId="4" fillId="18" borderId="6" xfId="0" applyNumberFormat="1" applyFont="1" applyFill="1" applyBorder="1" applyAlignment="1">
      <alignment horizontal="center"/>
    </xf>
    <xf numFmtId="2" fontId="4" fillId="18" borderId="6" xfId="0" applyNumberFormat="1" applyFont="1" applyFill="1" applyBorder="1" applyAlignment="1">
      <alignment horizontal="center" wrapText="1"/>
    </xf>
    <xf numFmtId="43" fontId="4" fillId="18" borderId="6" xfId="0" applyNumberFormat="1" applyFont="1" applyFill="1" applyBorder="1"/>
    <xf numFmtId="0" fontId="4" fillId="11" borderId="10" xfId="0" applyFont="1" applyFill="1" applyBorder="1"/>
    <xf numFmtId="49" fontId="4" fillId="15" borderId="11" xfId="0" applyNumberFormat="1" applyFont="1" applyFill="1" applyBorder="1" applyAlignment="1">
      <alignment vertical="top" wrapText="1"/>
    </xf>
    <xf numFmtId="49" fontId="4" fillId="5" borderId="6" xfId="0" applyNumberFormat="1" applyFont="1" applyFill="1" applyBorder="1" applyAlignment="1">
      <alignment vertical="top" wrapText="1"/>
    </xf>
    <xf numFmtId="49" fontId="8" fillId="5" borderId="11" xfId="0" applyNumberFormat="1" applyFont="1" applyFill="1" applyBorder="1" applyAlignment="1">
      <alignment vertical="top" wrapText="1"/>
    </xf>
    <xf numFmtId="2" fontId="8" fillId="7" borderId="6" xfId="0" applyNumberFormat="1" applyFont="1" applyFill="1" applyBorder="1" applyAlignment="1">
      <alignment horizontal="center"/>
    </xf>
    <xf numFmtId="49" fontId="8" fillId="7" borderId="11" xfId="0" applyNumberFormat="1" applyFont="1" applyFill="1" applyBorder="1" applyAlignment="1">
      <alignment wrapText="1"/>
    </xf>
    <xf numFmtId="0" fontId="8" fillId="4" borderId="6" xfId="0" applyFont="1" applyFill="1" applyBorder="1"/>
    <xf numFmtId="49" fontId="8" fillId="4" borderId="6" xfId="0" applyNumberFormat="1" applyFont="1" applyFill="1" applyBorder="1"/>
    <xf numFmtId="0" fontId="8" fillId="4" borderId="11" xfId="0" applyFont="1" applyFill="1" applyBorder="1" applyAlignment="1">
      <alignment wrapText="1"/>
    </xf>
    <xf numFmtId="43" fontId="8" fillId="4" borderId="6" xfId="0" applyNumberFormat="1" applyFont="1" applyFill="1" applyBorder="1"/>
    <xf numFmtId="0" fontId="8" fillId="6" borderId="6" xfId="0" applyFont="1" applyFill="1" applyBorder="1"/>
    <xf numFmtId="0" fontId="4" fillId="0" borderId="6" xfId="0" applyFont="1" applyBorder="1"/>
    <xf numFmtId="49" fontId="4" fillId="0" borderId="11" xfId="0" applyNumberFormat="1" applyFont="1" applyBorder="1" applyAlignment="1">
      <alignment wrapText="1"/>
    </xf>
    <xf numFmtId="49" fontId="4" fillId="18" borderId="6" xfId="0" applyNumberFormat="1" applyFont="1" applyFill="1" applyBorder="1" applyAlignment="1">
      <alignment wrapText="1"/>
    </xf>
    <xf numFmtId="187" fontId="8" fillId="18" borderId="6" xfId="1" applyFont="1" applyFill="1" applyBorder="1"/>
    <xf numFmtId="2" fontId="4" fillId="6" borderId="6" xfId="0" applyNumberFormat="1" applyFont="1" applyFill="1" applyBorder="1" applyAlignment="1">
      <alignment horizontal="center"/>
    </xf>
    <xf numFmtId="49" fontId="4" fillId="6" borderId="11" xfId="0" applyNumberFormat="1" applyFont="1" applyFill="1" applyBorder="1" applyAlignment="1">
      <alignment wrapText="1"/>
    </xf>
    <xf numFmtId="187" fontId="8" fillId="6" borderId="6" xfId="1" applyFont="1" applyFill="1" applyBorder="1"/>
    <xf numFmtId="2" fontId="4" fillId="11" borderId="6" xfId="0" applyNumberFormat="1" applyFont="1" applyFill="1" applyBorder="1" applyAlignment="1">
      <alignment horizontal="left"/>
    </xf>
    <xf numFmtId="187" fontId="8" fillId="11" borderId="6" xfId="1" applyFont="1" applyFill="1" applyBorder="1"/>
    <xf numFmtId="0" fontId="8" fillId="10" borderId="6" xfId="0" applyFont="1" applyFill="1" applyBorder="1"/>
    <xf numFmtId="2" fontId="4" fillId="10" borderId="6" xfId="0" applyNumberFormat="1" applyFont="1" applyFill="1" applyBorder="1" applyAlignment="1">
      <alignment horizontal="left"/>
    </xf>
    <xf numFmtId="2" fontId="4" fillId="10" borderId="11" xfId="0" applyNumberFormat="1" applyFont="1" applyFill="1" applyBorder="1" applyAlignment="1">
      <alignment horizontal="left" wrapText="1"/>
    </xf>
    <xf numFmtId="187" fontId="8" fillId="10" borderId="6" xfId="1" applyFont="1" applyFill="1" applyBorder="1"/>
    <xf numFmtId="2" fontId="4" fillId="5" borderId="6" xfId="0" applyNumberFormat="1" applyFont="1" applyFill="1" applyBorder="1" applyAlignment="1">
      <alignment horizontal="left" vertical="top" wrapText="1"/>
    </xf>
    <xf numFmtId="187" fontId="8" fillId="5" borderId="11" xfId="1" applyFont="1" applyFill="1" applyBorder="1" applyAlignment="1">
      <alignment horizontal="left" vertical="top" wrapText="1"/>
    </xf>
    <xf numFmtId="187" fontId="8" fillId="5" borderId="11" xfId="1" applyFont="1" applyFill="1" applyBorder="1" applyAlignment="1">
      <alignment horizontal="left" vertical="top"/>
    </xf>
    <xf numFmtId="187" fontId="8" fillId="7" borderId="11" xfId="1" applyFont="1" applyFill="1" applyBorder="1" applyAlignment="1">
      <alignment horizontal="left" wrapText="1"/>
    </xf>
    <xf numFmtId="187" fontId="8" fillId="7" borderId="11" xfId="1" applyFont="1" applyFill="1" applyBorder="1" applyAlignment="1">
      <alignment horizontal="left"/>
    </xf>
    <xf numFmtId="187" fontId="8" fillId="7" borderId="6" xfId="1" applyFont="1" applyFill="1" applyBorder="1" applyAlignment="1">
      <alignment horizontal="left"/>
    </xf>
    <xf numFmtId="49" fontId="4" fillId="4" borderId="11" xfId="0" applyNumberFormat="1" applyFont="1" applyFill="1" applyBorder="1" applyAlignment="1">
      <alignment wrapText="1"/>
    </xf>
    <xf numFmtId="187" fontId="8" fillId="4" borderId="6" xfId="1" applyFont="1" applyFill="1" applyBorder="1"/>
    <xf numFmtId="0" fontId="8" fillId="6" borderId="6" xfId="0" applyFont="1" applyFill="1" applyBorder="1" applyAlignment="1">
      <alignment vertical="top"/>
    </xf>
    <xf numFmtId="2" fontId="8" fillId="6" borderId="6" xfId="0" applyNumberFormat="1" applyFont="1" applyFill="1" applyBorder="1" applyAlignment="1">
      <alignment vertical="top"/>
    </xf>
    <xf numFmtId="2" fontId="8" fillId="6" borderId="11" xfId="0" applyNumberFormat="1" applyFont="1" applyFill="1" applyBorder="1" applyAlignment="1">
      <alignment vertical="top" wrapText="1"/>
    </xf>
    <xf numFmtId="187" fontId="8" fillId="6" borderId="6" xfId="1" applyFont="1" applyFill="1" applyBorder="1" applyAlignment="1">
      <alignment vertical="top"/>
    </xf>
    <xf numFmtId="0" fontId="8" fillId="6" borderId="0" xfId="0" applyFont="1" applyFill="1" applyAlignment="1">
      <alignment vertical="top"/>
    </xf>
    <xf numFmtId="187" fontId="8" fillId="6" borderId="11" xfId="1" applyFont="1" applyFill="1" applyBorder="1" applyAlignment="1">
      <alignment vertical="top" wrapText="1"/>
    </xf>
    <xf numFmtId="187" fontId="8" fillId="6" borderId="10" xfId="1" applyFont="1" applyFill="1" applyBorder="1" applyAlignment="1">
      <alignment vertical="top"/>
    </xf>
    <xf numFmtId="49" fontId="8" fillId="6" borderId="11" xfId="0" applyNumberFormat="1" applyFont="1" applyFill="1" applyBorder="1" applyAlignment="1">
      <alignment wrapText="1"/>
    </xf>
    <xf numFmtId="187" fontId="8" fillId="7" borderId="10" xfId="1" applyFont="1" applyFill="1" applyBorder="1"/>
    <xf numFmtId="187" fontId="4" fillId="7" borderId="6" xfId="1" applyFont="1" applyFill="1" applyBorder="1"/>
    <xf numFmtId="187" fontId="8" fillId="7" borderId="11" xfId="1" applyFont="1" applyFill="1" applyBorder="1" applyAlignment="1">
      <alignment wrapText="1"/>
    </xf>
    <xf numFmtId="187" fontId="8" fillId="7" borderId="6" xfId="1" applyFont="1" applyFill="1" applyBorder="1"/>
    <xf numFmtId="187" fontId="8" fillId="4" borderId="10" xfId="1" applyFont="1" applyFill="1" applyBorder="1" applyAlignment="1">
      <alignment vertical="top"/>
    </xf>
    <xf numFmtId="187" fontId="8" fillId="4" borderId="6" xfId="1" applyFont="1" applyFill="1" applyBorder="1" applyAlignment="1">
      <alignment vertical="top" wrapText="1"/>
    </xf>
    <xf numFmtId="187" fontId="8" fillId="4" borderId="11" xfId="1" applyFont="1" applyFill="1" applyBorder="1" applyAlignment="1">
      <alignment vertical="top" wrapText="1"/>
    </xf>
    <xf numFmtId="187" fontId="8" fillId="4" borderId="6" xfId="1" applyFont="1" applyFill="1" applyBorder="1" applyAlignment="1">
      <alignment vertical="top"/>
    </xf>
    <xf numFmtId="2" fontId="8" fillId="6" borderId="6" xfId="0" applyNumberFormat="1" applyFont="1" applyFill="1" applyBorder="1" applyAlignment="1">
      <alignment vertical="top" wrapText="1"/>
    </xf>
    <xf numFmtId="2" fontId="8" fillId="4" borderId="6" xfId="0" applyNumberFormat="1" applyFont="1" applyFill="1" applyBorder="1" applyAlignment="1">
      <alignment vertical="top"/>
    </xf>
    <xf numFmtId="43" fontId="8" fillId="6" borderId="6" xfId="0" applyNumberFormat="1" applyFont="1" applyFill="1" applyBorder="1" applyAlignment="1">
      <alignment vertical="top"/>
    </xf>
    <xf numFmtId="2" fontId="4" fillId="5" borderId="6" xfId="0" applyNumberFormat="1" applyFont="1" applyFill="1" applyBorder="1" applyAlignment="1">
      <alignment vertical="top" wrapText="1"/>
    </xf>
    <xf numFmtId="2" fontId="8" fillId="5" borderId="6" xfId="0" applyNumberFormat="1" applyFont="1" applyFill="1" applyBorder="1" applyAlignment="1">
      <alignment vertical="top" wrapText="1"/>
    </xf>
    <xf numFmtId="187" fontId="8" fillId="5" borderId="10" xfId="1" applyFont="1" applyFill="1" applyBorder="1" applyAlignment="1">
      <alignment vertical="top"/>
    </xf>
    <xf numFmtId="187" fontId="8" fillId="5" borderId="6" xfId="1" applyFont="1" applyFill="1" applyBorder="1" applyAlignment="1">
      <alignment vertical="top"/>
    </xf>
    <xf numFmtId="187" fontId="8" fillId="7" borderId="6" xfId="1" applyFont="1" applyFill="1" applyBorder="1" applyAlignment="1">
      <alignment vertical="top"/>
    </xf>
    <xf numFmtId="2" fontId="8" fillId="7" borderId="6" xfId="0" applyNumberFormat="1" applyFont="1" applyFill="1" applyBorder="1" applyAlignment="1">
      <alignment vertical="top"/>
    </xf>
    <xf numFmtId="2" fontId="8" fillId="7" borderId="6" xfId="0" applyNumberFormat="1" applyFont="1" applyFill="1" applyBorder="1" applyAlignment="1">
      <alignment vertical="top" wrapText="1"/>
    </xf>
    <xf numFmtId="187" fontId="8" fillId="7" borderId="10" xfId="1" applyFont="1" applyFill="1" applyBorder="1" applyAlignment="1">
      <alignment vertical="top"/>
    </xf>
    <xf numFmtId="2" fontId="8" fillId="4" borderId="6" xfId="0" applyNumberFormat="1" applyFont="1" applyFill="1" applyBorder="1" applyAlignment="1">
      <alignment wrapText="1"/>
    </xf>
    <xf numFmtId="49" fontId="8" fillId="4" borderId="11" xfId="0" applyNumberFormat="1" applyFont="1" applyFill="1" applyBorder="1" applyAlignment="1">
      <alignment wrapText="1"/>
    </xf>
    <xf numFmtId="187" fontId="8" fillId="4" borderId="10" xfId="1" applyFont="1" applyFill="1" applyBorder="1"/>
    <xf numFmtId="2" fontId="8" fillId="6" borderId="6" xfId="0" applyNumberFormat="1" applyFont="1" applyFill="1" applyBorder="1"/>
    <xf numFmtId="2" fontId="8" fillId="6" borderId="6" xfId="0" applyNumberFormat="1" applyFont="1" applyFill="1" applyBorder="1" applyAlignment="1">
      <alignment wrapText="1"/>
    </xf>
    <xf numFmtId="187" fontId="8" fillId="6" borderId="10" xfId="1" applyFont="1" applyFill="1" applyBorder="1"/>
    <xf numFmtId="187" fontId="8" fillId="5" borderId="6" xfId="1" applyFont="1" applyFill="1" applyBorder="1" applyAlignment="1">
      <alignment vertical="top" wrapText="1"/>
    </xf>
    <xf numFmtId="187" fontId="8" fillId="7" borderId="6" xfId="1" applyFont="1" applyFill="1" applyBorder="1" applyAlignment="1">
      <alignment wrapText="1"/>
    </xf>
    <xf numFmtId="187" fontId="8" fillId="4" borderId="6" xfId="1" applyFont="1" applyFill="1" applyBorder="1" applyAlignment="1">
      <alignment wrapText="1"/>
    </xf>
    <xf numFmtId="187" fontId="8" fillId="6" borderId="6" xfId="1" applyFont="1" applyFill="1" applyBorder="1" applyAlignment="1">
      <alignment wrapText="1"/>
    </xf>
    <xf numFmtId="187" fontId="8" fillId="6" borderId="6" xfId="1" applyFont="1" applyFill="1" applyBorder="1" applyAlignment="1">
      <alignment horizontal="left" vertical="top"/>
    </xf>
    <xf numFmtId="187" fontId="8" fillId="6" borderId="6" xfId="1" applyFont="1" applyFill="1" applyBorder="1" applyAlignment="1">
      <alignment horizontal="center" wrapText="1"/>
    </xf>
    <xf numFmtId="2" fontId="8" fillId="4" borderId="6" xfId="0" applyNumberFormat="1" applyFont="1" applyFill="1" applyBorder="1"/>
    <xf numFmtId="187" fontId="8" fillId="19" borderId="6" xfId="1" applyFont="1" applyFill="1" applyBorder="1" applyAlignment="1">
      <alignment vertical="top"/>
    </xf>
    <xf numFmtId="2" fontId="8" fillId="19" borderId="6" xfId="0" applyNumberFormat="1" applyFont="1" applyFill="1" applyBorder="1" applyAlignment="1">
      <alignment vertical="top"/>
    </xf>
    <xf numFmtId="2" fontId="8" fillId="19" borderId="6" xfId="0" applyNumberFormat="1" applyFont="1" applyFill="1" applyBorder="1" applyAlignment="1">
      <alignment vertical="top" wrapText="1"/>
    </xf>
    <xf numFmtId="187" fontId="8" fillId="19" borderId="10" xfId="1" applyFont="1" applyFill="1" applyBorder="1" applyAlignment="1">
      <alignment vertical="top"/>
    </xf>
    <xf numFmtId="187" fontId="8" fillId="19" borderId="6" xfId="1" applyFont="1" applyFill="1" applyBorder="1"/>
    <xf numFmtId="2" fontId="8" fillId="19" borderId="6" xfId="0" applyNumberFormat="1" applyFont="1" applyFill="1" applyBorder="1"/>
    <xf numFmtId="2" fontId="8" fillId="19" borderId="6" xfId="0" applyNumberFormat="1" applyFont="1" applyFill="1" applyBorder="1" applyAlignment="1">
      <alignment wrapText="1"/>
    </xf>
    <xf numFmtId="187" fontId="8" fillId="19" borderId="10" xfId="1" applyFont="1" applyFill="1" applyBorder="1"/>
    <xf numFmtId="187" fontId="8" fillId="18" borderId="6" xfId="1" applyFont="1" applyFill="1" applyBorder="1" applyAlignment="1">
      <alignment horizontal="center"/>
    </xf>
    <xf numFmtId="49" fontId="8" fillId="18" borderId="6" xfId="1" applyNumberFormat="1" applyFont="1" applyFill="1" applyBorder="1" applyAlignment="1">
      <alignment horizontal="center" wrapText="1"/>
    </xf>
    <xf numFmtId="1" fontId="8" fillId="15" borderId="6" xfId="2" applyNumberFormat="1" applyFont="1" applyFill="1" applyBorder="1"/>
    <xf numFmtId="9" fontId="4" fillId="15" borderId="6" xfId="2" applyFont="1" applyFill="1" applyBorder="1"/>
    <xf numFmtId="9" fontId="8" fillId="15" borderId="6" xfId="2" applyFont="1" applyFill="1" applyBorder="1" applyAlignment="1">
      <alignment wrapText="1"/>
    </xf>
    <xf numFmtId="187" fontId="8" fillId="15" borderId="6" xfId="1" applyFont="1" applyFill="1" applyBorder="1"/>
    <xf numFmtId="2" fontId="8" fillId="7" borderId="6" xfId="0" applyNumberFormat="1" applyFont="1" applyFill="1" applyBorder="1" applyAlignment="1">
      <alignment wrapText="1"/>
    </xf>
    <xf numFmtId="190" fontId="8" fillId="4" borderId="6" xfId="0" applyNumberFormat="1" applyFont="1" applyFill="1" applyBorder="1"/>
    <xf numFmtId="0" fontId="8" fillId="18" borderId="6" xfId="0" applyFont="1" applyFill="1" applyBorder="1" applyAlignment="1">
      <alignment horizontal="center"/>
    </xf>
    <xf numFmtId="0" fontId="8" fillId="18" borderId="6" xfId="0" applyFont="1" applyFill="1" applyBorder="1" applyAlignment="1">
      <alignment wrapText="1"/>
    </xf>
    <xf numFmtId="2" fontId="4" fillId="15" borderId="6" xfId="0" applyNumberFormat="1" applyFont="1" applyFill="1" applyBorder="1" applyAlignment="1">
      <alignment vertical="top" wrapText="1"/>
    </xf>
    <xf numFmtId="2" fontId="8" fillId="15" borderId="6" xfId="0" applyNumberFormat="1" applyFont="1" applyFill="1" applyBorder="1" applyAlignment="1">
      <alignment vertical="top" wrapText="1"/>
    </xf>
    <xf numFmtId="187" fontId="8" fillId="15" borderId="6" xfId="1" applyFont="1" applyFill="1" applyBorder="1" applyAlignment="1">
      <alignment vertical="top"/>
    </xf>
    <xf numFmtId="43" fontId="8" fillId="6" borderId="6" xfId="0" applyNumberFormat="1" applyFont="1" applyFill="1" applyBorder="1"/>
    <xf numFmtId="2" fontId="8" fillId="18" borderId="6" xfId="0" applyNumberFormat="1" applyFont="1" applyFill="1" applyBorder="1" applyAlignment="1">
      <alignment horizontal="center"/>
    </xf>
    <xf numFmtId="2" fontId="8" fillId="18" borderId="6" xfId="0" applyNumberFormat="1" applyFont="1" applyFill="1" applyBorder="1" applyAlignment="1">
      <alignment horizontal="center" wrapText="1"/>
    </xf>
    <xf numFmtId="0" fontId="8" fillId="20" borderId="6" xfId="0" applyFont="1" applyFill="1" applyBorder="1"/>
    <xf numFmtId="2" fontId="4" fillId="20" borderId="6" xfId="0" applyNumberFormat="1" applyFont="1" applyFill="1" applyBorder="1"/>
    <xf numFmtId="2" fontId="4" fillId="20" borderId="6" xfId="0" applyNumberFormat="1" applyFont="1" applyFill="1" applyBorder="1" applyAlignment="1">
      <alignment wrapText="1"/>
    </xf>
    <xf numFmtId="2" fontId="4" fillId="10" borderId="6" xfId="0" applyNumberFormat="1" applyFont="1" applyFill="1" applyBorder="1"/>
    <xf numFmtId="2" fontId="8" fillId="10" borderId="6" xfId="0" applyNumberFormat="1" applyFont="1" applyFill="1" applyBorder="1" applyAlignment="1">
      <alignment wrapText="1"/>
    </xf>
    <xf numFmtId="2" fontId="4" fillId="5" borderId="6" xfId="0" applyNumberFormat="1" applyFont="1" applyFill="1" applyBorder="1" applyAlignment="1">
      <alignment vertical="top"/>
    </xf>
    <xf numFmtId="2" fontId="8" fillId="4" borderId="10" xfId="0" applyNumberFormat="1" applyFont="1" applyFill="1" applyBorder="1"/>
    <xf numFmtId="187" fontId="8" fillId="4" borderId="10" xfId="1" applyFont="1" applyFill="1" applyBorder="1" applyAlignment="1">
      <alignment wrapText="1"/>
    </xf>
    <xf numFmtId="2" fontId="8" fillId="0" borderId="10" xfId="0" applyNumberFormat="1" applyFont="1" applyBorder="1" applyAlignment="1">
      <alignment wrapText="1"/>
    </xf>
    <xf numFmtId="0" fontId="8" fillId="21" borderId="6" xfId="0" applyFont="1" applyFill="1" applyBorder="1"/>
    <xf numFmtId="2" fontId="8" fillId="21" borderId="6" xfId="0" applyNumberFormat="1" applyFont="1" applyFill="1" applyBorder="1" applyAlignment="1">
      <alignment horizontal="center"/>
    </xf>
    <xf numFmtId="49" fontId="8" fillId="21" borderId="11" xfId="0" applyNumberFormat="1" applyFont="1" applyFill="1" applyBorder="1" applyAlignment="1">
      <alignment wrapText="1"/>
    </xf>
    <xf numFmtId="43" fontId="8" fillId="21" borderId="6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 wrapText="1"/>
    </xf>
    <xf numFmtId="43" fontId="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horizontal="right"/>
    </xf>
    <xf numFmtId="43" fontId="8" fillId="6" borderId="0" xfId="3" applyFont="1" applyFill="1" applyBorder="1" applyAlignment="1"/>
    <xf numFmtId="43" fontId="8" fillId="6" borderId="0" xfId="3" applyFont="1" applyFill="1" applyBorder="1" applyAlignment="1">
      <alignment wrapText="1"/>
    </xf>
    <xf numFmtId="2" fontId="8" fillId="6" borderId="0" xfId="0" applyNumberFormat="1" applyFont="1" applyFill="1" applyAlignment="1">
      <alignment horizontal="center" wrapText="1"/>
    </xf>
    <xf numFmtId="2" fontId="8" fillId="0" borderId="0" xfId="0" applyNumberFormat="1" applyFont="1" applyAlignment="1">
      <alignment wrapText="1"/>
    </xf>
    <xf numFmtId="43" fontId="8" fillId="0" borderId="0" xfId="0" applyNumberFormat="1" applyFont="1" applyAlignment="1">
      <alignment horizontal="center"/>
    </xf>
    <xf numFmtId="2" fontId="21" fillId="0" borderId="0" xfId="0" applyNumberFormat="1" applyFont="1" applyAlignment="1">
      <alignment wrapText="1"/>
    </xf>
    <xf numFmtId="0" fontId="4" fillId="21" borderId="0" xfId="0" applyFont="1" applyFill="1" applyAlignment="1">
      <alignment horizontal="center"/>
    </xf>
    <xf numFmtId="2" fontId="3" fillId="7" borderId="5" xfId="0" applyNumberFormat="1" applyFont="1" applyFill="1" applyBorder="1" applyAlignment="1">
      <alignment horizontal="left"/>
    </xf>
    <xf numFmtId="2" fontId="3" fillId="7" borderId="5" xfId="0" applyNumberFormat="1" applyFont="1" applyFill="1" applyBorder="1"/>
    <xf numFmtId="0" fontId="3" fillId="0" borderId="14" xfId="0" applyFont="1" applyBorder="1" applyAlignment="1">
      <alignment horizontal="right" vertical="top"/>
    </xf>
    <xf numFmtId="2" fontId="3" fillId="0" borderId="14" xfId="0" applyNumberFormat="1" applyFont="1" applyBorder="1" applyAlignment="1">
      <alignment horizontal="left" vertical="top"/>
    </xf>
    <xf numFmtId="43" fontId="3" fillId="0" borderId="14" xfId="3" applyFont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187" fontId="3" fillId="6" borderId="21" xfId="0" applyNumberFormat="1" applyFont="1" applyFill="1" applyBorder="1" applyAlignment="1">
      <alignment horizontal="center" vertical="top"/>
    </xf>
    <xf numFmtId="3" fontId="3" fillId="0" borderId="14" xfId="0" applyNumberFormat="1" applyFont="1" applyBorder="1" applyAlignment="1">
      <alignment horizontal="center" vertical="top"/>
    </xf>
    <xf numFmtId="0" fontId="3" fillId="12" borderId="13" xfId="0" applyFont="1" applyFill="1" applyBorder="1" applyAlignment="1">
      <alignment vertical="top" wrapText="1"/>
    </xf>
    <xf numFmtId="43" fontId="3" fillId="12" borderId="6" xfId="0" applyNumberFormat="1" applyFont="1" applyFill="1" applyBorder="1" applyAlignment="1">
      <alignment vertical="top"/>
    </xf>
    <xf numFmtId="43" fontId="3" fillId="12" borderId="6" xfId="3" applyFont="1" applyFill="1" applyBorder="1" applyAlignment="1">
      <alignment vertical="top"/>
    </xf>
    <xf numFmtId="0" fontId="3" fillId="6" borderId="14" xfId="0" applyFont="1" applyFill="1" applyBorder="1" applyAlignment="1">
      <alignment horizontal="right" vertical="top"/>
    </xf>
    <xf numFmtId="0" fontId="3" fillId="12" borderId="6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right" vertical="top"/>
    </xf>
    <xf numFmtId="0" fontId="3" fillId="6" borderId="5" xfId="0" applyFont="1" applyFill="1" applyBorder="1" applyAlignment="1">
      <alignment vertical="top" wrapText="1"/>
    </xf>
    <xf numFmtId="187" fontId="3" fillId="6" borderId="5" xfId="0" applyNumberFormat="1" applyFont="1" applyFill="1" applyBorder="1" applyAlignment="1">
      <alignment horizontal="left" vertical="top"/>
    </xf>
    <xf numFmtId="0" fontId="3" fillId="12" borderId="14" xfId="0" applyFont="1" applyFill="1" applyBorder="1" applyAlignment="1">
      <alignment vertical="top"/>
    </xf>
    <xf numFmtId="0" fontId="3" fillId="12" borderId="14" xfId="0" applyFont="1" applyFill="1" applyBorder="1" applyAlignment="1">
      <alignment vertical="top" wrapText="1"/>
    </xf>
    <xf numFmtId="43" fontId="3" fillId="12" borderId="5" xfId="3" applyFont="1" applyFill="1" applyBorder="1" applyAlignment="1">
      <alignment horizontal="right" vertical="top"/>
    </xf>
    <xf numFmtId="43" fontId="3" fillId="12" borderId="5" xfId="3" applyFont="1" applyFill="1" applyBorder="1" applyAlignment="1">
      <alignment horizontal="center" vertical="top"/>
    </xf>
    <xf numFmtId="187" fontId="3" fillId="12" borderId="6" xfId="0" applyNumberFormat="1" applyFont="1" applyFill="1" applyBorder="1" applyAlignment="1">
      <alignment horizontal="left" vertical="top"/>
    </xf>
    <xf numFmtId="0" fontId="3" fillId="19" borderId="6" xfId="0" applyFont="1" applyFill="1" applyBorder="1" applyAlignment="1">
      <alignment horizontal="right" vertical="top"/>
    </xf>
    <xf numFmtId="43" fontId="3" fillId="19" borderId="5" xfId="3" applyFont="1" applyFill="1" applyBorder="1" applyAlignment="1">
      <alignment horizontal="right" vertical="top"/>
    </xf>
    <xf numFmtId="43" fontId="3" fillId="19" borderId="5" xfId="3" applyFont="1" applyFill="1" applyBorder="1" applyAlignment="1">
      <alignment horizontal="center" vertical="top"/>
    </xf>
    <xf numFmtId="43" fontId="3" fillId="19" borderId="6" xfId="3" applyFont="1" applyFill="1" applyBorder="1" applyAlignment="1">
      <alignment vertical="top"/>
    </xf>
    <xf numFmtId="187" fontId="3" fillId="19" borderId="6" xfId="0" applyNumberFormat="1" applyFont="1" applyFill="1" applyBorder="1" applyAlignment="1">
      <alignment horizontal="left" vertical="top"/>
    </xf>
    <xf numFmtId="2" fontId="3" fillId="9" borderId="6" xfId="0" applyNumberFormat="1" applyFont="1" applyFill="1" applyBorder="1" applyAlignment="1">
      <alignment vertical="top" wrapText="1"/>
    </xf>
    <xf numFmtId="3" fontId="3" fillId="9" borderId="6" xfId="0" applyNumberFormat="1" applyFont="1" applyFill="1" applyBorder="1"/>
    <xf numFmtId="0" fontId="3" fillId="7" borderId="5" xfId="0" applyFont="1" applyFill="1" applyBorder="1"/>
    <xf numFmtId="43" fontId="3" fillId="7" borderId="5" xfId="3" applyFont="1" applyFill="1" applyBorder="1" applyAlignment="1">
      <alignment horizontal="right"/>
    </xf>
    <xf numFmtId="3" fontId="3" fillId="7" borderId="5" xfId="0" applyNumberFormat="1" applyFont="1" applyFill="1" applyBorder="1" applyAlignment="1">
      <alignment horizontal="left"/>
    </xf>
    <xf numFmtId="0" fontId="3" fillId="24" borderId="6" xfId="0" applyFont="1" applyFill="1" applyBorder="1" applyAlignment="1">
      <alignment horizontal="right" vertical="top"/>
    </xf>
    <xf numFmtId="0" fontId="3" fillId="19" borderId="5" xfId="0" applyFont="1" applyFill="1" applyBorder="1" applyAlignment="1">
      <alignment horizontal="right" vertical="top"/>
    </xf>
    <xf numFmtId="0" fontId="3" fillId="19" borderId="5" xfId="0" applyFont="1" applyFill="1" applyBorder="1" applyAlignment="1">
      <alignment vertical="top"/>
    </xf>
    <xf numFmtId="0" fontId="3" fillId="19" borderId="5" xfId="0" applyFont="1" applyFill="1" applyBorder="1" applyAlignment="1">
      <alignment vertical="top" wrapText="1"/>
    </xf>
    <xf numFmtId="0" fontId="3" fillId="19" borderId="14" xfId="0" applyFont="1" applyFill="1" applyBorder="1" applyAlignment="1">
      <alignment horizontal="right" vertical="top"/>
    </xf>
    <xf numFmtId="0" fontId="3" fillId="19" borderId="14" xfId="0" applyFont="1" applyFill="1" applyBorder="1" applyAlignment="1">
      <alignment horizontal="right"/>
    </xf>
    <xf numFmtId="2" fontId="3" fillId="24" borderId="6" xfId="0" applyNumberFormat="1" applyFont="1" applyFill="1" applyBorder="1" applyAlignment="1">
      <alignment vertical="top"/>
    </xf>
    <xf numFmtId="43" fontId="3" fillId="24" borderId="6" xfId="3" applyFont="1" applyFill="1" applyBorder="1" applyAlignment="1">
      <alignment vertical="top"/>
    </xf>
    <xf numFmtId="0" fontId="3" fillId="19" borderId="5" xfId="0" applyFont="1" applyFill="1" applyBorder="1" applyAlignment="1">
      <alignment horizontal="left" vertical="top"/>
    </xf>
    <xf numFmtId="2" fontId="8" fillId="15" borderId="6" xfId="3" applyNumberFormat="1" applyFont="1" applyFill="1" applyBorder="1" applyAlignment="1">
      <alignment horizontal="left" vertical="top" wrapText="1"/>
    </xf>
    <xf numFmtId="49" fontId="8" fillId="9" borderId="6" xfId="3" applyNumberFormat="1" applyFont="1" applyFill="1" applyBorder="1" applyAlignment="1">
      <alignment horizontal="left" vertical="top"/>
    </xf>
    <xf numFmtId="2" fontId="3" fillId="6" borderId="19" xfId="0" applyNumberFormat="1" applyFont="1" applyFill="1" applyBorder="1" applyAlignment="1">
      <alignment horizontal="right"/>
    </xf>
    <xf numFmtId="2" fontId="8" fillId="7" borderId="6" xfId="0" applyNumberFormat="1" applyFont="1" applyFill="1" applyBorder="1"/>
    <xf numFmtId="1" fontId="2" fillId="7" borderId="6" xfId="0" applyNumberFormat="1" applyFont="1" applyFill="1" applyBorder="1" applyAlignment="1">
      <alignment horizontal="center" vertical="top"/>
    </xf>
    <xf numFmtId="2" fontId="2" fillId="7" borderId="6" xfId="0" applyNumberFormat="1" applyFont="1" applyFill="1" applyBorder="1" applyAlignment="1">
      <alignment vertical="top"/>
    </xf>
    <xf numFmtId="2" fontId="3" fillId="7" borderId="6" xfId="0" applyNumberFormat="1" applyFont="1" applyFill="1" applyBorder="1" applyAlignment="1">
      <alignment vertical="top" wrapText="1"/>
    </xf>
    <xf numFmtId="43" fontId="8" fillId="7" borderId="6" xfId="3" applyFont="1" applyFill="1" applyBorder="1" applyAlignment="1">
      <alignment vertical="top"/>
    </xf>
    <xf numFmtId="2" fontId="3" fillId="9" borderId="6" xfId="0" applyNumberFormat="1" applyFont="1" applyFill="1" applyBorder="1" applyAlignment="1">
      <alignment wrapText="1"/>
    </xf>
    <xf numFmtId="49" fontId="3" fillId="12" borderId="6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right" vertical="top"/>
    </xf>
    <xf numFmtId="49" fontId="3" fillId="6" borderId="6" xfId="0" applyNumberFormat="1" applyFont="1" applyFill="1" applyBorder="1" applyAlignment="1">
      <alignment vertical="top" wrapText="1"/>
    </xf>
    <xf numFmtId="2" fontId="3" fillId="12" borderId="6" xfId="0" applyNumberFormat="1" applyFont="1" applyFill="1" applyBorder="1" applyAlignment="1">
      <alignment vertical="top"/>
    </xf>
    <xf numFmtId="2" fontId="3" fillId="6" borderId="6" xfId="0" applyNumberFormat="1" applyFont="1" applyFill="1" applyBorder="1" applyAlignment="1">
      <alignment horizontal="right" vertical="top"/>
    </xf>
    <xf numFmtId="2" fontId="3" fillId="6" borderId="6" xfId="0" applyNumberFormat="1" applyFont="1" applyFill="1" applyBorder="1" applyAlignment="1">
      <alignment horizontal="left" vertical="top"/>
    </xf>
    <xf numFmtId="43" fontId="3" fillId="6" borderId="6" xfId="3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 vertical="top"/>
    </xf>
    <xf numFmtId="2" fontId="3" fillId="9" borderId="6" xfId="0" applyNumberFormat="1" applyFont="1" applyFill="1" applyBorder="1" applyAlignment="1">
      <alignment vertical="top"/>
    </xf>
    <xf numFmtId="190" fontId="3" fillId="7" borderId="6" xfId="0" applyNumberFormat="1" applyFont="1" applyFill="1" applyBorder="1" applyAlignment="1">
      <alignment horizontal="center"/>
    </xf>
    <xf numFmtId="2" fontId="3" fillId="0" borderId="6" xfId="3" applyNumberFormat="1" applyFont="1" applyBorder="1" applyAlignment="1">
      <alignment vertical="top"/>
    </xf>
    <xf numFmtId="2" fontId="3" fillId="6" borderId="6" xfId="3" applyNumberFormat="1" applyFont="1" applyFill="1" applyBorder="1" applyAlignment="1">
      <alignment vertical="top"/>
    </xf>
    <xf numFmtId="2" fontId="3" fillId="6" borderId="6" xfId="3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vertical="top"/>
    </xf>
    <xf numFmtId="2" fontId="3" fillId="6" borderId="5" xfId="3" applyNumberFormat="1" applyFont="1" applyFill="1" applyBorder="1" applyAlignment="1">
      <alignment horizontal="right" vertical="top" wrapText="1"/>
    </xf>
    <xf numFmtId="49" fontId="4" fillId="9" borderId="5" xfId="3" applyNumberFormat="1" applyFont="1" applyFill="1" applyBorder="1" applyAlignment="1">
      <alignment vertical="top" wrapText="1"/>
    </xf>
    <xf numFmtId="2" fontId="3" fillId="10" borderId="6" xfId="0" applyNumberFormat="1" applyFont="1" applyFill="1" applyBorder="1" applyAlignment="1">
      <alignment vertical="top"/>
    </xf>
    <xf numFmtId="43" fontId="7" fillId="6" borderId="6" xfId="3" applyFont="1" applyFill="1" applyBorder="1" applyAlignment="1">
      <alignment horizontal="right"/>
    </xf>
    <xf numFmtId="189" fontId="3" fillId="25" borderId="0" xfId="0" applyNumberFormat="1" applyFont="1" applyFill="1"/>
    <xf numFmtId="43" fontId="4" fillId="6" borderId="0" xfId="3" applyFont="1" applyFill="1" applyBorder="1" applyAlignment="1">
      <alignment horizontal="right"/>
    </xf>
    <xf numFmtId="43" fontId="8" fillId="6" borderId="0" xfId="3" applyFont="1" applyFill="1" applyBorder="1"/>
    <xf numFmtId="2" fontId="8" fillId="6" borderId="0" xfId="3" applyNumberFormat="1" applyFont="1" applyFill="1" applyBorder="1"/>
    <xf numFmtId="2" fontId="25" fillId="11" borderId="6" xfId="0" applyNumberFormat="1" applyFont="1" applyFill="1" applyBorder="1" applyAlignment="1">
      <alignment horizontal="center" vertical="top" wrapText="1"/>
    </xf>
    <xf numFmtId="189" fontId="5" fillId="12" borderId="9" xfId="3" applyNumberFormat="1" applyFont="1" applyFill="1" applyBorder="1" applyAlignment="1">
      <alignment horizontal="right" vertical="center"/>
    </xf>
    <xf numFmtId="2" fontId="5" fillId="12" borderId="10" xfId="0" applyNumberFormat="1" applyFont="1" applyFill="1" applyBorder="1" applyAlignment="1">
      <alignment horizontal="left" vertical="center"/>
    </xf>
    <xf numFmtId="2" fontId="25" fillId="12" borderId="10" xfId="0" applyNumberFormat="1" applyFont="1" applyFill="1" applyBorder="1" applyAlignment="1">
      <alignment vertical="center"/>
    </xf>
    <xf numFmtId="43" fontId="7" fillId="12" borderId="6" xfId="3" applyFont="1" applyFill="1" applyBorder="1" applyAlignment="1">
      <alignment vertical="center"/>
    </xf>
    <xf numFmtId="2" fontId="5" fillId="9" borderId="10" xfId="0" applyNumberFormat="1" applyFont="1" applyFill="1" applyBorder="1" applyAlignment="1">
      <alignment horizontal="left" vertical="center"/>
    </xf>
    <xf numFmtId="2" fontId="25" fillId="9" borderId="6" xfId="0" applyNumberFormat="1" applyFont="1" applyFill="1" applyBorder="1" applyAlignment="1">
      <alignment horizontal="center" vertical="center" wrapText="1"/>
    </xf>
    <xf numFmtId="2" fontId="5" fillId="7" borderId="10" xfId="0" applyNumberFormat="1" applyFont="1" applyFill="1" applyBorder="1" applyAlignment="1">
      <alignment horizontal="left" vertical="center"/>
    </xf>
    <xf numFmtId="43" fontId="25" fillId="7" borderId="6" xfId="3" applyFont="1" applyFill="1" applyBorder="1" applyAlignment="1">
      <alignment vertical="center"/>
    </xf>
    <xf numFmtId="2" fontId="5" fillId="13" borderId="10" xfId="0" applyNumberFormat="1" applyFont="1" applyFill="1" applyBorder="1" applyAlignment="1">
      <alignment horizontal="left" vertical="center"/>
    </xf>
    <xf numFmtId="43" fontId="25" fillId="13" borderId="10" xfId="3" applyFont="1" applyFill="1" applyBorder="1" applyAlignment="1">
      <alignment vertical="center"/>
    </xf>
    <xf numFmtId="2" fontId="7" fillId="6" borderId="10" xfId="0" applyNumberFormat="1" applyFont="1" applyFill="1" applyBorder="1" applyAlignment="1">
      <alignment horizontal="left" vertical="top" wrapText="1"/>
    </xf>
    <xf numFmtId="2" fontId="25" fillId="6" borderId="10" xfId="0" applyNumberFormat="1" applyFont="1" applyFill="1" applyBorder="1" applyAlignment="1">
      <alignment vertical="top" wrapText="1"/>
    </xf>
    <xf numFmtId="2" fontId="7" fillId="6" borderId="15" xfId="0" applyNumberFormat="1" applyFont="1" applyFill="1" applyBorder="1" applyAlignment="1">
      <alignment horizontal="left" vertical="center"/>
    </xf>
    <xf numFmtId="43" fontId="25" fillId="6" borderId="15" xfId="3" applyFont="1" applyFill="1" applyBorder="1" applyAlignment="1">
      <alignment vertical="center"/>
    </xf>
    <xf numFmtId="2" fontId="7" fillId="6" borderId="21" xfId="0" applyNumberFormat="1" applyFont="1" applyFill="1" applyBorder="1" applyAlignment="1">
      <alignment horizontal="left" vertical="center"/>
    </xf>
    <xf numFmtId="43" fontId="25" fillId="6" borderId="21" xfId="3" applyFont="1" applyFill="1" applyBorder="1" applyAlignment="1">
      <alignment vertical="center"/>
    </xf>
    <xf numFmtId="2" fontId="7" fillId="6" borderId="10" xfId="0" applyNumberFormat="1" applyFont="1" applyFill="1" applyBorder="1" applyAlignment="1">
      <alignment horizontal="left" vertical="center"/>
    </xf>
    <xf numFmtId="43" fontId="25" fillId="6" borderId="10" xfId="3" applyFont="1" applyFill="1" applyBorder="1" applyAlignment="1">
      <alignment vertical="center"/>
    </xf>
    <xf numFmtId="2" fontId="7" fillId="6" borderId="6" xfId="0" applyNumberFormat="1" applyFont="1" applyFill="1" applyBorder="1" applyAlignment="1">
      <alignment horizontal="left" vertical="center"/>
    </xf>
    <xf numFmtId="43" fontId="25" fillId="6" borderId="6" xfId="3" applyFont="1" applyFill="1" applyBorder="1" applyAlignment="1">
      <alignment vertical="center"/>
    </xf>
    <xf numFmtId="43" fontId="25" fillId="6" borderId="10" xfId="3" applyFont="1" applyFill="1" applyBorder="1" applyAlignment="1">
      <alignment vertical="top"/>
    </xf>
    <xf numFmtId="43" fontId="25" fillId="6" borderId="7" xfId="3" applyFont="1" applyFill="1" applyBorder="1" applyAlignment="1">
      <alignment vertical="top"/>
    </xf>
    <xf numFmtId="2" fontId="5" fillId="14" borderId="6" xfId="0" applyNumberFormat="1" applyFont="1" applyFill="1" applyBorder="1" applyAlignment="1">
      <alignment horizontal="left" vertical="center"/>
    </xf>
    <xf numFmtId="2" fontId="25" fillId="14" borderId="7" xfId="0" applyNumberFormat="1" applyFont="1" applyFill="1" applyBorder="1" applyAlignment="1">
      <alignment vertical="center" wrapText="1"/>
    </xf>
    <xf numFmtId="2" fontId="7" fillId="13" borderId="6" xfId="0" applyNumberFormat="1" applyFont="1" applyFill="1" applyBorder="1" applyAlignment="1">
      <alignment horizontal="left" vertical="center"/>
    </xf>
    <xf numFmtId="2" fontId="25" fillId="13" borderId="2" xfId="0" applyNumberFormat="1" applyFont="1" applyFill="1" applyBorder="1" applyAlignment="1">
      <alignment vertical="center"/>
    </xf>
    <xf numFmtId="43" fontId="25" fillId="6" borderId="6" xfId="3" applyFont="1" applyFill="1" applyBorder="1" applyAlignment="1">
      <alignment horizontal="right" vertical="center"/>
    </xf>
    <xf numFmtId="2" fontId="7" fillId="6" borderId="6" xfId="0" applyNumberFormat="1" applyFont="1" applyFill="1" applyBorder="1" applyAlignment="1">
      <alignment horizontal="left" vertical="center" wrapText="1"/>
    </xf>
    <xf numFmtId="2" fontId="7" fillId="6" borderId="6" xfId="0" applyNumberFormat="1" applyFont="1" applyFill="1" applyBorder="1" applyAlignment="1">
      <alignment horizontal="left" vertical="top" wrapText="1"/>
    </xf>
    <xf numFmtId="43" fontId="25" fillId="6" borderId="6" xfId="3" applyFont="1" applyFill="1" applyBorder="1" applyAlignment="1">
      <alignment horizontal="right" vertical="top"/>
    </xf>
    <xf numFmtId="43" fontId="7" fillId="6" borderId="6" xfId="3" applyFont="1" applyFill="1" applyBorder="1" applyAlignment="1">
      <alignment horizontal="left" vertical="center"/>
    </xf>
    <xf numFmtId="2" fontId="26" fillId="0" borderId="6" xfId="0" applyNumberFormat="1" applyFont="1" applyBorder="1" applyAlignment="1">
      <alignment horizontal="left" vertical="center"/>
    </xf>
    <xf numFmtId="2" fontId="26" fillId="13" borderId="5" xfId="0" applyNumberFormat="1" applyFont="1" applyFill="1" applyBorder="1" applyAlignment="1">
      <alignment horizontal="left" vertical="center" wrapText="1"/>
    </xf>
    <xf numFmtId="43" fontId="26" fillId="6" borderId="5" xfId="3" applyFont="1" applyFill="1" applyBorder="1" applyAlignment="1">
      <alignment horizontal="left" vertical="center" wrapText="1"/>
    </xf>
    <xf numFmtId="2" fontId="26" fillId="6" borderId="5" xfId="0" applyNumberFormat="1" applyFont="1" applyFill="1" applyBorder="1" applyAlignment="1">
      <alignment horizontal="left" vertical="top" wrapText="1"/>
    </xf>
    <xf numFmtId="2" fontId="5" fillId="9" borderId="10" xfId="0" applyNumberFormat="1" applyFont="1" applyFill="1" applyBorder="1" applyAlignment="1">
      <alignment horizontal="left" vertical="center" wrapText="1"/>
    </xf>
    <xf numFmtId="188" fontId="7" fillId="0" borderId="6" xfId="3" applyNumberFormat="1" applyFont="1" applyBorder="1" applyAlignment="1">
      <alignment horizontal="left" vertical="center" wrapText="1"/>
    </xf>
    <xf numFmtId="188" fontId="7" fillId="0" borderId="6" xfId="3" applyNumberFormat="1" applyFont="1" applyBorder="1" applyAlignment="1">
      <alignment horizontal="left" vertical="center"/>
    </xf>
    <xf numFmtId="188" fontId="25" fillId="0" borderId="6" xfId="3" applyNumberFormat="1" applyFont="1" applyBorder="1" applyAlignment="1">
      <alignment horizontal="right" vertical="center"/>
    </xf>
    <xf numFmtId="188" fontId="7" fillId="0" borderId="6" xfId="3" applyNumberFormat="1" applyFont="1" applyBorder="1" applyAlignment="1">
      <alignment horizontal="left" vertical="top" wrapText="1"/>
    </xf>
    <xf numFmtId="188" fontId="25" fillId="0" borderId="6" xfId="3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left" vertical="top"/>
    </xf>
    <xf numFmtId="43" fontId="6" fillId="13" borderId="5" xfId="3" applyFont="1" applyFill="1" applyBorder="1" applyAlignment="1">
      <alignment horizontal="left" vertical="center" wrapText="1"/>
    </xf>
    <xf numFmtId="0" fontId="7" fillId="13" borderId="5" xfId="0" applyFont="1" applyFill="1" applyBorder="1" applyAlignment="1">
      <alignment horizontal="left" vertical="center"/>
    </xf>
    <xf numFmtId="189" fontId="7" fillId="13" borderId="5" xfId="3" applyNumberFormat="1" applyFont="1" applyFill="1" applyBorder="1" applyAlignment="1">
      <alignment horizontal="right" vertical="center"/>
    </xf>
    <xf numFmtId="2" fontId="7" fillId="13" borderId="10" xfId="0" applyNumberFormat="1" applyFont="1" applyFill="1" applyBorder="1" applyAlignment="1">
      <alignment horizontal="left" vertical="center" wrapText="1"/>
    </xf>
    <xf numFmtId="43" fontId="25" fillId="13" borderId="10" xfId="3" applyFont="1" applyFill="1" applyBorder="1" applyAlignment="1">
      <alignment vertical="center" wrapText="1"/>
    </xf>
    <xf numFmtId="0" fontId="7" fillId="13" borderId="5" xfId="0" applyFont="1" applyFill="1" applyBorder="1" applyAlignment="1">
      <alignment horizontal="center" vertical="center" wrapText="1"/>
    </xf>
    <xf numFmtId="43" fontId="25" fillId="6" borderId="10" xfId="3" applyFont="1" applyFill="1" applyBorder="1" applyAlignment="1">
      <alignment vertical="top" wrapText="1"/>
    </xf>
    <xf numFmtId="2" fontId="26" fillId="0" borderId="5" xfId="0" applyNumberFormat="1" applyFont="1" applyBorder="1" applyAlignment="1">
      <alignment horizontal="left" vertical="center"/>
    </xf>
    <xf numFmtId="2" fontId="5" fillId="7" borderId="6" xfId="0" applyNumberFormat="1" applyFont="1" applyFill="1" applyBorder="1" applyAlignment="1">
      <alignment vertical="top" wrapText="1"/>
    </xf>
    <xf numFmtId="189" fontId="18" fillId="6" borderId="6" xfId="3" applyNumberFormat="1" applyFont="1" applyFill="1" applyBorder="1" applyAlignment="1">
      <alignment vertical="top"/>
    </xf>
    <xf numFmtId="2" fontId="7" fillId="9" borderId="6" xfId="0" applyNumberFormat="1" applyFont="1" applyFill="1" applyBorder="1" applyAlignment="1">
      <alignment vertical="top" wrapText="1"/>
    </xf>
    <xf numFmtId="188" fontId="6" fillId="6" borderId="6" xfId="3" applyNumberFormat="1" applyFont="1" applyFill="1" applyBorder="1" applyAlignment="1">
      <alignment vertical="top" wrapText="1"/>
    </xf>
    <xf numFmtId="0" fontId="18" fillId="27" borderId="6" xfId="0" applyFont="1" applyFill="1" applyBorder="1" applyAlignment="1">
      <alignment horizontal="center" vertical="top"/>
    </xf>
    <xf numFmtId="2" fontId="18" fillId="27" borderId="11" xfId="0" applyNumberFormat="1" applyFont="1" applyFill="1" applyBorder="1" applyAlignment="1">
      <alignment vertical="top"/>
    </xf>
    <xf numFmtId="43" fontId="18" fillId="27" borderId="5" xfId="0" applyNumberFormat="1" applyFont="1" applyFill="1" applyBorder="1" applyAlignment="1">
      <alignment horizontal="center" vertical="top"/>
    </xf>
    <xf numFmtId="43" fontId="17" fillId="27" borderId="5" xfId="0" applyNumberFormat="1" applyFont="1" applyFill="1" applyBorder="1" applyAlignment="1">
      <alignment horizontal="center" vertical="top"/>
    </xf>
    <xf numFmtId="0" fontId="17" fillId="27" borderId="6" xfId="0" applyFont="1" applyFill="1" applyBorder="1" applyAlignment="1">
      <alignment vertical="top"/>
    </xf>
    <xf numFmtId="43" fontId="18" fillId="7" borderId="6" xfId="3" applyFont="1" applyFill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0" fontId="27" fillId="6" borderId="13" xfId="0" applyFont="1" applyFill="1" applyBorder="1" applyAlignment="1">
      <alignment horizontal="center" vertical="top"/>
    </xf>
    <xf numFmtId="2" fontId="27" fillId="0" borderId="22" xfId="0" applyNumberFormat="1" applyFont="1" applyBorder="1" applyAlignment="1">
      <alignment vertical="top" wrapText="1"/>
    </xf>
    <xf numFmtId="43" fontId="27" fillId="6" borderId="13" xfId="0" applyNumberFormat="1" applyFont="1" applyFill="1" applyBorder="1" applyAlignment="1">
      <alignment horizontal="center" vertical="top"/>
    </xf>
    <xf numFmtId="0" fontId="27" fillId="0" borderId="13" xfId="0" applyFont="1" applyBorder="1" applyAlignment="1">
      <alignment vertical="top"/>
    </xf>
    <xf numFmtId="2" fontId="5" fillId="11" borderId="5" xfId="0" applyNumberFormat="1" applyFont="1" applyFill="1" applyBorder="1" applyAlignment="1">
      <alignment horizontal="left" vertical="top"/>
    </xf>
    <xf numFmtId="43" fontId="26" fillId="6" borderId="5" xfId="3" applyFont="1" applyFill="1" applyBorder="1" applyAlignment="1">
      <alignment horizontal="left" vertical="top" wrapText="1"/>
    </xf>
    <xf numFmtId="2" fontId="5" fillId="6" borderId="6" xfId="3" applyNumberFormat="1" applyFont="1" applyFill="1" applyBorder="1" applyAlignment="1">
      <alignment horizontal="center"/>
    </xf>
    <xf numFmtId="2" fontId="7" fillId="6" borderId="6" xfId="0" applyNumberFormat="1" applyFont="1" applyFill="1" applyBorder="1" applyAlignment="1">
      <alignment horizontal="left"/>
    </xf>
    <xf numFmtId="2" fontId="7" fillId="9" borderId="6" xfId="0" applyNumberFormat="1" applyFont="1" applyFill="1" applyBorder="1" applyAlignment="1">
      <alignment horizontal="left" vertical="top" wrapText="1"/>
    </xf>
    <xf numFmtId="2" fontId="4" fillId="7" borderId="6" xfId="3" applyNumberFormat="1" applyFont="1" applyFill="1" applyBorder="1" applyAlignment="1">
      <alignment horizontal="left"/>
    </xf>
    <xf numFmtId="2" fontId="2" fillId="9" borderId="6" xfId="3" applyNumberFormat="1" applyFont="1" applyFill="1" applyBorder="1" applyAlignment="1">
      <alignment horizontal="right"/>
    </xf>
    <xf numFmtId="2" fontId="3" fillId="6" borderId="6" xfId="0" applyNumberFormat="1" applyFont="1" applyFill="1" applyBorder="1" applyAlignment="1">
      <alignment vertical="top"/>
    </xf>
    <xf numFmtId="2" fontId="7" fillId="0" borderId="6" xfId="0" applyNumberFormat="1" applyFont="1" applyBorder="1" applyAlignment="1">
      <alignment horizontal="left" vertical="top" wrapText="1"/>
    </xf>
    <xf numFmtId="43" fontId="6" fillId="9" borderId="5" xfId="3" applyFont="1" applyFill="1" applyBorder="1" applyAlignment="1">
      <alignment vertical="top"/>
    </xf>
    <xf numFmtId="2" fontId="18" fillId="7" borderId="11" xfId="0" applyNumberFormat="1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2" fontId="18" fillId="16" borderId="6" xfId="0" applyNumberFormat="1" applyFont="1" applyFill="1" applyBorder="1" applyAlignment="1">
      <alignment vertical="top" wrapText="1"/>
    </xf>
    <xf numFmtId="0" fontId="18" fillId="16" borderId="6" xfId="0" applyFont="1" applyFill="1" applyBorder="1" applyAlignment="1">
      <alignment horizontal="left" vertical="top"/>
    </xf>
    <xf numFmtId="0" fontId="6" fillId="0" borderId="0" xfId="0" applyFont="1"/>
    <xf numFmtId="49" fontId="29" fillId="0" borderId="0" xfId="0" applyNumberFormat="1" applyFont="1" applyAlignment="1">
      <alignment wrapText="1"/>
    </xf>
    <xf numFmtId="0" fontId="6" fillId="0" borderId="0" xfId="0" applyFont="1" applyAlignment="1">
      <alignment horizontal="center"/>
    </xf>
    <xf numFmtId="2" fontId="6" fillId="6" borderId="9" xfId="0" applyNumberFormat="1" applyFont="1" applyFill="1" applyBorder="1" applyAlignment="1">
      <alignment horizontal="left" vertical="top" wrapText="1"/>
    </xf>
    <xf numFmtId="43" fontId="26" fillId="6" borderId="9" xfId="3" applyFont="1" applyFill="1" applyBorder="1" applyAlignment="1">
      <alignment horizontal="left" vertical="top" wrapText="1"/>
    </xf>
    <xf numFmtId="43" fontId="7" fillId="6" borderId="9" xfId="3" applyFont="1" applyFill="1" applyBorder="1" applyAlignment="1">
      <alignment horizontal="center" vertical="top"/>
    </xf>
    <xf numFmtId="2" fontId="7" fillId="6" borderId="9" xfId="3" applyNumberFormat="1" applyFont="1" applyFill="1" applyBorder="1" applyAlignment="1">
      <alignment horizontal="center" vertical="top"/>
    </xf>
    <xf numFmtId="188" fontId="6" fillId="6" borderId="2" xfId="3" applyNumberFormat="1" applyFont="1" applyFill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left" vertical="top" wrapText="1"/>
    </xf>
    <xf numFmtId="43" fontId="18" fillId="6" borderId="2" xfId="3" applyFont="1" applyFill="1" applyBorder="1" applyAlignment="1">
      <alignment vertical="top"/>
    </xf>
    <xf numFmtId="43" fontId="17" fillId="6" borderId="2" xfId="3" applyFont="1" applyFill="1" applyBorder="1" applyAlignment="1">
      <alignment vertical="top"/>
    </xf>
    <xf numFmtId="2" fontId="17" fillId="6" borderId="2" xfId="0" applyNumberFormat="1" applyFont="1" applyFill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2" fontId="7" fillId="0" borderId="5" xfId="0" applyNumberFormat="1" applyFont="1" applyBorder="1" applyAlignment="1">
      <alignment horizontal="left" vertical="top" wrapText="1"/>
    </xf>
    <xf numFmtId="43" fontId="17" fillId="6" borderId="5" xfId="3" applyFont="1" applyFill="1" applyBorder="1" applyAlignment="1">
      <alignment vertical="top"/>
    </xf>
    <xf numFmtId="2" fontId="17" fillId="6" borderId="5" xfId="0" applyNumberFormat="1" applyFont="1" applyFill="1" applyBorder="1" applyAlignment="1">
      <alignment vertical="top" wrapText="1"/>
    </xf>
    <xf numFmtId="43" fontId="7" fillId="7" borderId="6" xfId="0" applyNumberFormat="1" applyFont="1" applyFill="1" applyBorder="1" applyAlignment="1">
      <alignment horizontal="left" vertical="top" wrapText="1"/>
    </xf>
    <xf numFmtId="49" fontId="7" fillId="7" borderId="6" xfId="0" applyNumberFormat="1" applyFont="1" applyFill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left" vertical="top" wrapText="1"/>
    </xf>
    <xf numFmtId="43" fontId="17" fillId="6" borderId="5" xfId="0" applyNumberFormat="1" applyFont="1" applyFill="1" applyBorder="1" applyAlignment="1">
      <alignment vertical="top"/>
    </xf>
    <xf numFmtId="43" fontId="17" fillId="6" borderId="5" xfId="0" applyNumberFormat="1" applyFont="1" applyFill="1" applyBorder="1" applyAlignment="1">
      <alignment vertical="top" wrapText="1"/>
    </xf>
    <xf numFmtId="189" fontId="18" fillId="6" borderId="5" xfId="3" applyNumberFormat="1" applyFont="1" applyFill="1" applyBorder="1" applyAlignment="1">
      <alignment vertical="top"/>
    </xf>
    <xf numFmtId="2" fontId="18" fillId="6" borderId="5" xfId="0" applyNumberFormat="1" applyFont="1" applyFill="1" applyBorder="1" applyAlignment="1">
      <alignment vertical="top" wrapText="1"/>
    </xf>
    <xf numFmtId="0" fontId="11" fillId="24" borderId="6" xfId="0" applyFont="1" applyFill="1" applyBorder="1" applyAlignment="1">
      <alignment horizontal="center" vertical="top"/>
    </xf>
    <xf numFmtId="2" fontId="11" fillId="24" borderId="11" xfId="0" applyNumberFormat="1" applyFont="1" applyFill="1" applyBorder="1" applyAlignment="1">
      <alignment vertical="top"/>
    </xf>
    <xf numFmtId="2" fontId="18" fillId="24" borderId="11" xfId="0" applyNumberFormat="1" applyFont="1" applyFill="1" applyBorder="1" applyAlignment="1">
      <alignment vertical="top" wrapText="1"/>
    </xf>
    <xf numFmtId="43" fontId="18" fillId="24" borderId="6" xfId="0" applyNumberFormat="1" applyFont="1" applyFill="1" applyBorder="1" applyAlignment="1">
      <alignment horizontal="center" vertical="top"/>
    </xf>
    <xf numFmtId="0" fontId="17" fillId="24" borderId="6" xfId="0" applyFont="1" applyFill="1" applyBorder="1" applyAlignment="1">
      <alignment horizontal="left" vertical="top"/>
    </xf>
    <xf numFmtId="43" fontId="8" fillId="6" borderId="18" xfId="3" applyFont="1" applyFill="1" applyBorder="1" applyAlignment="1"/>
    <xf numFmtId="0" fontId="3" fillId="0" borderId="4" xfId="0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left" vertical="top"/>
    </xf>
    <xf numFmtId="43" fontId="3" fillId="0" borderId="4" xfId="3" applyFont="1" applyBorder="1" applyAlignment="1">
      <alignment horizontal="center" vertical="top"/>
    </xf>
    <xf numFmtId="43" fontId="3" fillId="6" borderId="4" xfId="3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center" vertical="top"/>
    </xf>
    <xf numFmtId="187" fontId="3" fillId="6" borderId="3" xfId="0" applyNumberFormat="1" applyFont="1" applyFill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3" fontId="3" fillId="6" borderId="6" xfId="0" applyNumberFormat="1" applyFont="1" applyFill="1" applyBorder="1" applyAlignment="1">
      <alignment vertical="top" wrapText="1"/>
    </xf>
    <xf numFmtId="3" fontId="3" fillId="6" borderId="6" xfId="0" applyNumberFormat="1" applyFont="1" applyFill="1" applyBorder="1" applyAlignment="1">
      <alignment wrapText="1"/>
    </xf>
    <xf numFmtId="3" fontId="3" fillId="19" borderId="5" xfId="0" applyNumberFormat="1" applyFont="1" applyFill="1" applyBorder="1" applyAlignment="1">
      <alignment vertical="top"/>
    </xf>
    <xf numFmtId="2" fontId="3" fillId="19" borderId="5" xfId="0" applyNumberFormat="1" applyFont="1" applyFill="1" applyBorder="1" applyAlignment="1">
      <alignment vertical="top"/>
    </xf>
    <xf numFmtId="2" fontId="3" fillId="19" borderId="6" xfId="0" applyNumberFormat="1" applyFont="1" applyFill="1" applyBorder="1" applyAlignment="1">
      <alignment vertical="top"/>
    </xf>
    <xf numFmtId="0" fontId="3" fillId="19" borderId="5" xfId="0" applyFont="1" applyFill="1" applyBorder="1" applyAlignment="1">
      <alignment horizontal="right"/>
    </xf>
    <xf numFmtId="0" fontId="3" fillId="19" borderId="5" xfId="0" applyFont="1" applyFill="1" applyBorder="1"/>
    <xf numFmtId="2" fontId="3" fillId="19" borderId="5" xfId="0" applyNumberFormat="1" applyFont="1" applyFill="1" applyBorder="1" applyAlignment="1">
      <alignment horizontal="left" vertical="top"/>
    </xf>
    <xf numFmtId="2" fontId="3" fillId="6" borderId="5" xfId="0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horizontal="left" vertical="top"/>
    </xf>
    <xf numFmtId="2" fontId="3" fillId="0" borderId="5" xfId="3" applyNumberFormat="1" applyFont="1" applyBorder="1" applyAlignment="1">
      <alignment vertical="top"/>
    </xf>
    <xf numFmtId="2" fontId="3" fillId="6" borderId="5" xfId="3" applyNumberFormat="1" applyFont="1" applyFill="1" applyBorder="1" applyAlignment="1">
      <alignment vertical="top"/>
    </xf>
    <xf numFmtId="43" fontId="8" fillId="0" borderId="0" xfId="3" applyFont="1" applyBorder="1" applyAlignment="1">
      <alignment horizontal="right"/>
    </xf>
    <xf numFmtId="43" fontId="8" fillId="0" borderId="0" xfId="3" applyFont="1" applyBorder="1"/>
    <xf numFmtId="0" fontId="5" fillId="0" borderId="0" xfId="0" applyFont="1"/>
    <xf numFmtId="49" fontId="26" fillId="0" borderId="2" xfId="3" applyNumberFormat="1" applyFont="1" applyFill="1" applyBorder="1" applyAlignment="1">
      <alignment horizontal="center" vertical="center" wrapText="1"/>
    </xf>
    <xf numFmtId="43" fontId="6" fillId="0" borderId="2" xfId="3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43" fontId="6" fillId="0" borderId="4" xfId="3" applyFont="1" applyBorder="1" applyAlignment="1">
      <alignment vertical="center"/>
    </xf>
    <xf numFmtId="43" fontId="7" fillId="0" borderId="4" xfId="3" applyFont="1" applyBorder="1" applyAlignment="1">
      <alignment vertical="center"/>
    </xf>
    <xf numFmtId="43" fontId="7" fillId="13" borderId="2" xfId="3" applyFont="1" applyFill="1" applyBorder="1"/>
    <xf numFmtId="43" fontId="7" fillId="0" borderId="6" xfId="3" applyFont="1" applyBorder="1"/>
    <xf numFmtId="43" fontId="7" fillId="0" borderId="6" xfId="3" applyFont="1" applyBorder="1" applyAlignment="1">
      <alignment vertical="top"/>
    </xf>
    <xf numFmtId="43" fontId="7" fillId="0" borderId="6" xfId="3" applyFont="1" applyBorder="1" applyAlignment="1">
      <alignment vertical="center"/>
    </xf>
    <xf numFmtId="43" fontId="7" fillId="0" borderId="6" xfId="3" applyFont="1" applyBorder="1" applyAlignment="1">
      <alignment horizontal="right" vertical="center"/>
    </xf>
    <xf numFmtId="43" fontId="7" fillId="0" borderId="6" xfId="3" applyFont="1" applyBorder="1" applyAlignment="1">
      <alignment horizontal="right" vertical="top"/>
    </xf>
    <xf numFmtId="2" fontId="5" fillId="7" borderId="10" xfId="0" applyNumberFormat="1" applyFont="1" applyFill="1" applyBorder="1" applyAlignment="1">
      <alignment horizontal="center" vertical="center"/>
    </xf>
    <xf numFmtId="49" fontId="25" fillId="7" borderId="6" xfId="3" applyNumberFormat="1" applyFont="1" applyFill="1" applyBorder="1" applyAlignment="1">
      <alignment vertical="center"/>
    </xf>
    <xf numFmtId="188" fontId="25" fillId="0" borderId="6" xfId="3" applyNumberFormat="1" applyFont="1" applyBorder="1" applyAlignment="1">
      <alignment horizontal="right" vertical="center" wrapText="1"/>
    </xf>
    <xf numFmtId="188" fontId="7" fillId="5" borderId="6" xfId="3" applyNumberFormat="1" applyFont="1" applyFill="1" applyBorder="1" applyAlignment="1">
      <alignment horizontal="right" vertical="center"/>
    </xf>
    <xf numFmtId="2" fontId="6" fillId="5" borderId="6" xfId="0" applyNumberFormat="1" applyFont="1" applyFill="1" applyBorder="1" applyAlignment="1">
      <alignment horizontal="left" vertical="center" wrapText="1"/>
    </xf>
    <xf numFmtId="43" fontId="7" fillId="5" borderId="6" xfId="3" applyFont="1" applyFill="1" applyBorder="1" applyAlignment="1">
      <alignment horizontal="center" vertical="center"/>
    </xf>
    <xf numFmtId="0" fontId="5" fillId="28" borderId="6" xfId="0" applyFont="1" applyFill="1" applyBorder="1" applyAlignment="1">
      <alignment horizontal="left" vertical="center"/>
    </xf>
    <xf numFmtId="2" fontId="6" fillId="13" borderId="5" xfId="0" applyNumberFormat="1" applyFont="1" applyFill="1" applyBorder="1" applyAlignment="1">
      <alignment horizontal="left" vertical="center" wrapText="1"/>
    </xf>
    <xf numFmtId="2" fontId="25" fillId="6" borderId="6" xfId="0" applyNumberFormat="1" applyFont="1" applyFill="1" applyBorder="1"/>
    <xf numFmtId="43" fontId="5" fillId="6" borderId="6" xfId="3" applyFont="1" applyFill="1" applyBorder="1" applyAlignment="1">
      <alignment horizontal="center"/>
    </xf>
    <xf numFmtId="188" fontId="7" fillId="6" borderId="0" xfId="0" applyNumberFormat="1" applyFont="1" applyFill="1"/>
    <xf numFmtId="2" fontId="7" fillId="6" borderId="0" xfId="0" applyNumberFormat="1" applyFont="1" applyFill="1" applyAlignment="1">
      <alignment horizontal="left"/>
    </xf>
    <xf numFmtId="2" fontId="25" fillId="6" borderId="0" xfId="0" applyNumberFormat="1" applyFont="1" applyFill="1"/>
    <xf numFmtId="43" fontId="5" fillId="6" borderId="0" xfId="3" applyFont="1" applyFill="1" applyBorder="1" applyAlignment="1">
      <alignment horizontal="center"/>
    </xf>
    <xf numFmtId="43" fontId="11" fillId="6" borderId="0" xfId="3" applyFont="1" applyFill="1" applyBorder="1"/>
    <xf numFmtId="43" fontId="7" fillId="6" borderId="0" xfId="0" applyNumberFormat="1" applyFont="1" applyFill="1" applyAlignment="1">
      <alignment horizontal="left"/>
    </xf>
    <xf numFmtId="0" fontId="7" fillId="6" borderId="0" xfId="0" applyFont="1" applyFill="1"/>
    <xf numFmtId="188" fontId="7" fillId="6" borderId="0" xfId="3" applyNumberFormat="1" applyFont="1" applyFill="1" applyBorder="1" applyAlignment="1"/>
    <xf numFmtId="2" fontId="7" fillId="6" borderId="0" xfId="3" applyNumberFormat="1" applyFont="1" applyFill="1" applyBorder="1" applyAlignment="1">
      <alignment horizontal="left"/>
    </xf>
    <xf numFmtId="2" fontId="25" fillId="6" borderId="0" xfId="3" applyNumberFormat="1" applyFont="1" applyFill="1" applyBorder="1" applyAlignment="1"/>
    <xf numFmtId="187" fontId="7" fillId="6" borderId="0" xfId="0" applyNumberFormat="1" applyFont="1" applyFill="1"/>
    <xf numFmtId="43" fontId="25" fillId="6" borderId="0" xfId="3" applyFont="1" applyFill="1" applyBorder="1" applyAlignment="1">
      <alignment horizontal="left"/>
    </xf>
    <xf numFmtId="43" fontId="30" fillId="6" borderId="0" xfId="3" applyFont="1" applyFill="1" applyBorder="1" applyAlignment="1">
      <alignment horizontal="center"/>
    </xf>
    <xf numFmtId="0" fontId="31" fillId="6" borderId="0" xfId="0" applyFont="1" applyFill="1"/>
    <xf numFmtId="188" fontId="7" fillId="6" borderId="0" xfId="3" applyNumberFormat="1" applyFont="1" applyFill="1" applyBorder="1" applyAlignment="1">
      <alignment horizontal="left"/>
    </xf>
    <xf numFmtId="2" fontId="25" fillId="6" borderId="0" xfId="3" applyNumberFormat="1" applyFont="1" applyFill="1" applyBorder="1" applyAlignment="1">
      <alignment horizontal="left"/>
    </xf>
    <xf numFmtId="43" fontId="31" fillId="6" borderId="0" xfId="3" applyFont="1" applyFill="1"/>
    <xf numFmtId="43" fontId="7" fillId="6" borderId="0" xfId="3" applyFont="1" applyFill="1" applyBorder="1" applyAlignment="1">
      <alignment horizontal="right"/>
    </xf>
    <xf numFmtId="0" fontId="6" fillId="6" borderId="0" xfId="0" applyFont="1" applyFill="1" applyAlignment="1">
      <alignment horizontal="left"/>
    </xf>
    <xf numFmtId="189" fontId="6" fillId="7" borderId="6" xfId="3" applyNumberFormat="1" applyFont="1" applyFill="1" applyBorder="1" applyAlignment="1">
      <alignment vertical="top"/>
    </xf>
    <xf numFmtId="2" fontId="7" fillId="7" borderId="6" xfId="0" applyNumberFormat="1" applyFont="1" applyFill="1" applyBorder="1" applyAlignment="1">
      <alignment vertical="top" wrapText="1"/>
    </xf>
    <xf numFmtId="2" fontId="7" fillId="7" borderId="6" xfId="0" applyNumberFormat="1" applyFont="1" applyFill="1" applyBorder="1" applyAlignment="1">
      <alignment horizontal="justify" vertical="top"/>
    </xf>
    <xf numFmtId="43" fontId="6" fillId="7" borderId="5" xfId="3" applyFont="1" applyFill="1" applyBorder="1" applyAlignment="1">
      <alignment vertical="top"/>
    </xf>
    <xf numFmtId="2" fontId="11" fillId="7" borderId="6" xfId="3" applyNumberFormat="1" applyFont="1" applyFill="1" applyBorder="1" applyAlignment="1">
      <alignment vertical="top"/>
    </xf>
    <xf numFmtId="2" fontId="7" fillId="6" borderId="6" xfId="0" applyNumberFormat="1" applyFont="1" applyFill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17" fillId="6" borderId="6" xfId="0" applyFont="1" applyFill="1" applyBorder="1" applyAlignment="1">
      <alignment horizontal="center" vertical="top"/>
    </xf>
    <xf numFmtId="2" fontId="17" fillId="0" borderId="11" xfId="0" applyNumberFormat="1" applyFont="1" applyBorder="1" applyAlignment="1">
      <alignment vertical="top" wrapText="1"/>
    </xf>
    <xf numFmtId="43" fontId="18" fillId="6" borderId="8" xfId="0" applyNumberFormat="1" applyFont="1" applyFill="1" applyBorder="1" applyAlignment="1">
      <alignment horizontal="center" vertical="top"/>
    </xf>
    <xf numFmtId="43" fontId="17" fillId="6" borderId="4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center" vertical="top"/>
    </xf>
    <xf numFmtId="2" fontId="17" fillId="0" borderId="8" xfId="0" applyNumberFormat="1" applyFont="1" applyBorder="1" applyAlignment="1">
      <alignment vertical="top" wrapText="1"/>
    </xf>
    <xf numFmtId="2" fontId="24" fillId="6" borderId="13" xfId="0" applyNumberFormat="1" applyFont="1" applyFill="1" applyBorder="1" applyAlignment="1">
      <alignment vertical="top" wrapText="1"/>
    </xf>
    <xf numFmtId="0" fontId="5" fillId="0" borderId="1" xfId="0" applyFont="1" applyBorder="1"/>
    <xf numFmtId="49" fontId="5" fillId="0" borderId="7" xfId="0" applyNumberFormat="1" applyFont="1" applyBorder="1"/>
    <xf numFmtId="0" fontId="5" fillId="0" borderId="18" xfId="0" applyFont="1" applyBorder="1"/>
    <xf numFmtId="0" fontId="7" fillId="0" borderId="18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43" fontId="7" fillId="0" borderId="2" xfId="3" applyFont="1" applyBorder="1"/>
    <xf numFmtId="49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43" fontId="33" fillId="0" borderId="4" xfId="0" applyNumberFormat="1" applyFont="1" applyBorder="1" applyAlignment="1">
      <alignment vertical="center"/>
    </xf>
    <xf numFmtId="43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vertical="center" wrapText="1"/>
    </xf>
    <xf numFmtId="43" fontId="7" fillId="0" borderId="4" xfId="0" applyNumberFormat="1" applyFont="1" applyBorder="1" applyAlignment="1">
      <alignment vertical="center"/>
    </xf>
    <xf numFmtId="43" fontId="33" fillId="0" borderId="4" xfId="3" applyFont="1" applyBorder="1" applyAlignment="1">
      <alignment vertical="center"/>
    </xf>
    <xf numFmtId="49" fontId="7" fillId="0" borderId="3" xfId="0" applyNumberFormat="1" applyFont="1" applyBorder="1" applyAlignment="1">
      <alignment horizontal="right"/>
    </xf>
    <xf numFmtId="0" fontId="7" fillId="0" borderId="16" xfId="0" applyFont="1" applyBorder="1"/>
    <xf numFmtId="0" fontId="7" fillId="0" borderId="4" xfId="0" applyFont="1" applyBorder="1" applyAlignment="1">
      <alignment horizontal="center"/>
    </xf>
    <xf numFmtId="43" fontId="7" fillId="0" borderId="4" xfId="3" applyFont="1" applyBorder="1"/>
    <xf numFmtId="43" fontId="7" fillId="0" borderId="0" xfId="0" applyNumberFormat="1" applyFont="1"/>
    <xf numFmtId="0" fontId="7" fillId="0" borderId="4" xfId="0" applyFont="1" applyBorder="1"/>
    <xf numFmtId="43" fontId="7" fillId="0" borderId="4" xfId="0" applyNumberFormat="1" applyFont="1" applyBorder="1"/>
    <xf numFmtId="49" fontId="5" fillId="0" borderId="3" xfId="0" applyNumberFormat="1" applyFont="1" applyBorder="1"/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/>
    <xf numFmtId="43" fontId="7" fillId="0" borderId="4" xfId="3" applyFont="1" applyFill="1" applyBorder="1"/>
    <xf numFmtId="43" fontId="33" fillId="0" borderId="4" xfId="3" applyFont="1" applyFill="1" applyBorder="1" applyAlignment="1">
      <alignment horizontal="left"/>
    </xf>
    <xf numFmtId="43" fontId="6" fillId="0" borderId="4" xfId="3" applyFont="1" applyFill="1" applyBorder="1"/>
    <xf numFmtId="43" fontId="6" fillId="0" borderId="16" xfId="3" applyFont="1" applyFill="1" applyBorder="1"/>
    <xf numFmtId="43" fontId="7" fillId="0" borderId="4" xfId="3" applyFont="1" applyBorder="1" applyAlignment="1"/>
    <xf numFmtId="0" fontId="7" fillId="0" borderId="9" xfId="0" applyFont="1" applyBorder="1"/>
    <xf numFmtId="0" fontId="7" fillId="0" borderId="1" xfId="0" applyFont="1" applyBorder="1"/>
    <xf numFmtId="0" fontId="7" fillId="0" borderId="12" xfId="0" applyFont="1" applyBorder="1"/>
    <xf numFmtId="0" fontId="7" fillId="0" borderId="5" xfId="0" applyFont="1" applyBorder="1" applyAlignment="1">
      <alignment horizontal="center"/>
    </xf>
    <xf numFmtId="43" fontId="7" fillId="0" borderId="5" xfId="0" applyNumberFormat="1" applyFont="1" applyBorder="1"/>
    <xf numFmtId="43" fontId="6" fillId="0" borderId="5" xfId="3" applyFont="1" applyFill="1" applyBorder="1"/>
    <xf numFmtId="43" fontId="6" fillId="0" borderId="12" xfId="3" applyFont="1" applyFill="1" applyBorder="1"/>
    <xf numFmtId="43" fontId="7" fillId="0" borderId="0" xfId="3" applyFont="1" applyBorder="1" applyAlignment="1">
      <alignment horizontal="right"/>
    </xf>
    <xf numFmtId="0" fontId="7" fillId="0" borderId="0" xfId="0" applyFont="1" applyAlignment="1">
      <alignment horizontal="left"/>
    </xf>
    <xf numFmtId="43" fontId="7" fillId="0" borderId="0" xfId="3" applyFont="1" applyBorder="1" applyAlignment="1"/>
    <xf numFmtId="43" fontId="7" fillId="0" borderId="0" xfId="3" applyFont="1" applyBorder="1" applyAlignment="1">
      <alignment horizontal="center"/>
    </xf>
    <xf numFmtId="43" fontId="6" fillId="0" borderId="0" xfId="0" applyNumberFormat="1" applyFont="1"/>
    <xf numFmtId="0" fontId="3" fillId="10" borderId="6" xfId="0" applyFont="1" applyFill="1" applyBorder="1" applyAlignment="1">
      <alignment horizontal="right" vertical="top"/>
    </xf>
    <xf numFmtId="0" fontId="3" fillId="10" borderId="6" xfId="0" applyFont="1" applyFill="1" applyBorder="1" applyAlignment="1">
      <alignment horizontal="right" vertical="center"/>
    </xf>
    <xf numFmtId="0" fontId="3" fillId="29" borderId="6" xfId="0" applyFont="1" applyFill="1" applyBorder="1" applyAlignment="1">
      <alignment horizontal="right" vertical="top"/>
    </xf>
    <xf numFmtId="0" fontId="3" fillId="29" borderId="6" xfId="0" applyFont="1" applyFill="1" applyBorder="1" applyAlignment="1">
      <alignment vertical="top"/>
    </xf>
    <xf numFmtId="0" fontId="3" fillId="29" borderId="6" xfId="0" applyFont="1" applyFill="1" applyBorder="1" applyAlignment="1">
      <alignment vertical="top" wrapText="1"/>
    </xf>
    <xf numFmtId="43" fontId="3" fillId="29" borderId="6" xfId="3" applyFont="1" applyFill="1" applyBorder="1" applyAlignment="1">
      <alignment horizontal="right" vertical="top"/>
    </xf>
    <xf numFmtId="43" fontId="3" fillId="29" borderId="6" xfId="3" applyFont="1" applyFill="1" applyBorder="1" applyAlignment="1">
      <alignment horizontal="center" vertical="top"/>
    </xf>
    <xf numFmtId="43" fontId="3" fillId="29" borderId="6" xfId="3" applyFont="1" applyFill="1" applyBorder="1" applyAlignment="1">
      <alignment vertical="top"/>
    </xf>
    <xf numFmtId="43" fontId="3" fillId="0" borderId="0" xfId="3" applyFont="1" applyBorder="1"/>
    <xf numFmtId="43" fontId="7" fillId="14" borderId="2" xfId="3" applyFont="1" applyFill="1" applyBorder="1" applyAlignment="1">
      <alignment horizontal="center" vertical="center" wrapText="1"/>
    </xf>
    <xf numFmtId="188" fontId="7" fillId="0" borderId="13" xfId="3" applyNumberFormat="1" applyFont="1" applyBorder="1" applyAlignment="1">
      <alignment horizontal="right" vertical="center"/>
    </xf>
    <xf numFmtId="188" fontId="7" fillId="0" borderId="13" xfId="3" applyNumberFormat="1" applyFont="1" applyBorder="1" applyAlignment="1">
      <alignment horizontal="left" vertical="center" wrapText="1"/>
    </xf>
    <xf numFmtId="188" fontId="25" fillId="0" borderId="13" xfId="3" applyNumberFormat="1" applyFont="1" applyBorder="1" applyAlignment="1">
      <alignment horizontal="center" vertical="center" wrapText="1"/>
    </xf>
    <xf numFmtId="43" fontId="7" fillId="0" borderId="13" xfId="3" applyFont="1" applyBorder="1" applyAlignment="1">
      <alignment horizontal="right" vertical="center"/>
    </xf>
    <xf numFmtId="43" fontId="7" fillId="0" borderId="13" xfId="3" applyFont="1" applyBorder="1"/>
    <xf numFmtId="43" fontId="7" fillId="0" borderId="13" xfId="3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188" fontId="7" fillId="0" borderId="14" xfId="3" applyNumberFormat="1" applyFont="1" applyBorder="1" applyAlignment="1">
      <alignment horizontal="right" vertical="center"/>
    </xf>
    <xf numFmtId="188" fontId="3" fillId="0" borderId="14" xfId="3" applyNumberFormat="1" applyFont="1" applyBorder="1" applyAlignment="1">
      <alignment vertical="top" wrapText="1"/>
    </xf>
    <xf numFmtId="188" fontId="25" fillId="0" borderId="14" xfId="3" applyNumberFormat="1" applyFont="1" applyBorder="1" applyAlignment="1">
      <alignment horizontal="center" vertical="center" wrapText="1"/>
    </xf>
    <xf numFmtId="43" fontId="7" fillId="0" borderId="14" xfId="3" applyFont="1" applyBorder="1" applyAlignment="1">
      <alignment horizontal="right" vertical="center"/>
    </xf>
    <xf numFmtId="43" fontId="7" fillId="0" borderId="14" xfId="3" applyFont="1" applyBorder="1"/>
    <xf numFmtId="43" fontId="7" fillId="0" borderId="14" xfId="3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188" fontId="7" fillId="2" borderId="6" xfId="3" applyNumberFormat="1" applyFont="1" applyFill="1" applyBorder="1" applyAlignment="1">
      <alignment horizontal="right" vertical="center"/>
    </xf>
    <xf numFmtId="2" fontId="6" fillId="2" borderId="6" xfId="0" applyNumberFormat="1" applyFont="1" applyFill="1" applyBorder="1" applyAlignment="1">
      <alignment horizontal="left" vertical="center" wrapText="1"/>
    </xf>
    <xf numFmtId="2" fontId="26" fillId="2" borderId="6" xfId="0" applyNumberFormat="1" applyFont="1" applyFill="1" applyBorder="1" applyAlignment="1">
      <alignment horizontal="left" vertical="center" wrapText="1"/>
    </xf>
    <xf numFmtId="43" fontId="7" fillId="2" borderId="6" xfId="3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2" fontId="7" fillId="6" borderId="15" xfId="0" applyNumberFormat="1" applyFont="1" applyFill="1" applyBorder="1" applyAlignment="1">
      <alignment horizontal="left" vertical="top" wrapText="1"/>
    </xf>
    <xf numFmtId="2" fontId="25" fillId="6" borderId="15" xfId="0" applyNumberFormat="1" applyFont="1" applyFill="1" applyBorder="1" applyAlignment="1">
      <alignment vertical="top" wrapText="1"/>
    </xf>
    <xf numFmtId="0" fontId="7" fillId="6" borderId="13" xfId="0" applyFont="1" applyFill="1" applyBorder="1" applyAlignment="1">
      <alignment horizontal="left" vertical="top" wrapText="1"/>
    </xf>
    <xf numFmtId="188" fontId="7" fillId="6" borderId="14" xfId="3" applyNumberFormat="1" applyFont="1" applyFill="1" applyBorder="1" applyAlignment="1">
      <alignment horizontal="right" vertical="top"/>
    </xf>
    <xf numFmtId="2" fontId="7" fillId="6" borderId="21" xfId="0" applyNumberFormat="1" applyFont="1" applyFill="1" applyBorder="1" applyAlignment="1">
      <alignment horizontal="left" vertical="top" wrapText="1"/>
    </xf>
    <xf numFmtId="2" fontId="25" fillId="6" borderId="21" xfId="0" applyNumberFormat="1" applyFont="1" applyFill="1" applyBorder="1" applyAlignment="1">
      <alignment vertical="top" wrapText="1"/>
    </xf>
    <xf numFmtId="43" fontId="7" fillId="6" borderId="14" xfId="3" applyFont="1" applyFill="1" applyBorder="1" applyAlignment="1">
      <alignment horizontal="center" vertical="top"/>
    </xf>
    <xf numFmtId="0" fontId="7" fillId="6" borderId="14" xfId="0" applyFont="1" applyFill="1" applyBorder="1" applyAlignment="1">
      <alignment horizontal="left" vertical="top" wrapText="1"/>
    </xf>
    <xf numFmtId="188" fontId="25" fillId="0" borderId="6" xfId="3" applyNumberFormat="1" applyFont="1" applyBorder="1" applyAlignment="1">
      <alignment horizontal="left" vertical="center" wrapText="1"/>
    </xf>
    <xf numFmtId="43" fontId="7" fillId="6" borderId="6" xfId="3" applyFont="1" applyFill="1" applyBorder="1" applyAlignment="1">
      <alignment horizontal="left" vertical="top" wrapText="1"/>
    </xf>
    <xf numFmtId="43" fontId="23" fillId="3" borderId="6" xfId="3" applyFont="1" applyFill="1" applyBorder="1" applyAlignment="1">
      <alignment horizontal="left" indent="2"/>
    </xf>
    <xf numFmtId="188" fontId="7" fillId="6" borderId="0" xfId="3" applyNumberFormat="1" applyFont="1" applyFill="1" applyBorder="1" applyAlignment="1">
      <alignment horizontal="right"/>
    </xf>
    <xf numFmtId="2" fontId="7" fillId="6" borderId="0" xfId="0" applyNumberFormat="1" applyFont="1" applyFill="1" applyAlignment="1">
      <alignment horizontal="center"/>
    </xf>
    <xf numFmtId="2" fontId="25" fillId="6" borderId="0" xfId="0" applyNumberFormat="1" applyFont="1" applyFill="1" applyAlignment="1">
      <alignment horizontal="center"/>
    </xf>
    <xf numFmtId="43" fontId="5" fillId="6" borderId="0" xfId="3" applyFont="1" applyFill="1" applyBorder="1"/>
    <xf numFmtId="0" fontId="3" fillId="6" borderId="6" xfId="0" applyFont="1" applyFill="1" applyBorder="1" applyAlignment="1">
      <alignment horizontal="center" vertical="center" wrapText="1"/>
    </xf>
    <xf numFmtId="188" fontId="6" fillId="6" borderId="17" xfId="3" applyNumberFormat="1" applyFont="1" applyFill="1" applyBorder="1" applyAlignment="1">
      <alignment vertical="top"/>
    </xf>
    <xf numFmtId="0" fontId="7" fillId="0" borderId="17" xfId="0" applyFont="1" applyBorder="1" applyAlignment="1">
      <alignment horizontal="left" vertical="top" wrapText="1"/>
    </xf>
    <xf numFmtId="2" fontId="7" fillId="0" borderId="17" xfId="0" applyNumberFormat="1" applyFont="1" applyBorder="1" applyAlignment="1">
      <alignment horizontal="left" vertical="top" wrapText="1"/>
    </xf>
    <xf numFmtId="43" fontId="18" fillId="6" borderId="17" xfId="3" applyFont="1" applyFill="1" applyBorder="1" applyAlignment="1">
      <alignment vertical="top"/>
    </xf>
    <xf numFmtId="43" fontId="17" fillId="6" borderId="17" xfId="3" applyFont="1" applyFill="1" applyBorder="1" applyAlignment="1">
      <alignment vertical="top"/>
    </xf>
    <xf numFmtId="2" fontId="17" fillId="6" borderId="17" xfId="0" applyNumberFormat="1" applyFont="1" applyFill="1" applyBorder="1" applyAlignment="1">
      <alignment vertical="top" wrapText="1"/>
    </xf>
    <xf numFmtId="188" fontId="6" fillId="6" borderId="14" xfId="3" applyNumberFormat="1" applyFont="1" applyFill="1" applyBorder="1" applyAlignment="1">
      <alignment vertical="top"/>
    </xf>
    <xf numFmtId="0" fontId="7" fillId="0" borderId="14" xfId="0" applyFont="1" applyBorder="1" applyAlignment="1">
      <alignment horizontal="left" vertical="top" wrapText="1"/>
    </xf>
    <xf numFmtId="2" fontId="7" fillId="0" borderId="14" xfId="0" applyNumberFormat="1" applyFont="1" applyBorder="1" applyAlignment="1">
      <alignment horizontal="left" vertical="top" wrapText="1"/>
    </xf>
    <xf numFmtId="43" fontId="18" fillId="6" borderId="14" xfId="3" applyFont="1" applyFill="1" applyBorder="1" applyAlignment="1">
      <alignment vertical="top"/>
    </xf>
    <xf numFmtId="43" fontId="17" fillId="6" borderId="14" xfId="3" applyFont="1" applyFill="1" applyBorder="1" applyAlignment="1">
      <alignment vertical="top"/>
    </xf>
    <xf numFmtId="2" fontId="17" fillId="6" borderId="14" xfId="0" applyNumberFormat="1" applyFont="1" applyFill="1" applyBorder="1" applyAlignment="1">
      <alignment vertical="top" wrapText="1"/>
    </xf>
    <xf numFmtId="188" fontId="6" fillId="6" borderId="13" xfId="3" applyNumberFormat="1" applyFont="1" applyFill="1" applyBorder="1" applyAlignment="1">
      <alignment vertical="top"/>
    </xf>
    <xf numFmtId="188" fontId="6" fillId="6" borderId="13" xfId="3" applyNumberFormat="1" applyFont="1" applyFill="1" applyBorder="1" applyAlignment="1">
      <alignment vertical="top" wrapText="1"/>
    </xf>
    <xf numFmtId="43" fontId="18" fillId="6" borderId="13" xfId="3" applyFont="1" applyFill="1" applyBorder="1" applyAlignment="1">
      <alignment vertical="top"/>
    </xf>
    <xf numFmtId="43" fontId="17" fillId="6" borderId="13" xfId="0" applyNumberFormat="1" applyFont="1" applyFill="1" applyBorder="1" applyAlignment="1">
      <alignment vertical="top"/>
    </xf>
    <xf numFmtId="43" fontId="17" fillId="6" borderId="13" xfId="0" applyNumberFormat="1" applyFont="1" applyFill="1" applyBorder="1" applyAlignment="1">
      <alignment vertical="top" wrapText="1"/>
    </xf>
    <xf numFmtId="188" fontId="6" fillId="6" borderId="25" xfId="3" applyNumberFormat="1" applyFont="1" applyFill="1" applyBorder="1" applyAlignment="1">
      <alignment vertical="top"/>
    </xf>
    <xf numFmtId="188" fontId="6" fillId="6" borderId="25" xfId="3" applyNumberFormat="1" applyFont="1" applyFill="1" applyBorder="1" applyAlignment="1">
      <alignment vertical="top" wrapText="1"/>
    </xf>
    <xf numFmtId="43" fontId="18" fillId="6" borderId="25" xfId="3" applyFont="1" applyFill="1" applyBorder="1" applyAlignment="1">
      <alignment vertical="top"/>
    </xf>
    <xf numFmtId="43" fontId="17" fillId="6" borderId="25" xfId="0" applyNumberFormat="1" applyFont="1" applyFill="1" applyBorder="1" applyAlignment="1">
      <alignment vertical="top"/>
    </xf>
    <xf numFmtId="43" fontId="17" fillId="6" borderId="25" xfId="0" applyNumberFormat="1" applyFont="1" applyFill="1" applyBorder="1" applyAlignment="1">
      <alignment vertical="top" wrapText="1"/>
    </xf>
    <xf numFmtId="188" fontId="6" fillId="6" borderId="14" xfId="3" applyNumberFormat="1" applyFont="1" applyFill="1" applyBorder="1" applyAlignment="1">
      <alignment vertical="top" wrapText="1"/>
    </xf>
    <xf numFmtId="43" fontId="17" fillId="6" borderId="14" xfId="0" applyNumberFormat="1" applyFont="1" applyFill="1" applyBorder="1" applyAlignment="1">
      <alignment vertical="top"/>
    </xf>
    <xf numFmtId="43" fontId="17" fillId="6" borderId="14" xfId="0" applyNumberFormat="1" applyFont="1" applyFill="1" applyBorder="1" applyAlignment="1">
      <alignment vertical="top" wrapText="1"/>
    </xf>
    <xf numFmtId="2" fontId="18" fillId="6" borderId="13" xfId="0" applyNumberFormat="1" applyFont="1" applyFill="1" applyBorder="1" applyAlignment="1">
      <alignment vertical="top" wrapText="1"/>
    </xf>
    <xf numFmtId="2" fontId="18" fillId="6" borderId="25" xfId="0" applyNumberFormat="1" applyFont="1" applyFill="1" applyBorder="1" applyAlignment="1">
      <alignment vertical="top" wrapText="1"/>
    </xf>
    <xf numFmtId="2" fontId="18" fillId="6" borderId="14" xfId="0" applyNumberFormat="1" applyFont="1" applyFill="1" applyBorder="1" applyAlignment="1">
      <alignment vertical="top" wrapText="1"/>
    </xf>
    <xf numFmtId="43" fontId="17" fillId="4" borderId="6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left" vertical="top" wrapText="1"/>
    </xf>
    <xf numFmtId="0" fontId="17" fillId="6" borderId="2" xfId="0" applyFont="1" applyFill="1" applyBorder="1" applyAlignment="1">
      <alignment vertical="top" wrapText="1"/>
    </xf>
    <xf numFmtId="43" fontId="18" fillId="6" borderId="25" xfId="0" applyNumberFormat="1" applyFont="1" applyFill="1" applyBorder="1" applyAlignment="1">
      <alignment horizontal="center" vertical="top"/>
    </xf>
    <xf numFmtId="43" fontId="18" fillId="6" borderId="11" xfId="3" applyFont="1" applyFill="1" applyBorder="1" applyAlignment="1">
      <alignment vertical="top" wrapText="1"/>
    </xf>
    <xf numFmtId="0" fontId="17" fillId="6" borderId="6" xfId="0" applyFont="1" applyFill="1" applyBorder="1" applyAlignment="1">
      <alignment horizontal="left" vertical="top"/>
    </xf>
    <xf numFmtId="0" fontId="18" fillId="6" borderId="19" xfId="0" applyFont="1" applyFill="1" applyBorder="1" applyAlignment="1">
      <alignment horizontal="center" vertical="top"/>
    </xf>
    <xf numFmtId="2" fontId="18" fillId="0" borderId="27" xfId="0" applyNumberFormat="1" applyFont="1" applyBorder="1" applyAlignment="1">
      <alignment vertical="top" wrapText="1"/>
    </xf>
    <xf numFmtId="43" fontId="18" fillId="6" borderId="19" xfId="0" applyNumberFormat="1" applyFont="1" applyFill="1" applyBorder="1" applyAlignment="1">
      <alignment horizontal="center" vertical="top"/>
    </xf>
    <xf numFmtId="43" fontId="17" fillId="6" borderId="19" xfId="0" applyNumberFormat="1" applyFont="1" applyFill="1" applyBorder="1" applyAlignment="1">
      <alignment horizontal="center" vertical="top"/>
    </xf>
    <xf numFmtId="0" fontId="17" fillId="0" borderId="19" xfId="0" applyFont="1" applyBorder="1" applyAlignment="1">
      <alignment vertical="top" wrapText="1"/>
    </xf>
    <xf numFmtId="0" fontId="18" fillId="6" borderId="28" xfId="0" applyFont="1" applyFill="1" applyBorder="1" applyAlignment="1">
      <alignment horizontal="center" vertical="top"/>
    </xf>
    <xf numFmtId="2" fontId="18" fillId="0" borderId="29" xfId="0" applyNumberFormat="1" applyFont="1" applyBorder="1" applyAlignment="1">
      <alignment vertical="top" wrapText="1"/>
    </xf>
    <xf numFmtId="43" fontId="18" fillId="6" borderId="28" xfId="0" applyNumberFormat="1" applyFont="1" applyFill="1" applyBorder="1" applyAlignment="1">
      <alignment horizontal="center" vertical="top"/>
    </xf>
    <xf numFmtId="43" fontId="17" fillId="6" borderId="28" xfId="0" applyNumberFormat="1" applyFont="1" applyFill="1" applyBorder="1" applyAlignment="1">
      <alignment horizontal="center" vertical="top"/>
    </xf>
    <xf numFmtId="0" fontId="17" fillId="0" borderId="28" xfId="0" applyFont="1" applyBorder="1" applyAlignment="1">
      <alignment vertical="top" wrapText="1"/>
    </xf>
    <xf numFmtId="43" fontId="24" fillId="6" borderId="5" xfId="0" applyNumberFormat="1" applyFont="1" applyFill="1" applyBorder="1" applyAlignment="1">
      <alignment horizontal="center" vertical="top"/>
    </xf>
    <xf numFmtId="2" fontId="8" fillId="0" borderId="6" xfId="0" applyNumberFormat="1" applyFont="1" applyBorder="1" applyAlignment="1">
      <alignment wrapText="1"/>
    </xf>
    <xf numFmtId="2" fontId="8" fillId="18" borderId="6" xfId="0" applyNumberFormat="1" applyFont="1" applyFill="1" applyBorder="1" applyAlignment="1">
      <alignment wrapText="1"/>
    </xf>
    <xf numFmtId="43" fontId="8" fillId="0" borderId="0" xfId="3" applyFont="1" applyBorder="1" applyAlignment="1"/>
    <xf numFmtId="0" fontId="8" fillId="0" borderId="1" xfId="0" applyFont="1" applyBorder="1"/>
    <xf numFmtId="43" fontId="4" fillId="0" borderId="1" xfId="3" applyFont="1" applyBorder="1" applyAlignment="1"/>
    <xf numFmtId="0" fontId="3" fillId="19" borderId="6" xfId="0" applyFont="1" applyFill="1" applyBorder="1" applyAlignment="1">
      <alignment horizontal="right"/>
    </xf>
    <xf numFmtId="0" fontId="3" fillId="19" borderId="6" xfId="0" applyFont="1" applyFill="1" applyBorder="1"/>
    <xf numFmtId="2" fontId="3" fillId="19" borderId="6" xfId="0" applyNumberFormat="1" applyFont="1" applyFill="1" applyBorder="1" applyAlignment="1">
      <alignment wrapText="1"/>
    </xf>
    <xf numFmtId="43" fontId="3" fillId="19" borderId="6" xfId="3" applyFont="1" applyFill="1" applyBorder="1" applyAlignment="1">
      <alignment horizontal="right"/>
    </xf>
    <xf numFmtId="2" fontId="3" fillId="19" borderId="6" xfId="0" applyNumberFormat="1" applyFont="1" applyFill="1" applyBorder="1"/>
    <xf numFmtId="2" fontId="2" fillId="11" borderId="6" xfId="0" applyNumberFormat="1" applyFont="1" applyFill="1" applyBorder="1" applyAlignment="1">
      <alignment horizontal="center" vertical="top"/>
    </xf>
    <xf numFmtId="189" fontId="6" fillId="11" borderId="10" xfId="3" applyNumberFormat="1" applyFont="1" applyFill="1" applyBorder="1" applyAlignment="1">
      <alignment horizontal="center" vertical="top"/>
    </xf>
    <xf numFmtId="49" fontId="11" fillId="11" borderId="6" xfId="3" applyNumberFormat="1" applyFont="1" applyFill="1" applyBorder="1" applyAlignment="1">
      <alignment horizontal="left" vertical="top"/>
    </xf>
    <xf numFmtId="2" fontId="6" fillId="11" borderId="6" xfId="3" applyNumberFormat="1" applyFont="1" applyFill="1" applyBorder="1" applyAlignment="1">
      <alignment horizontal="left" vertical="top"/>
    </xf>
    <xf numFmtId="43" fontId="6" fillId="11" borderId="6" xfId="3" applyFont="1" applyFill="1" applyBorder="1" applyAlignment="1">
      <alignment vertical="top"/>
    </xf>
    <xf numFmtId="1" fontId="4" fillId="15" borderId="6" xfId="3" applyNumberFormat="1" applyFont="1" applyFill="1" applyBorder="1" applyAlignment="1">
      <alignment horizontal="center" vertical="top" wrapText="1"/>
    </xf>
    <xf numFmtId="2" fontId="4" fillId="15" borderId="6" xfId="3" applyNumberFormat="1" applyFont="1" applyFill="1" applyBorder="1" applyAlignment="1">
      <alignment horizontal="left" vertical="top" wrapText="1"/>
    </xf>
    <xf numFmtId="2" fontId="8" fillId="15" borderId="6" xfId="3" applyNumberFormat="1" applyFont="1" applyFill="1" applyBorder="1" applyAlignment="1">
      <alignment vertical="top"/>
    </xf>
    <xf numFmtId="2" fontId="4" fillId="9" borderId="6" xfId="3" applyNumberFormat="1" applyFont="1" applyFill="1" applyBorder="1" applyAlignment="1">
      <alignment vertical="top" wrapText="1"/>
    </xf>
    <xf numFmtId="2" fontId="8" fillId="9" borderId="6" xfId="3" applyNumberFormat="1" applyFont="1" applyFill="1" applyBorder="1" applyAlignment="1">
      <alignment horizontal="left" vertical="top"/>
    </xf>
    <xf numFmtId="2" fontId="8" fillId="9" borderId="6" xfId="3" applyNumberFormat="1" applyFont="1" applyFill="1" applyBorder="1" applyAlignment="1">
      <alignment vertical="top"/>
    </xf>
    <xf numFmtId="0" fontId="3" fillId="24" borderId="0" xfId="0" applyFont="1" applyFill="1" applyAlignment="1">
      <alignment vertical="top"/>
    </xf>
    <xf numFmtId="2" fontId="3" fillId="24" borderId="2" xfId="0" applyNumberFormat="1" applyFont="1" applyFill="1" applyBorder="1" applyAlignment="1">
      <alignment vertical="top" wrapText="1"/>
    </xf>
    <xf numFmtId="2" fontId="3" fillId="24" borderId="2" xfId="3" applyNumberFormat="1" applyFont="1" applyFill="1" applyBorder="1" applyAlignment="1">
      <alignment horizontal="right" vertical="top" wrapText="1"/>
    </xf>
    <xf numFmtId="43" fontId="3" fillId="24" borderId="2" xfId="3" applyFont="1" applyFill="1" applyBorder="1" applyAlignment="1">
      <alignment horizontal="right" vertical="top"/>
    </xf>
    <xf numFmtId="2" fontId="3" fillId="24" borderId="2" xfId="3" applyNumberFormat="1" applyFont="1" applyFill="1" applyBorder="1" applyAlignment="1">
      <alignment horizontal="right" vertical="top"/>
    </xf>
    <xf numFmtId="2" fontId="3" fillId="6" borderId="6" xfId="3" applyNumberFormat="1" applyFont="1" applyFill="1" applyBorder="1" applyAlignment="1">
      <alignment horizontal="right" vertical="top" wrapText="1"/>
    </xf>
    <xf numFmtId="43" fontId="3" fillId="9" borderId="6" xfId="3" applyFont="1" applyFill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 applyAlignment="1">
      <alignment horizontal="right"/>
    </xf>
    <xf numFmtId="0" fontId="11" fillId="0" borderId="6" xfId="0" applyFont="1" applyBorder="1" applyAlignment="1">
      <alignment horizontal="center"/>
    </xf>
    <xf numFmtId="43" fontId="7" fillId="0" borderId="8" xfId="3" applyFont="1" applyBorder="1"/>
    <xf numFmtId="2" fontId="33" fillId="0" borderId="16" xfId="0" applyNumberFormat="1" applyFont="1" applyBorder="1" applyAlignment="1">
      <alignment vertical="center"/>
    </xf>
    <xf numFmtId="43" fontId="33" fillId="0" borderId="4" xfId="0" applyNumberFormat="1" applyFont="1" applyBorder="1"/>
    <xf numFmtId="43" fontId="33" fillId="0" borderId="16" xfId="0" applyNumberFormat="1" applyFont="1" applyBorder="1"/>
    <xf numFmtId="43" fontId="33" fillId="0" borderId="16" xfId="0" applyNumberFormat="1" applyFont="1" applyBorder="1" applyAlignment="1">
      <alignment vertical="center"/>
    </xf>
    <xf numFmtId="190" fontId="7" fillId="0" borderId="3" xfId="3" applyNumberFormat="1" applyFont="1" applyBorder="1" applyAlignment="1">
      <alignment horizontal="right"/>
    </xf>
    <xf numFmtId="43" fontId="7" fillId="0" borderId="16" xfId="0" applyNumberFormat="1" applyFont="1" applyBorder="1"/>
    <xf numFmtId="43" fontId="7" fillId="0" borderId="16" xfId="3" applyFont="1" applyBorder="1" applyAlignment="1">
      <alignment vertical="center"/>
    </xf>
    <xf numFmtId="43" fontId="33" fillId="0" borderId="16" xfId="3" applyFont="1" applyBorder="1" applyAlignment="1">
      <alignment vertical="center"/>
    </xf>
    <xf numFmtId="43" fontId="6" fillId="0" borderId="4" xfId="3" applyFont="1" applyBorder="1"/>
    <xf numFmtId="43" fontId="33" fillId="0" borderId="16" xfId="3" applyFont="1" applyFill="1" applyBorder="1" applyAlignment="1">
      <alignment horizontal="left"/>
    </xf>
    <xf numFmtId="187" fontId="7" fillId="0" borderId="4" xfId="0" applyNumberFormat="1" applyFont="1" applyBorder="1"/>
    <xf numFmtId="43" fontId="31" fillId="0" borderId="0" xfId="0" applyNumberFormat="1" applyFont="1"/>
    <xf numFmtId="43" fontId="7" fillId="0" borderId="0" xfId="3" applyFont="1" applyBorder="1" applyAlignment="1">
      <alignment horizontal="left"/>
    </xf>
    <xf numFmtId="0" fontId="31" fillId="0" borderId="0" xfId="0" applyFont="1"/>
    <xf numFmtId="0" fontId="7" fillId="0" borderId="0" xfId="0" applyFont="1" applyAlignment="1">
      <alignment horizontal="left" vertical="top"/>
    </xf>
    <xf numFmtId="0" fontId="11" fillId="0" borderId="0" xfId="0" applyFont="1"/>
    <xf numFmtId="43" fontId="6" fillId="0" borderId="0" xfId="3" applyFont="1"/>
    <xf numFmtId="43" fontId="6" fillId="2" borderId="2" xfId="3" applyFont="1" applyFill="1" applyBorder="1" applyAlignment="1">
      <alignment horizontal="center" vertical="center"/>
    </xf>
    <xf numFmtId="43" fontId="6" fillId="2" borderId="4" xfId="3" applyFont="1" applyFill="1" applyBorder="1" applyAlignment="1">
      <alignment horizontal="center" vertical="center"/>
    </xf>
    <xf numFmtId="2" fontId="26" fillId="0" borderId="5" xfId="0" applyNumberFormat="1" applyFont="1" applyBorder="1" applyAlignment="1">
      <alignment horizontal="center" vertical="center"/>
    </xf>
    <xf numFmtId="43" fontId="6" fillId="0" borderId="5" xfId="3" quotePrefix="1" applyFont="1" applyBorder="1" applyAlignment="1">
      <alignment horizontal="center" vertical="center"/>
    </xf>
    <xf numFmtId="43" fontId="6" fillId="2" borderId="5" xfId="3" applyFont="1" applyFill="1" applyBorder="1" applyAlignment="1">
      <alignment horizontal="center" vertical="center"/>
    </xf>
    <xf numFmtId="43" fontId="7" fillId="6" borderId="0" xfId="3" applyFont="1" applyFill="1" applyBorder="1" applyAlignment="1"/>
    <xf numFmtId="0" fontId="28" fillId="0" borderId="0" xfId="0" applyFont="1" applyAlignment="1">
      <alignment wrapText="1"/>
    </xf>
    <xf numFmtId="43" fontId="18" fillId="16" borderId="6" xfId="0" applyNumberFormat="1" applyFont="1" applyFill="1" applyBorder="1" applyAlignment="1">
      <alignment horizontal="center" vertical="top" wrapText="1"/>
    </xf>
    <xf numFmtId="43" fontId="8" fillId="21" borderId="10" xfId="0" applyNumberFormat="1" applyFont="1" applyFill="1" applyBorder="1" applyAlignment="1">
      <alignment horizontal="center"/>
    </xf>
    <xf numFmtId="43" fontId="8" fillId="21" borderId="11" xfId="0" applyNumberFormat="1" applyFont="1" applyFill="1" applyBorder="1" applyAlignment="1">
      <alignment horizontal="center"/>
    </xf>
    <xf numFmtId="43" fontId="8" fillId="6" borderId="18" xfId="3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3" fontId="3" fillId="0" borderId="0" xfId="3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17" borderId="10" xfId="0" applyFont="1" applyFill="1" applyBorder="1" applyAlignment="1">
      <alignment horizontal="center"/>
    </xf>
    <xf numFmtId="0" fontId="4" fillId="17" borderId="11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43" fontId="4" fillId="17" borderId="2" xfId="0" applyNumberFormat="1" applyFont="1" applyFill="1" applyBorder="1" applyAlignment="1">
      <alignment horizontal="center" vertical="center"/>
    </xf>
    <xf numFmtId="43" fontId="4" fillId="17" borderId="5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8" fillId="0" borderId="0" xfId="3" applyNumberFormat="1" applyFont="1" applyAlignment="1">
      <alignment horizontal="center"/>
    </xf>
    <xf numFmtId="43" fontId="8" fillId="0" borderId="0" xfId="3" applyFont="1" applyAlignment="1">
      <alignment horizontal="center"/>
    </xf>
    <xf numFmtId="43" fontId="4" fillId="0" borderId="1" xfId="3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43" fontId="2" fillId="7" borderId="2" xfId="3" applyFont="1" applyFill="1" applyBorder="1" applyAlignment="1">
      <alignment horizontal="center" vertical="center" wrapText="1"/>
    </xf>
    <xf numFmtId="43" fontId="2" fillId="7" borderId="5" xfId="3" applyFont="1" applyFill="1" applyBorder="1" applyAlignment="1">
      <alignment horizontal="center" vertical="center" wrapText="1"/>
    </xf>
    <xf numFmtId="43" fontId="2" fillId="7" borderId="2" xfId="3" applyFont="1" applyFill="1" applyBorder="1" applyAlignment="1">
      <alignment horizontal="center" vertical="center"/>
    </xf>
    <xf numFmtId="43" fontId="2" fillId="7" borderId="5" xfId="3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43" fontId="11" fillId="0" borderId="1" xfId="0" applyNumberFormat="1" applyFont="1" applyBorder="1" applyAlignment="1">
      <alignment horizontal="center"/>
    </xf>
    <xf numFmtId="188" fontId="6" fillId="0" borderId="2" xfId="3" applyNumberFormat="1" applyFont="1" applyBorder="1" applyAlignment="1">
      <alignment horizontal="center" vertical="center"/>
    </xf>
    <xf numFmtId="188" fontId="6" fillId="0" borderId="4" xfId="3" applyNumberFormat="1" applyFont="1" applyBorder="1" applyAlignment="1">
      <alignment horizontal="center" vertical="center"/>
    </xf>
    <xf numFmtId="188" fontId="6" fillId="0" borderId="5" xfId="3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43" fontId="6" fillId="0" borderId="2" xfId="3" applyFont="1" applyBorder="1" applyAlignment="1">
      <alignment horizontal="center" vertical="center" wrapText="1"/>
    </xf>
    <xf numFmtId="43" fontId="6" fillId="0" borderId="4" xfId="3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2" fontId="6" fillId="6" borderId="2" xfId="0" applyNumberFormat="1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3" fontId="7" fillId="6" borderId="0" xfId="0" applyNumberFormat="1" applyFont="1" applyFill="1" applyAlignment="1">
      <alignment horizontal="center"/>
    </xf>
    <xf numFmtId="43" fontId="6" fillId="6" borderId="18" xfId="3" applyFont="1" applyFill="1" applyBorder="1" applyAlignment="1">
      <alignment horizontal="left"/>
    </xf>
    <xf numFmtId="43" fontId="7" fillId="6" borderId="0" xfId="3" applyFont="1" applyFill="1" applyBorder="1" applyAlignment="1">
      <alignment horizontal="left"/>
    </xf>
    <xf numFmtId="43" fontId="31" fillId="6" borderId="0" xfId="3" applyFont="1" applyFill="1" applyBorder="1" applyAlignment="1">
      <alignment horizontal="center"/>
    </xf>
    <xf numFmtId="43" fontId="7" fillId="6" borderId="0" xfId="3" applyFont="1" applyFill="1" applyBorder="1" applyAlignment="1">
      <alignment horizontal="center"/>
    </xf>
    <xf numFmtId="43" fontId="8" fillId="6" borderId="0" xfId="3" applyFont="1" applyFill="1" applyBorder="1" applyAlignment="1">
      <alignment horizontal="center"/>
    </xf>
    <xf numFmtId="43" fontId="8" fillId="0" borderId="0" xfId="3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43" fontId="6" fillId="0" borderId="0" xfId="0" applyNumberFormat="1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3" fontId="7" fillId="0" borderId="0" xfId="3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/>
    </xf>
  </cellXfs>
  <cellStyles count="4">
    <cellStyle name="จุลภาค" xfId="1" builtinId="3"/>
    <cellStyle name="จุลภาค 2" xfId="3" xr:uid="{3057F25D-35B6-46E2-BBD0-647C3C7DB753}"/>
    <cellStyle name="ปกติ" xfId="0" builtinId="0"/>
    <cellStyle name="เปอร์เซ็นต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96</xdr:row>
      <xdr:rowOff>47625</xdr:rowOff>
    </xdr:from>
    <xdr:to>
      <xdr:col>10</xdr:col>
      <xdr:colOff>85725</xdr:colOff>
      <xdr:row>98</xdr:row>
      <xdr:rowOff>247650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F4CC9ED8-7B41-42CE-88A3-EEB56529AA0D}"/>
            </a:ext>
          </a:extLst>
        </xdr:cNvPr>
        <xdr:cNvSpPr/>
      </xdr:nvSpPr>
      <xdr:spPr>
        <a:xfrm>
          <a:off x="8928735" y="24881205"/>
          <a:ext cx="57150" cy="83248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585;&#3633;&#3609;65/&#3588;&#3640;&#3617;&#3591;&#3623;&#3604;&#3648;&#3591;&#3636;&#3609;&#3585;&#3633;&#3609;%20&#3585;&#3588;6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585;&#3588;%206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591;&#3623;&#3604;&#3608;.&#3588;.6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17;&#3637;&#3588;%206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17;&#3636;.&#3618;.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รายงานงวดเงินกัน65"/>
      <sheetName val="งบครุภัณฑ์ 65 36001   36002"/>
      <sheetName val="งบ65สิ่งก่อสร้า"/>
      <sheetName val="เงินกันดำเนินงานครุภัณฑ์สิ่  65"/>
      <sheetName val="สรุปกัน65"/>
      <sheetName val="รายงานแบบ8 ปี 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รายงานเงินกันไว้เบิกเหลื่อมปี งบประมาณประจำปี พ.ศ. 2565</v>
          </cell>
        </row>
        <row r="3">
          <cell r="A3" t="str">
            <v>สำนักงานเขตพื้นที่การศึกษาประถมศึกษาปทุมธานี เขต 2</v>
          </cell>
        </row>
        <row r="6">
          <cell r="A6" t="str">
            <v>ก</v>
          </cell>
          <cell r="E6" t="str">
            <v xml:space="preserve">แผนงานบุคลากรภาครัฐ </v>
          </cell>
        </row>
        <row r="7">
          <cell r="A7">
            <v>1</v>
          </cell>
          <cell r="E7" t="str">
            <v>ผลผลิตรายการค่าใช้จ่ายยภาครัฐยกระดับคุณภาพการศึกษาและการเรียนรู้ตลอดชีวิต</v>
          </cell>
          <cell r="F7" t="str">
            <v>2000414008</v>
          </cell>
        </row>
        <row r="8">
          <cell r="A8">
            <v>1.1000000000000001</v>
          </cell>
          <cell r="E8" t="str">
            <v>กิจกรรมค่าใช้จ่ายบุคลากรภาครัฐของสำนักงานคณะกรรมการการศึกษาขั้นพื้นฐาน</v>
          </cell>
          <cell r="F8" t="str">
            <v>200041300P2762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 t="str">
            <v>งบดำเนินงาน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1.1.1</v>
          </cell>
          <cell r="E10" t="str">
            <v>หนังสือห้องสมุด</v>
          </cell>
        </row>
        <row r="11">
          <cell r="A11" t="str">
            <v>1.1.1.1</v>
          </cell>
          <cell r="E11" t="str">
            <v>ร.ร.วัดศรีสโมสร</v>
          </cell>
          <cell r="F11" t="str">
            <v>2000414008000000</v>
          </cell>
        </row>
        <row r="16"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1.1.1.2</v>
          </cell>
          <cell r="E17" t="str">
            <v>ร.ร.วัดสุวรรณ</v>
          </cell>
        </row>
        <row r="22">
          <cell r="G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1.1.1.3</v>
          </cell>
          <cell r="E23" t="str">
            <v>ร.ร.วัดมูลจินดาราม</v>
          </cell>
        </row>
        <row r="28">
          <cell r="G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1.1.1.4</v>
          </cell>
          <cell r="E29" t="str">
            <v>ร.ร.วัดปัญจทายิกาวาส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 t="str">
            <v>รวม</v>
          </cell>
          <cell r="F35" t="str">
            <v>2000414008</v>
          </cell>
        </row>
        <row r="36">
          <cell r="A36" t="str">
            <v>ข</v>
          </cell>
          <cell r="E36" t="str">
            <v>แผนงานยุทธศาสตร์เพื่อสนับสนุนด้านการพัฒนาและเสริมสร้างศักยภาพทรัพยากรมนุษย์</v>
          </cell>
        </row>
        <row r="37">
          <cell r="A37">
            <v>2</v>
          </cell>
          <cell r="E37" t="str">
            <v xml:space="preserve">ผลผลิตและโครงการ ผู้จบการศึกษาภาคบังคับ  </v>
          </cell>
          <cell r="F37" t="str">
            <v>2000435045</v>
          </cell>
        </row>
        <row r="38">
          <cell r="A38">
            <v>2.1</v>
          </cell>
          <cell r="E38" t="str">
            <v xml:space="preserve">กิจกรรมพัฒนาศักยภาพการจัดการเรียนการสอนภาษาจีน  </v>
          </cell>
          <cell r="F38" t="str">
            <v>200041300P2773</v>
          </cell>
        </row>
        <row r="39">
          <cell r="E39" t="str">
            <v>งบดำเนินงาน</v>
          </cell>
          <cell r="F39" t="str">
            <v>6411200</v>
          </cell>
        </row>
        <row r="40">
          <cell r="A40" t="str">
            <v>2.1.1</v>
          </cell>
          <cell r="E40" t="str">
            <v>ค่าใช้จ่ายยกระดับคุณภาพการศึกษา ปรับปรุงซ่อมแซมอาคารเรียน</v>
          </cell>
        </row>
        <row r="41">
          <cell r="A41" t="str">
            <v>2.1.1.1</v>
          </cell>
          <cell r="E41" t="str">
            <v>ร.ร.ชุมชนบึงบา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 t="str">
            <v>รวม</v>
          </cell>
        </row>
        <row r="48">
          <cell r="A48" t="str">
            <v>ค</v>
          </cell>
          <cell r="E48" t="str">
            <v>แผนงานพื้นฐานด้านการพัฒนาและเสริมสร้างศักยภาพคน</v>
          </cell>
        </row>
        <row r="60">
          <cell r="E60" t="str">
            <v>ผลผลิตผู้จบการศึกษาภาคบังคับ</v>
          </cell>
          <cell r="F60" t="str">
            <v>2000436002</v>
          </cell>
        </row>
        <row r="61">
          <cell r="A61">
            <v>3.1</v>
          </cell>
          <cell r="E61" t="str">
            <v xml:space="preserve">กิจกรรมการจัดการศึกษาประถมศึกษาสำหรับโรงเรียนปกติ  </v>
          </cell>
          <cell r="F61" t="str">
            <v>200041300P2791</v>
          </cell>
        </row>
        <row r="62">
          <cell r="E62" t="str">
            <v>งบดำเนินงาน</v>
          </cell>
          <cell r="F62" t="str">
            <v>6411200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3.1.1</v>
          </cell>
          <cell r="E63" t="str">
            <v>ปรับปรุงห้องซ่อมแซมห้องรองผอ.สพป.ปท.2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3.1.1.1</v>
          </cell>
          <cell r="E64" t="str">
            <v>สพป.ปท.2</v>
          </cell>
          <cell r="F64" t="str">
            <v>2000436002000000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A70" t="str">
            <v>3.1.2</v>
          </cell>
          <cell r="E70" t="str">
            <v>ปรับปรุงซ่อมแซมอาคารเอนกประสงค์</v>
          </cell>
          <cell r="J70">
            <v>0</v>
          </cell>
          <cell r="K70">
            <v>0</v>
          </cell>
          <cell r="M70">
            <v>0</v>
          </cell>
        </row>
        <row r="71">
          <cell r="A71" t="str">
            <v>3.1.2.1</v>
          </cell>
          <cell r="E71" t="str">
            <v>โรงเรียนวัดธรรมราษฎร์เจริญผล</v>
          </cell>
          <cell r="F71" t="str">
            <v>2000436002000000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E84" t="str">
            <v>ค่าครุภัณฑ์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E121" t="str">
            <v>งบดำเนินงาน</v>
          </cell>
          <cell r="F121" t="str">
            <v>6411200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E129" t="str">
            <v xml:space="preserve">กิจกรรมก่อสร้างปรับปรุง ซ่อมแซมอาคารเรียนและสิ่งก่อสร้างประกอบ </v>
          </cell>
          <cell r="F129" t="str">
            <v>200041300P2790</v>
          </cell>
        </row>
        <row r="130">
          <cell r="E130" t="str">
            <v xml:space="preserve">งบลงทุน ค่าที่ดินและสิ่งก่อสร้าง </v>
          </cell>
          <cell r="F130" t="str">
            <v xml:space="preserve"> 6511320</v>
          </cell>
        </row>
        <row r="131">
          <cell r="A131" t="str">
            <v>3.3.1</v>
          </cell>
          <cell r="E131" t="str">
            <v>อาคารเรียนแบบพิเศษ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E132" t="str">
            <v>ร.ร.ธัญญสิทธิศิลป์</v>
          </cell>
          <cell r="F132" t="str">
            <v>20004360002003220054</v>
          </cell>
        </row>
        <row r="161"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</row>
        <row r="162">
          <cell r="E162" t="str">
            <v>อาคารเรียน318ล./55-ขเขตแผ่นดินไหว</v>
          </cell>
          <cell r="G162">
            <v>10785600</v>
          </cell>
          <cell r="H162">
            <v>0</v>
          </cell>
          <cell r="I162">
            <v>5778000</v>
          </cell>
          <cell r="J162">
            <v>0</v>
          </cell>
          <cell r="K162">
            <v>0</v>
          </cell>
          <cell r="L162">
            <v>5007600</v>
          </cell>
        </row>
        <row r="163">
          <cell r="E163" t="str">
            <v>ร.ร.ชุมชนเลิศพินิจพิทยาคม</v>
          </cell>
          <cell r="F163" t="str">
            <v>20004 36000200 3220054</v>
          </cell>
        </row>
        <row r="177">
          <cell r="E177" t="str">
            <v>งวด 10 ครบ 15 ธ.ค64/ 1,926,000</v>
          </cell>
        </row>
        <row r="195">
          <cell r="G195">
            <v>10785600</v>
          </cell>
          <cell r="H195">
            <v>0</v>
          </cell>
          <cell r="I195">
            <v>5778000</v>
          </cell>
          <cell r="J195">
            <v>0</v>
          </cell>
          <cell r="K195">
            <v>0</v>
          </cell>
          <cell r="L195">
            <v>5007600</v>
          </cell>
          <cell r="M195">
            <v>0</v>
          </cell>
        </row>
        <row r="196">
          <cell r="A196" t="str">
            <v>3.3.3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 t="str">
            <v>20004360002003210AE8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A221" t="str">
            <v>3.3.4</v>
          </cell>
          <cell r="E221" t="str">
            <v>โรงอาหารขนาดเล็ก260ที่นั่ง</v>
          </cell>
        </row>
        <row r="222">
          <cell r="E222" t="str">
            <v>ร.ร.วัดพิรุณศาสตร์</v>
          </cell>
          <cell r="F222" t="str">
            <v>20004360002003210G66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A240" t="str">
            <v>3.3.5</v>
          </cell>
          <cell r="E240" t="str">
            <v>สปช.301/26(ปี2539)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E241" t="str">
            <v>ร.ร.วัดธรรมราษฏร์เจริญผล</v>
          </cell>
          <cell r="F241" t="str">
            <v>20004360002003210G67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</row>
        <row r="246">
          <cell r="D246" t="str">
            <v>***</v>
          </cell>
          <cell r="E246" t="str">
            <v>รวมทั้งสิ้น</v>
          </cell>
          <cell r="F246">
            <v>2000436002</v>
          </cell>
          <cell r="G246">
            <v>10785600</v>
          </cell>
          <cell r="H246">
            <v>0</v>
          </cell>
          <cell r="I246">
            <v>5778000</v>
          </cell>
          <cell r="J246">
            <v>0</v>
          </cell>
          <cell r="K246">
            <v>0</v>
          </cell>
          <cell r="L246">
            <v>5007600</v>
          </cell>
        </row>
        <row r="247">
          <cell r="A247">
            <v>4</v>
          </cell>
          <cell r="E247" t="str">
            <v>ผลผลิตผู้จบการศึกษามัธยมศึกษาตอนปลาย</v>
          </cell>
          <cell r="F247" t="str">
            <v>2000436003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</row>
        <row r="248">
          <cell r="A248">
            <v>4.0999999999999996</v>
          </cell>
          <cell r="E248" t="str">
            <v>กิจกรรมการจัดการศึกษามัธยมศึกษาตอนปลายสำหรับโรงเรียนปกติ</v>
          </cell>
          <cell r="F248" t="str">
            <v>200041300P2797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49">
          <cell r="E249" t="str">
            <v xml:space="preserve">งบดำเนินงาน  </v>
          </cell>
          <cell r="F249" t="str">
            <v>6411200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</row>
        <row r="250">
          <cell r="A250" t="str">
            <v>4.1.1</v>
          </cell>
          <cell r="E250" t="str">
            <v>ค่าสื่อ วัสดุ อุปกรณ์ประกอบการเรียนการสอนให้กับนักเรียน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</row>
        <row r="251">
          <cell r="A251" t="str">
            <v>4.1.1.1</v>
          </cell>
          <cell r="E251" t="str">
            <v>ร.ร.คลองสิบสาม "ผิวศรีราษฎร์บำรุง"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A259" t="str">
            <v>4.1.1.2</v>
          </cell>
          <cell r="E259" t="str">
            <v>ร.ร.วัดราษฎร์บำรุง</v>
          </cell>
        </row>
        <row r="266"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A267" t="str">
            <v>4.1.1.3</v>
          </cell>
          <cell r="E267" t="str">
            <v>ร.ร.วัดกลางคลองสี่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5">
          <cell r="D275" t="str">
            <v>***</v>
          </cell>
          <cell r="E275" t="str">
            <v>รวม</v>
          </cell>
          <cell r="F275" t="str">
            <v>2000436003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</row>
        <row r="276">
          <cell r="A276">
            <v>5</v>
          </cell>
          <cell r="E276" t="str">
            <v xml:space="preserve">ผลผลิตเด็กพิการได้รับการศึกษาขั้นพื้นฐานและการพัฒนาสมรรถภาพ </v>
          </cell>
          <cell r="F276" t="str">
            <v>2000436004000000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A277">
            <v>5.0999999999999996</v>
          </cell>
          <cell r="E277" t="str">
            <v>กิจกรรมคืนครูให้นักเรียนสำหรับนักเรียนพิการ</v>
          </cell>
          <cell r="F277" t="str">
            <v>200041300P2803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78">
          <cell r="E278" t="str">
            <v xml:space="preserve">งบดำเนินงาน  </v>
          </cell>
          <cell r="F278" t="str">
            <v>6411200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5.1.1</v>
          </cell>
          <cell r="E279" t="str">
            <v>ค่าสื่อ วัสดุ อุปกรณ์ประกอบการเรียนการสอนให้กับนักเรียน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</row>
        <row r="280">
          <cell r="A280" t="str">
            <v>5.1.1.1</v>
          </cell>
          <cell r="E280" t="str">
            <v>ร.ร.สหราษฎร์บำรุง</v>
          </cell>
        </row>
        <row r="283"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</row>
        <row r="284">
          <cell r="A284" t="str">
            <v>5.1.1.2</v>
          </cell>
          <cell r="E284" t="str">
            <v>ร.ร.วัดลาดสนุ่น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8">
          <cell r="A288" t="str">
            <v>5.1.1.3</v>
          </cell>
          <cell r="E288" t="str">
            <v>ร.ร.วัดดอนใหญ่</v>
          </cell>
        </row>
        <row r="293"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 t="str">
            <v>***</v>
          </cell>
          <cell r="E294" t="str">
            <v>รวม</v>
          </cell>
          <cell r="F294" t="str">
            <v>2000436004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ง</v>
          </cell>
          <cell r="E295" t="str">
            <v>แผนงานยุทธศาสตร์เพื่อสนับสนุนด้านการพัฒนาและเสริมสร้างศักยภาพทรัพยากรมนุษย์</v>
          </cell>
        </row>
        <row r="296">
          <cell r="A296">
            <v>1</v>
          </cell>
          <cell r="E296" t="str">
            <v xml:space="preserve">โครงการโรงเรียนคุณภาพประจำตำบล  </v>
          </cell>
          <cell r="F296" t="str">
            <v>20004 3500B6</v>
          </cell>
          <cell r="G296">
            <v>8768650</v>
          </cell>
          <cell r="H296">
            <v>0</v>
          </cell>
          <cell r="I296">
            <v>4464040</v>
          </cell>
          <cell r="J296">
            <v>0</v>
          </cell>
          <cell r="K296">
            <v>0</v>
          </cell>
          <cell r="L296">
            <v>4304610</v>
          </cell>
          <cell r="M296">
            <v>0</v>
          </cell>
        </row>
        <row r="297">
          <cell r="A297">
            <v>1.1000000000000001</v>
          </cell>
          <cell r="E297" t="str">
            <v>กิจกรรมโรงเรียนคุณภาพประจำตำบล</v>
          </cell>
          <cell r="F297" t="str">
            <v>20004 65 00077 00000</v>
          </cell>
          <cell r="G297">
            <v>8768650</v>
          </cell>
          <cell r="H297">
            <v>0</v>
          </cell>
          <cell r="I297">
            <v>4464040</v>
          </cell>
          <cell r="J297">
            <v>0</v>
          </cell>
          <cell r="K297">
            <v>0</v>
          </cell>
          <cell r="L297">
            <v>4304610</v>
          </cell>
          <cell r="M297">
            <v>0</v>
          </cell>
        </row>
        <row r="298">
          <cell r="E298" t="str">
            <v xml:space="preserve">งบลงทุน ค่าที่ดินและสิ่งก่อสร้าง  </v>
          </cell>
          <cell r="F298" t="str">
            <v>6511320</v>
          </cell>
          <cell r="G298">
            <v>8768650</v>
          </cell>
          <cell r="H298">
            <v>0</v>
          </cell>
          <cell r="I298">
            <v>4464040</v>
          </cell>
          <cell r="J298">
            <v>0</v>
          </cell>
          <cell r="K298">
            <v>0</v>
          </cell>
          <cell r="L298">
            <v>4304610</v>
          </cell>
          <cell r="M298">
            <v>0</v>
          </cell>
        </row>
        <row r="299">
          <cell r="A299" t="str">
            <v>1.1.1</v>
          </cell>
          <cell r="E299" t="str">
            <v>อาคารเรียน216ล./57-ข เขตแผ่นดินไหว</v>
          </cell>
          <cell r="G299">
            <v>8768650</v>
          </cell>
          <cell r="H299">
            <v>0</v>
          </cell>
          <cell r="I299">
            <v>4464040</v>
          </cell>
          <cell r="J299">
            <v>0</v>
          </cell>
          <cell r="K299">
            <v>0</v>
          </cell>
          <cell r="L299">
            <v>4304610</v>
          </cell>
          <cell r="M299">
            <v>0</v>
          </cell>
        </row>
        <row r="300">
          <cell r="E300" t="str">
            <v>ร.ร.ชุมชนประชานิกรอำนวยเวทย์</v>
          </cell>
          <cell r="F300" t="str">
            <v>20004 3200B600 3220045</v>
          </cell>
        </row>
        <row r="325">
          <cell r="G325">
            <v>8768650</v>
          </cell>
          <cell r="H325">
            <v>0</v>
          </cell>
          <cell r="I325">
            <v>4464040</v>
          </cell>
          <cell r="K325">
            <v>0</v>
          </cell>
          <cell r="L325">
            <v>4304610</v>
          </cell>
        </row>
        <row r="326"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 t="str">
            <v>***</v>
          </cell>
          <cell r="E346" t="str">
            <v>รวม</v>
          </cell>
          <cell r="F346" t="str">
            <v>20004350B64</v>
          </cell>
          <cell r="G346">
            <v>8768650</v>
          </cell>
          <cell r="H346">
            <v>0</v>
          </cell>
          <cell r="I346">
            <v>4464040</v>
          </cell>
          <cell r="J346">
            <v>0</v>
          </cell>
          <cell r="K346">
            <v>0</v>
          </cell>
          <cell r="L346">
            <v>4304610</v>
          </cell>
          <cell r="M346">
            <v>0</v>
          </cell>
        </row>
        <row r="347">
          <cell r="E347" t="str">
            <v>งบดำเนินงาน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มัธยมปลาย 35000300"/>
      <sheetName val="57037บูรณาการต่อต้านการทุจร "/>
      <sheetName val="ควบคุมสิ่งก่อสร้าง 36001 36002"/>
      <sheetName val="คุมงบ 36001 36002 ครุภัณฑ์"/>
      <sheetName val="1408บุคลากรภาครัฐ"/>
      <sheetName val="ยุธศาสตร์เรียนดีปร3100116003211"/>
      <sheetName val="ส่งเสริมสนับสนุน35002"/>
      <sheetName val="35002  ช่วยเหลือกลุ่ม  ขับเคลื่"/>
      <sheetName val="3022ยุทธศาสตร์สร้างความเสมอภาค"/>
      <sheetName val="ทะเบียนคุมย่อย"/>
      <sheetName val="มัธยม350002"/>
      <sheetName val="ยุธศาสตร์การเรียนร310011 310061"/>
      <sheetName val="ประถม 350002"/>
      <sheetName val="รายงานเงินงวด"/>
      <sheetName val="งบลงทุน66"/>
      <sheetName val="รายงานคลัง (ติดตามแบบ 8)"/>
      <sheetName val="รายงานแผนส่งคลัง66 แนบ 7"/>
      <sheetName val="มาตการ รวมงบบุคลากร"/>
      <sheetName val="ระบบการควบคุมฯ"/>
      <sheetName val="งบประจำและงบกลยุทธ์"/>
      <sheetName val="งบสพฐ"/>
      <sheetName val="ก่อนประถม"/>
      <sheetName val="06036บูรณาการป้องกัน ปราบปราม ฯ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7">
          <cell r="I37">
            <v>0</v>
          </cell>
          <cell r="J37">
            <v>0</v>
          </cell>
        </row>
      </sheetData>
      <sheetData sheetId="33"/>
      <sheetData sheetId="34"/>
      <sheetData sheetId="35">
        <row r="100">
          <cell r="E100" t="str">
            <v>ทำสัญญา16 ธค 66 ครบ 14 กพ 66</v>
          </cell>
        </row>
      </sheetData>
      <sheetData sheetId="36"/>
      <sheetData sheetId="37">
        <row r="40"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18000</v>
          </cell>
          <cell r="N40">
            <v>6032422.8899999997</v>
          </cell>
        </row>
        <row r="66"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450</v>
          </cell>
          <cell r="N66">
            <v>182468</v>
          </cell>
        </row>
        <row r="121">
          <cell r="I121">
            <v>0</v>
          </cell>
          <cell r="J121">
            <v>0</v>
          </cell>
          <cell r="M121">
            <v>1194930</v>
          </cell>
          <cell r="N121">
            <v>321500</v>
          </cell>
        </row>
        <row r="128">
          <cell r="K128">
            <v>0</v>
          </cell>
        </row>
      </sheetData>
      <sheetData sheetId="38">
        <row r="52">
          <cell r="E52" t="str">
            <v>ทำสัญญา 20 กพ 66 ครบ 22 มีค 66</v>
          </cell>
        </row>
        <row r="106">
          <cell r="E106" t="str">
            <v>ทำสัญญา 11 มค 66 ครบ 12 มีค 66</v>
          </cell>
        </row>
        <row r="117">
          <cell r="E117" t="str">
            <v>ทำสัญญา 20 มค 66 ครบ 20 เมย 66</v>
          </cell>
        </row>
        <row r="127">
          <cell r="E127" t="str">
            <v>ทำสัญญา 8 มีค 66 ครบ 7 พค 66</v>
          </cell>
        </row>
        <row r="134">
          <cell r="D134" t="str">
            <v>ทำสัญญา 14 ธค 65 ครบ 28 มค 66</v>
          </cell>
        </row>
        <row r="141">
          <cell r="D141" t="str">
            <v>ทำสัญญา 6 ธค 65 ครบ 05 มค 66</v>
          </cell>
        </row>
        <row r="148">
          <cell r="D148" t="str">
            <v>ทำสัญญา 6 ธค 65 ครบ 05 มค 66</v>
          </cell>
        </row>
        <row r="156">
          <cell r="D156" t="str">
            <v>ทำสัญญา 29 ธค 65 ครบ 28 มค 66</v>
          </cell>
        </row>
        <row r="163">
          <cell r="D163" t="str">
            <v>ทำสัญญา 12 มค 66 ครบ 26 กพ66</v>
          </cell>
        </row>
        <row r="170">
          <cell r="D170" t="str">
            <v>ทำสัญญา 20 มค 66 ครบ 20 เมย 66</v>
          </cell>
        </row>
        <row r="210">
          <cell r="D210" t="str">
            <v>ทำสัญญา 19 ธค 65 ครบ 16 มีค 66</v>
          </cell>
        </row>
        <row r="259">
          <cell r="E259" t="str">
            <v>ทำสัญญญา  9 มค 66 ครบ 25 มีค 66</v>
          </cell>
        </row>
      </sheetData>
      <sheetData sheetId="39"/>
      <sheetData sheetId="40"/>
      <sheetData sheetId="41"/>
      <sheetData sheetId="42"/>
      <sheetData sheetId="43"/>
      <sheetData sheetId="44"/>
      <sheetData sheetId="45">
        <row r="626"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47"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4560</v>
          </cell>
          <cell r="N647">
            <v>47499.8</v>
          </cell>
        </row>
      </sheetData>
      <sheetData sheetId="46"/>
      <sheetData sheetId="47"/>
      <sheetData sheetId="48"/>
      <sheetData sheetId="49"/>
      <sheetData sheetId="50">
        <row r="32">
          <cell r="I32" t="str">
            <v xml:space="preserve">      ประธานคณะกรรมการติดตามเร่งรัดการใช้จ่ายเงินฯ</v>
          </cell>
        </row>
      </sheetData>
      <sheetData sheetId="51">
        <row r="5">
          <cell r="A5" t="str">
            <v>ข้อมูลประจำเดือน กรกฎาคม  2566</v>
          </cell>
        </row>
        <row r="8">
          <cell r="A8" t="str">
            <v>ก</v>
          </cell>
          <cell r="B8" t="str">
            <v xml:space="preserve">แผนงานบุคลากรภาครัฐ </v>
          </cell>
        </row>
        <row r="9">
          <cell r="A9">
            <v>1</v>
          </cell>
          <cell r="B9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</row>
        <row r="10">
          <cell r="C10" t="str">
            <v>20004 14000800</v>
          </cell>
        </row>
        <row r="11">
          <cell r="A11">
            <v>1.1000000000000001</v>
          </cell>
          <cell r="B11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1" t="str">
            <v>20004 66 79456 00000</v>
          </cell>
        </row>
        <row r="12">
          <cell r="B12" t="str">
            <v xml:space="preserve"> งบบุคลากร 6611150</v>
          </cell>
          <cell r="C12" t="str">
            <v>20004 14000800 1000000</v>
          </cell>
        </row>
        <row r="13">
          <cell r="A13" t="str">
            <v>1.1.1</v>
          </cell>
          <cell r="B13" t="str">
            <v>ค่าตอบแทนพนักงานราชการ29 อัตรา (ต.ค.65 - ก.พ.66) 3,040,000 บาท</v>
          </cell>
          <cell r="C13" t="str">
            <v>ศธ 04002/ว4811 ลว.25 ต.ค.65 โอนครั้งที่ 7</v>
          </cell>
          <cell r="D13">
            <v>6857000</v>
          </cell>
        </row>
        <row r="14">
          <cell r="A14" t="str">
            <v>1.1.1.1</v>
          </cell>
          <cell r="B14" t="str">
            <v>ค่าตอบแทนพนักงานราชการ 28 อัตรา (มี.ค.-พค66) 1,870,000 บาท ค่าตอบแทน 1,870,000 เลื่อนขั้น 106,000</v>
          </cell>
          <cell r="C14" t="str">
            <v>ศธ 04002/ว700 ลว.22 ก.พ.66 โอนครั้งที่ 332</v>
          </cell>
        </row>
        <row r="15">
          <cell r="A15" t="str">
            <v>1.1.1.2</v>
          </cell>
          <cell r="B15" t="str">
            <v xml:space="preserve">ค่าตอบแทนพนักงานราชการ 28 อัตรา (มิย - สค 66) 1,841,000 บาท </v>
          </cell>
          <cell r="C15" t="str">
            <v>ศธ 04002/ว2030 ลว.23 พค 66 โอนครั้งที่ 549</v>
          </cell>
        </row>
        <row r="21">
          <cell r="B21" t="str">
            <v xml:space="preserve"> งบดำเนินงาน 66112xx</v>
          </cell>
          <cell r="C21" t="str">
            <v>20004 14000800 2000000</v>
          </cell>
        </row>
        <row r="22">
          <cell r="A22" t="str">
            <v>1.1.2</v>
          </cell>
          <cell r="B22" t="str">
            <v>เงินสมทบกองทุนประกันสังคมพนักงานราชการ 29 อัตรา (ต.ค.65 - ก.พ.66)102,000 บาท/สมทบกองทุนทดแทน 12 เดือน จำนวนเงิน 15,000 บาท</v>
          </cell>
          <cell r="C22" t="str">
            <v>ศธ 04002/ว4811 ลว.25 ต.ค.65 โอนครั้งที่ 7</v>
          </cell>
          <cell r="D22">
            <v>246000</v>
          </cell>
        </row>
        <row r="23">
          <cell r="A23" t="str">
            <v>1.1.2.1</v>
          </cell>
          <cell r="B23" t="str">
            <v>เงินสมทบกองทุนประกันสังคม 28 อัตรา (มี.ค.-พค66) 66000 บาท</v>
          </cell>
          <cell r="C23" t="str">
            <v>ศธ 04002/ว700 ลว.22 ก.พ.66 โอนครั้งที่ 332</v>
          </cell>
        </row>
        <row r="24">
          <cell r="A24" t="str">
            <v>1.1.2.2</v>
          </cell>
          <cell r="B24" t="str">
            <v>เงินสมทบกองทุนประกันสังคม 28 อัตรา (มิย-สค66) 63000 บาท</v>
          </cell>
          <cell r="C24" t="str">
            <v>ศธ 04002/ว2030 ลว.23 พค 66 โอนครั้งที่ 549</v>
          </cell>
        </row>
        <row r="29">
          <cell r="A29" t="str">
            <v>1.1.3</v>
          </cell>
          <cell r="B29" t="str">
            <v xml:space="preserve">ค่าเช่าบ้าน  ครั้งที่ 1 768,000 บาท </v>
          </cell>
          <cell r="C29" t="str">
            <v>ศธ 04002/ว5197 ลว.14/11/2022 โอนครั้งที่ 67</v>
          </cell>
          <cell r="D29">
            <v>1824500</v>
          </cell>
        </row>
        <row r="30">
          <cell r="A30" t="str">
            <v>1.1.3.1</v>
          </cell>
          <cell r="B30" t="str">
            <v>ค่าเช่าบ้านครั้งที่ 2 421,500</v>
          </cell>
          <cell r="C30" t="str">
            <v>ศธ 04002/ว709 ลว. 23 ก.พ.66</v>
          </cell>
        </row>
        <row r="31">
          <cell r="A31" t="str">
            <v>1.1.3.2</v>
          </cell>
          <cell r="B31" t="str">
            <v>ค่าเช่าบ้านครั้งที่ 3 635,000 บาท มิย - สค 66</v>
          </cell>
          <cell r="C31" t="str">
            <v>ศธ 04002/ว2424 ลว. 16 มิย 66</v>
          </cell>
        </row>
        <row r="34">
          <cell r="A34" t="str">
            <v>ข</v>
          </cell>
          <cell r="B34" t="str">
            <v xml:space="preserve">แผนงานยุทธศาสตร์พัฒนาคุณภาพการศึกษาและการเรียนรู้ </v>
          </cell>
        </row>
        <row r="40">
          <cell r="C40" t="str">
            <v>20004 31003100</v>
          </cell>
        </row>
        <row r="42">
          <cell r="A42">
            <v>1.1000000000000001</v>
          </cell>
          <cell r="B42" t="str">
            <v xml:space="preserve">กิจกรรมพัฒนาคลังเครื่องมือมาตรฐานเพื่อยกระดับคุณภาพผู้เรียนในศตวรรษที่ 21  </v>
          </cell>
          <cell r="C42" t="str">
            <v>20004 66 00039 00000</v>
          </cell>
        </row>
        <row r="43">
          <cell r="B43" t="str">
            <v>งบรายจ่ายอื่น   6611500</v>
          </cell>
          <cell r="C43" t="str">
            <v>20004 31003100 5000003</v>
          </cell>
        </row>
        <row r="44">
          <cell r="A44" t="str">
            <v>1.1.1</v>
          </cell>
          <cell r="B44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44" t="str">
            <v>ศธ 04002/ว1463  ลว. 11 เมย 66 โอนครั้งที่ 466</v>
          </cell>
          <cell r="F44">
            <v>1800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1320</v>
          </cell>
        </row>
        <row r="46">
          <cell r="A46">
            <v>1.2</v>
          </cell>
          <cell r="B46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46" t="str">
            <v>20004 66 00040 00000</v>
          </cell>
        </row>
        <row r="47">
          <cell r="B47" t="str">
            <v>งบรายจ่ายอื่น   6611500</v>
          </cell>
          <cell r="C47" t="str">
            <v>20004 31003100 5000004</v>
          </cell>
        </row>
        <row r="48">
          <cell r="A48" t="str">
            <v>1.2.1</v>
          </cell>
          <cell r="B48" t="str">
    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2565 และการขับเคลื่อนการนำผลการประเมิน RT, NT และ   O-NET ไปใช้ในการพัฒนาคุณภาพการศึกษา รุ่นที่ 1 ระหว่างวันที่ 7 – 9 พฤศจิกายน 2565 ณ โรงแรมริเวอร์ไซด์ กรุงเทพมหานคร </v>
          </cell>
          <cell r="C48" t="str">
            <v>ศธ 04002/ว5005  ลว. 3 พ.ย. 65 โอนครั้งที่ 42</v>
          </cell>
          <cell r="F48">
            <v>800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800</v>
          </cell>
          <cell r="L48">
            <v>0</v>
          </cell>
        </row>
        <row r="49">
          <cell r="A49" t="str">
            <v>1.2.2</v>
          </cell>
          <cell r="B49" t="str">
    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    </cell>
          <cell r="C49" t="str">
            <v>ศธ 04002/ว259 ลว. 25 มค 66 โอนครั้งที่ 225</v>
          </cell>
          <cell r="F49">
            <v>9900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9900</v>
          </cell>
          <cell r="L49">
            <v>0</v>
          </cell>
        </row>
        <row r="50">
          <cell r="A50" t="str">
            <v>1.1.3</v>
          </cell>
          <cell r="B50" t="str">
            <v xml:space="preserve">ค่าใช้จ่ายในการเดินทางเข้าร่วมประชุมเชิงปฏิบัติการพัฒนาศักยภาพศึกษานิเทศก์และครูแกนนำระดับเขตพื้นที่การศึกษาด้านการวัดและประเมินผลในชั้นเรียนเพื่อพัฒนาการเรียนรู้ของผู้เรียน (Assessment for Learning) ตามหลักสูตรแกนกลางการศึกษาขั้นพื้นฐานพุทธศักราช 2551 รุ่นที่ 1 ระหว่างวันที่ 10 – 12 พฤษภาคม 2566 ณ โรงแรมริเวอร์ไซด์ กรุงเทพ เขตบางพลัด </v>
          </cell>
          <cell r="C50" t="str">
            <v>ศธ 04002/ว2075  ลว. 25 พ.ค. 66 โอนครั้งที่ 554</v>
          </cell>
          <cell r="F50">
            <v>1600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800</v>
          </cell>
          <cell r="L50">
            <v>800</v>
          </cell>
        </row>
        <row r="51">
          <cell r="A51" t="str">
            <v>1.2.3</v>
          </cell>
          <cell r="B51" t="str">
            <v>ค่าใช้จ่ายในการดำเนินโครงการขับเคลื่อนการพัฒนาศักยภาพด้านการวัดและประเมินผลในชั้นเรียน    เพื่อพัฒนาการเรียนรู้ของผู้เรียน (Assessment for Learning) ตามหลักสูตรแกนกลางการศึกษาขั้นพื้นฐาน พุทธศักราช 2541</v>
          </cell>
          <cell r="C51" t="str">
            <v>ศธ 04002/ว2988  ลว. 20 ก.ค. 66 โอนครั้งที่ 688 งบ 10800 บาท</v>
          </cell>
          <cell r="F51">
            <v>10000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</row>
        <row r="53">
          <cell r="A53">
            <v>1.3</v>
          </cell>
          <cell r="B53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53" t="str">
            <v>20004 66 00075 00000</v>
          </cell>
        </row>
        <row r="55">
          <cell r="A55" t="str">
            <v>1.3.1</v>
          </cell>
          <cell r="B55" t="str">
    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    </cell>
          <cell r="C55" t="str">
            <v>ศธ 04002/ว897 ลว.7 มี.ค.66 โอนครั้งที่ 366</v>
          </cell>
          <cell r="F55">
            <v>12000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1.3.2</v>
          </cell>
          <cell r="B56" t="str">
            <v>ค่าใช้จ่ายในการนิเทศ กำกับ ติดตามการจัดการเรียนรู้วิทยาการคำนวณและการออกแบบเทคโนโลยี (CODING)</v>
          </cell>
          <cell r="C56" t="str">
            <v>ศธ 04002/ว2543 ลว.28 มิ.ย.66 โอนครั้งที่ 616</v>
          </cell>
          <cell r="F56">
            <v>5000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A57">
            <v>1.4</v>
          </cell>
          <cell r="B57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    </cell>
          <cell r="C57" t="str">
            <v>20004 66 00101 00000</v>
          </cell>
        </row>
        <row r="58">
          <cell r="B58" t="str">
            <v>งบรายจ่ายอื่น   6611500</v>
          </cell>
          <cell r="C58" t="str">
            <v>20004 31003100 5000007</v>
          </cell>
        </row>
        <row r="59">
          <cell r="A59" t="str">
            <v>1.4.1</v>
          </cell>
          <cell r="B59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59" t="str">
            <v>ศธ 04002/ว2988  ลว. 20 ก.ค. 66 โอนครั้งที่ 688 งบ 10800 บาท</v>
          </cell>
          <cell r="F59">
            <v>800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2">
          <cell r="A62">
            <v>1.5</v>
          </cell>
          <cell r="B62" t="str">
            <v>กิจกรรมการพัฒนาเด็กปฐมวัยอย่างมีคุณภาพ</v>
          </cell>
        </row>
        <row r="64">
          <cell r="A64" t="str">
            <v>1.5.1</v>
          </cell>
          <cell r="B64" t="str">
    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    </cell>
          <cell r="C64" t="str">
            <v>ศธ 04002/ว5574 ลว.9 ธ.ค.65 โอนครั้งที่ 118</v>
          </cell>
          <cell r="F64">
            <v>800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800</v>
          </cell>
        </row>
        <row r="65">
          <cell r="A65" t="str">
            <v>1.5.1.1</v>
          </cell>
          <cell r="B65" t="str">
    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    </cell>
          <cell r="C65" t="str">
            <v>ศธ 04002/ว332 ลว 1 กพ 66 ครั้งที่ 257</v>
          </cell>
          <cell r="F65">
            <v>800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800</v>
          </cell>
        </row>
        <row r="66">
          <cell r="A66" t="str">
            <v>1.5.1.2</v>
          </cell>
          <cell r="B66" t="str">
    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    </cell>
          <cell r="C66" t="str">
            <v>ศธ 04002/ว197 ลว.19 ม.ค.66 โอนครั้งที่ 214</v>
          </cell>
          <cell r="F66">
            <v>3600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3600</v>
          </cell>
          <cell r="L66">
            <v>0</v>
          </cell>
        </row>
        <row r="67">
          <cell r="A67" t="str">
            <v>1.5.1.3</v>
          </cell>
          <cell r="B67" t="str">
    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จอมเที่ยน รีสอร์ท จังหวัดชลบุรี</v>
          </cell>
          <cell r="C67" t="str">
            <v>ศธ 04002/ว2533  ลว. 27 มิ.ย. 66 โอนครั้งที่ 609</v>
          </cell>
          <cell r="D67">
            <v>7000</v>
          </cell>
        </row>
        <row r="69">
          <cell r="B69" t="str">
            <v>งบรายจ่ายอื่น   6611500</v>
          </cell>
        </row>
        <row r="71">
          <cell r="A71">
            <v>1.6</v>
          </cell>
          <cell r="B71" t="str">
            <v>กิจกรรมการพัฒนามาตรฐานระบบการประเมินมาตรฐานและการประกันคุณภาพการศึกษา</v>
          </cell>
          <cell r="C71" t="str">
            <v>20004 66 86181 00000</v>
          </cell>
        </row>
        <row r="72">
          <cell r="B72" t="str">
            <v>งบรายจ่ายอื่น   6611500</v>
          </cell>
          <cell r="C72" t="str">
            <v>20004 31003100 5000012</v>
          </cell>
        </row>
        <row r="73">
          <cell r="A73" t="str">
            <v>1.6.1</v>
          </cell>
          <cell r="B73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73" t="str">
            <v>ศธ 04002/ว5470 ลว.1 ธ.ค.65 โอนครั้งที่ 102</v>
          </cell>
          <cell r="F73">
            <v>800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800</v>
          </cell>
          <cell r="L73">
            <v>0</v>
          </cell>
        </row>
        <row r="77">
          <cell r="B77" t="str">
            <v xml:space="preserve">กิจกรรมพัฒนาการจัดการเรียนการสอนภาษาอังกฤษ </v>
          </cell>
        </row>
        <row r="83">
          <cell r="A83">
            <v>2.2999999999999998</v>
          </cell>
          <cell r="B83" t="str">
            <v xml:space="preserve">กิจกรรมพัฒนาศูนย์ HCEC </v>
          </cell>
          <cell r="C83" t="str">
            <v>20004 66 00103 00000</v>
          </cell>
        </row>
        <row r="84">
          <cell r="B84" t="str">
            <v>งบดำเนินงาน   66112xx</v>
          </cell>
          <cell r="C84" t="str">
            <v>20004 31004500 2000000</v>
          </cell>
        </row>
        <row r="85">
          <cell r="A85" t="str">
            <v>2.3.1</v>
          </cell>
          <cell r="B85" t="str">
    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    </cell>
          <cell r="C85" t="str">
            <v>ศธ 04002/ว512 ลว. 10 กพ 66 โอนครั้งที่ 296</v>
          </cell>
          <cell r="F85">
            <v>800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800</v>
          </cell>
          <cell r="L85">
            <v>0</v>
          </cell>
        </row>
        <row r="87">
          <cell r="A87">
            <v>2.4</v>
          </cell>
          <cell r="B87" t="str">
            <v xml:space="preserve">กิจกรรมพัฒนาครูเพื่อการจัดการเรียนรู้สู่ฐานสมรรถนะ  </v>
          </cell>
          <cell r="C87" t="str">
            <v>20004 66 00104 00000</v>
          </cell>
        </row>
        <row r="88">
          <cell r="B88" t="str">
            <v>งบดำเนินงาน   66112xx</v>
          </cell>
          <cell r="C88" t="str">
            <v>20004 31004500 2000000</v>
          </cell>
        </row>
        <row r="89">
          <cell r="A89" t="str">
            <v>2.4.1</v>
          </cell>
          <cell r="B89" t="str">
    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    </cell>
          <cell r="C89" t="str">
            <v>ศธ 04002/ว150 ลว. 16 ม.ค.66 โอนครั้งที่ 195</v>
          </cell>
          <cell r="D89">
            <v>40000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19550</v>
          </cell>
          <cell r="L89">
            <v>0</v>
          </cell>
        </row>
        <row r="93">
          <cell r="A93">
            <v>3</v>
          </cell>
          <cell r="B93" t="str">
            <v>โครงการขับเคลื่อนการพัฒนาการศึกษาที่ยั่งยืน</v>
          </cell>
          <cell r="C93" t="str">
            <v xml:space="preserve">20004 31006100 </v>
          </cell>
        </row>
        <row r="97">
          <cell r="A97">
            <v>3.1</v>
          </cell>
          <cell r="B97" t="str">
            <v xml:space="preserve">กิจกรรมสานความร่วมมือภาคีเครือข่ายด้านการจัดการศึกษา </v>
          </cell>
          <cell r="C97" t="str">
            <v>20004 66 00078 00000</v>
          </cell>
        </row>
        <row r="98">
          <cell r="A98" t="str">
            <v>3.1.1</v>
          </cell>
          <cell r="C98" t="str">
            <v>20004 31006100 5000004</v>
          </cell>
        </row>
        <row r="99">
          <cell r="A99" t="str">
            <v>3.1.1.1</v>
          </cell>
          <cell r="B99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99" t="str">
            <v>ศธ 04002/ว1915 ลว.  11 พค 66 โอนครั้งที่ 515</v>
          </cell>
          <cell r="F99">
            <v>2400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2400</v>
          </cell>
        </row>
        <row r="100">
          <cell r="A100" t="str">
            <v>3.1.1.2</v>
          </cell>
          <cell r="B100" t="str">
            <v>รอหนังสืออนุมัติเงินประจำงวด</v>
          </cell>
          <cell r="C100" t="str">
            <v>ศธ 04002/     ลว.  24 กค 66 โอนครั้งที่ 515</v>
          </cell>
          <cell r="F100">
            <v>1000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A101">
            <v>3.2</v>
          </cell>
          <cell r="B101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01" t="str">
            <v>20004 66 00085 00000</v>
          </cell>
        </row>
        <row r="102">
          <cell r="A102" t="str">
            <v>3.2.1</v>
          </cell>
          <cell r="C102" t="str">
            <v>20004 31006100 5000008</v>
          </cell>
        </row>
        <row r="103">
          <cell r="A103" t="str">
            <v>3.2.1.1</v>
          </cell>
          <cell r="B103" t="str">
    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    </cell>
          <cell r="C103" t="str">
            <v>ศธ 04002/ว1036 ลว.  13 มีค 66 โอนครั้งที่ 389</v>
          </cell>
          <cell r="F103">
            <v>10000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 t="str">
            <v>งบลงทุน   6611320</v>
          </cell>
        </row>
        <row r="105">
          <cell r="A105" t="str">
            <v>3.1.2.1</v>
          </cell>
          <cell r="B105" t="str">
            <v>ปรับปรุงซ่อมแซมอาคารเรียนอาคารประกอบและสิ่งก่อสร้างอื่น</v>
          </cell>
        </row>
        <row r="106">
          <cell r="A106" t="str">
            <v>3.1.2.1.1</v>
          </cell>
          <cell r="B106" t="str">
            <v>กลางคลองสิบ</v>
          </cell>
          <cell r="C106" t="str">
            <v>20004 310061 410170</v>
          </cell>
          <cell r="F106">
            <v>0</v>
          </cell>
          <cell r="H106">
            <v>0</v>
          </cell>
          <cell r="J106">
            <v>0</v>
          </cell>
          <cell r="L106">
            <v>0</v>
          </cell>
        </row>
        <row r="107">
          <cell r="A107" t="str">
            <v>3.1.2.1.2</v>
          </cell>
          <cell r="B107" t="str">
            <v>วัดศรีสโมสร</v>
          </cell>
          <cell r="C107" t="str">
            <v>20005 310061 410170</v>
          </cell>
          <cell r="F107">
            <v>0</v>
          </cell>
          <cell r="H107">
            <v>0</v>
          </cell>
          <cell r="J107">
            <v>0</v>
          </cell>
          <cell r="L107">
            <v>0</v>
          </cell>
        </row>
        <row r="108">
          <cell r="A108">
            <v>3.3</v>
          </cell>
          <cell r="B108" t="str">
            <v>กิจกรรมการยกระดับคุณภาพด้านวิทยาศาสตร์ศึกษาเพื่อความเป็นเลิศ</v>
          </cell>
          <cell r="C108" t="str">
            <v>20004 66 00093 00000</v>
          </cell>
        </row>
        <row r="109">
          <cell r="B109" t="str">
            <v>งบรายจ่ายอื่น   6611500</v>
          </cell>
          <cell r="C109" t="str">
            <v>20004 31006100 5000009</v>
          </cell>
        </row>
        <row r="110">
          <cell r="A110" t="str">
            <v>3.3.1</v>
          </cell>
          <cell r="B110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    </cell>
          <cell r="C110" t="str">
            <v>ศธ 04002/ว366 ลว.  3 กพ 66 โอนครั้งที่ 263 พาหนะ 2000 บาท ดำเนินการ 10000 บาท เขียนเขต(รอจัดสรร)</v>
          </cell>
          <cell r="F110">
            <v>12700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900</v>
          </cell>
          <cell r="L110">
            <v>11790</v>
          </cell>
        </row>
        <row r="111">
          <cell r="A111" t="str">
            <v>3.3.2</v>
          </cell>
          <cell r="B111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    </cell>
          <cell r="C111" t="str">
            <v>ศธ 04002/ว074 ลว.  15 มีค 66 โอนครั้งที่ 395</v>
          </cell>
          <cell r="F111">
            <v>40000</v>
          </cell>
          <cell r="G111">
            <v>0</v>
          </cell>
          <cell r="H111">
            <v>0</v>
          </cell>
          <cell r="K111">
            <v>0</v>
          </cell>
          <cell r="L111">
            <v>30847</v>
          </cell>
        </row>
        <row r="112">
          <cell r="A112" t="str">
            <v>3.3.3</v>
          </cell>
          <cell r="B112" t="str">
    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    </cell>
          <cell r="C112" t="str">
            <v>ศธ 04002/ว1347 ลว.  3 เมย 66 โอนครั้งที่ 446 พาหนะ 2000 บาท ดำเนินการ 10000 บาท เขียนเขต</v>
          </cell>
          <cell r="F112">
            <v>12000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8404</v>
          </cell>
        </row>
        <row r="113">
          <cell r="A113" t="str">
            <v>3.3.4</v>
          </cell>
          <cell r="B113" t="str">
            <v xml:space="preserve">ค่าใช้จ่ายในการดำเนินงานของโครงการวิทยาศาสตร์พลังสิบ ระดับประถมศึกษา </v>
          </cell>
          <cell r="C113" t="str">
            <v xml:space="preserve">ศธ 04002/ว1350 ลว.  3 เมย 66 โอนครั้งที่ 451 </v>
          </cell>
          <cell r="F113">
            <v>10000</v>
          </cell>
        </row>
        <row r="114">
          <cell r="A114">
            <v>3.4</v>
          </cell>
        </row>
        <row r="115">
          <cell r="C115" t="str">
            <v>20004 31006100 5000011</v>
          </cell>
        </row>
        <row r="116">
          <cell r="A116" t="str">
            <v>3.4.1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>
            <v>3.5</v>
          </cell>
          <cell r="B117" t="str">
            <v>กิจกรรมบ้านวิทยาศาสตร์น้อยประเทศไทย ระดับประถมศึกษา</v>
          </cell>
          <cell r="C117" t="str">
            <v>20004 66 00108 00000</v>
          </cell>
        </row>
        <row r="118">
          <cell r="B118" t="str">
            <v>งบรายจ่ายอื่น   6611500</v>
          </cell>
          <cell r="C118" t="str">
            <v>20004 31006100 5000012</v>
          </cell>
        </row>
        <row r="119">
          <cell r="A119" t="str">
            <v>3.5.1</v>
          </cell>
          <cell r="B119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 และดำเนินการฝึกอบรมขั้นพื้นฐานน้ำและอากาศให้กับโรงเรียนในโครงการและประเมินรับตราพระราชทาน</v>
          </cell>
          <cell r="C119" t="str">
            <v>ศธ 04002/ว207 ลว.  20 มกราคม 66 โอนครั้งที่ 205 จำนวน 15,000 บาท</v>
          </cell>
          <cell r="F119">
            <v>15000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14960</v>
          </cell>
          <cell r="L119">
            <v>0</v>
          </cell>
        </row>
        <row r="120">
          <cell r="A120" t="str">
            <v>3.5.2</v>
          </cell>
          <cell r="B120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    </cell>
          <cell r="C120" t="str">
            <v>ศธ 04002/ว205 ลว.  20 มกราคม 66 โอนครั้งที่ 213 จำนวนเงิน 2800 บาท</v>
          </cell>
          <cell r="F120">
            <v>2800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A121" t="str">
            <v>3.5.2.1</v>
          </cell>
          <cell r="B121" t="str">
            <v xml:space="preserve">ค่าใช้จ่ายดำเนินงานโครงการบ้านนักวิทยาศาสตร์น้อยประเทศไทย ระดับประถมศึกษา   เพื่อเป็นค่าใช้จ่ายในการเดินทางเข้าร่วมการอบรมเชิงปฏิบัติการกิจกรรมระดับชั้นประถมศึกษาปีที่ 2 สำหรับ    ผู้นำเครือข่ายท้องถิ่น (Local Network ;  LN) และวิทยากรเครือข่ายท้องถิ่น (Local Trainer ; LT)โครงการบ้านนักวิทยาศาสตร์น้อย ประเทศไทย ระดับประถมศึกษา ระหว่างวันที่ 28 มีนาคม – 9 เมษายน  2566 ณ โรงแรมภูสักธาร รีสอร์ท จังหวัดนครนายก </v>
          </cell>
          <cell r="C121" t="str">
            <v>ศธ 04002/ว956 ลว.  8 มีค 66 โอนครั้งที่ 369 จำนวนเงิน 3600บาท</v>
          </cell>
          <cell r="F121">
            <v>3600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1250</v>
          </cell>
        </row>
        <row r="122">
          <cell r="A122" t="str">
            <v>3.5.3</v>
          </cell>
          <cell r="B122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22" t="str">
            <v xml:space="preserve">ศธ 04002/ว248 ลว.  27 มกราคม 66 โอนครั้งที่ 248 </v>
          </cell>
          <cell r="F122">
            <v>14000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12920</v>
          </cell>
          <cell r="L122">
            <v>0</v>
          </cell>
        </row>
        <row r="123">
          <cell r="A123" t="str">
            <v>3.5.4</v>
          </cell>
          <cell r="B123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23" t="str">
            <v>ที่ ศธ 04002/ว1282 ลว 29 มีค 66 โอนครั้งที่ 438</v>
          </cell>
          <cell r="F123">
            <v>10000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9860</v>
          </cell>
          <cell r="L123">
            <v>0</v>
          </cell>
        </row>
        <row r="124">
          <cell r="A124" t="str">
            <v>3.5.5</v>
          </cell>
          <cell r="B124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24" t="str">
            <v>ที่ ศธ 04002/ว1479 ลว 12 เมย 66 โอนครั้งที่ 472</v>
          </cell>
          <cell r="F124">
            <v>15200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14960</v>
          </cell>
          <cell r="L124">
            <v>0</v>
          </cell>
        </row>
        <row r="125">
          <cell r="A125" t="str">
            <v>3.5.6</v>
          </cell>
          <cell r="B125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25" t="str">
            <v>ที่ ศธ04002/ว 2955 ลว. 18 กค 66 ครั้งที่ 683</v>
          </cell>
          <cell r="F125">
            <v>6000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>
            <v>3.6</v>
          </cell>
          <cell r="B126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  <cell r="C126" t="str">
            <v>20004 66 86177 00000</v>
          </cell>
        </row>
        <row r="128">
          <cell r="B128" t="str">
            <v xml:space="preserve"> งบรายจ่ายอื่น 6611500</v>
          </cell>
          <cell r="C128" t="str">
            <v>20004 31006100 5000021</v>
          </cell>
        </row>
        <row r="129">
          <cell r="A129" t="str">
            <v>3.6.1</v>
          </cell>
          <cell r="B129" t="str">
    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    </cell>
          <cell r="C129" t="str">
            <v>ศธ 04002/ว5834 ลว.26/12/2022 โอนครั้งที่ 158</v>
          </cell>
          <cell r="F129">
            <v>3000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1600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2">
          <cell r="A132">
            <v>3.7</v>
          </cell>
          <cell r="B132" t="str">
            <v xml:space="preserve">กิจกรรมการจัดการศึกษาเพื่อการมีงานทำ  </v>
          </cell>
          <cell r="C132" t="str">
            <v>20004 66 86178 00000</v>
          </cell>
        </row>
        <row r="133">
          <cell r="B133" t="str">
            <v xml:space="preserve"> งบรายจ่ายอื่น 6611500</v>
          </cell>
          <cell r="C133" t="str">
            <v>20004 31006100 50000xx</v>
          </cell>
        </row>
        <row r="137">
          <cell r="A137">
            <v>3.8</v>
          </cell>
          <cell r="B137" t="str">
            <v xml:space="preserve">กิจกรรมครูผู้ทรงคุณค่าแห่งแผ่นดิน </v>
          </cell>
          <cell r="C137" t="str">
            <v>20004 66 86190 00000</v>
          </cell>
        </row>
        <row r="138">
          <cell r="B138" t="str">
            <v xml:space="preserve"> งบรายจ่ายอื่น 6611500</v>
          </cell>
          <cell r="C138" t="str">
            <v>20004 31006100 5000023</v>
          </cell>
        </row>
        <row r="139">
          <cell r="A139" t="str">
            <v>3.8.1</v>
          </cell>
          <cell r="B139" t="str">
            <v>ค่าตอบแทนการจ้างอัตราจ้างครูผู้ทรงคุณค่าแห่งแผ่นดิน งวดที่ 1 ระยะเวลา 5 เดือน (พฤศจิกายน 2565 – มีนาคม 2566) 170,000 บาท</v>
          </cell>
          <cell r="C139" t="str">
            <v>ศธ 04002/ว4954 ลว.7/11/2022 โอนครั้งที่ 27</v>
          </cell>
          <cell r="F139">
            <v>316500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214419.35</v>
          </cell>
        </row>
        <row r="140">
          <cell r="A140" t="str">
            <v>3.8.1.1</v>
          </cell>
          <cell r="B140" t="str">
            <v>ค่าตอบแทนการจ้างอัตราจ้างครูผู้ทรงคุณค่าแห่งแผ่นดิน งวดที่ 2 ระยะเวลา 2 เดือน (พฤษภาคม  – มิถุนายน 2566) 68,000 บาท</v>
          </cell>
          <cell r="C140" t="str">
            <v>ศธ 04002/ว1603 ลว.24/4/2023 โอนครั้งที่ 483</v>
          </cell>
        </row>
        <row r="141">
          <cell r="A141" t="str">
            <v>3.8.1.2</v>
          </cell>
          <cell r="B141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41" t="str">
            <v>ศธ 04002/ว2665 ลว.5/7/2023 โอนครั้งที่ 636</v>
          </cell>
        </row>
        <row r="142">
          <cell r="A142" t="str">
            <v>3.8.1.3</v>
          </cell>
          <cell r="B142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42" t="str">
            <v>ศธ 04002/ว2666 ลว.5/7/2023 โอนครั้งที่ 640</v>
          </cell>
        </row>
        <row r="145">
          <cell r="A145">
            <v>3.9</v>
          </cell>
          <cell r="B145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45" t="str">
            <v>20004 66 00117 00111</v>
          </cell>
        </row>
        <row r="146">
          <cell r="B146" t="str">
            <v xml:space="preserve"> งบรายจ่ายอื่น 6611500</v>
          </cell>
          <cell r="C146" t="str">
            <v>20004 31006100 5000014</v>
          </cell>
        </row>
        <row r="147">
          <cell r="A147" t="str">
            <v>3.9.1</v>
          </cell>
          <cell r="B147" t="str">
            <v>พี่เลี้ยงเด็กพิการอัตราจ้างชั่วคราวรายเดือน จำนวน 19 อัตรา ครั้งที่ 1 ตุลาคม 65 -มีนาคม 66) 1,071,144</v>
          </cell>
          <cell r="C147" t="str">
            <v>ศธ 04002/ว5142 ลว 10 พ.ย. 65 ครั้งที่ 59</v>
          </cell>
          <cell r="F147">
            <v>2055780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1521180</v>
          </cell>
        </row>
        <row r="148">
          <cell r="A148" t="str">
            <v>3.9.1.1</v>
          </cell>
          <cell r="B148" t="str">
    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    </cell>
        </row>
        <row r="150">
          <cell r="A150" t="str">
            <v>3.9.2</v>
          </cell>
          <cell r="B150" t="str">
            <v>พี่เลี้ยงเด็กพิการจ้างเหมาบริการจำนวน 14 อัตรา ครั้งที่ 1  ตุลาคม 65-31 มีนาคม 2566) อัตราละ 9,000 บาท  756000</v>
          </cell>
          <cell r="C150" t="str">
            <v>ศธ 04002/ว5142 ลว 10 พ.ย. 65 ครั้งที่ 59</v>
          </cell>
          <cell r="F150">
            <v>1452191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1046147.7</v>
          </cell>
        </row>
        <row r="151">
          <cell r="A151" t="str">
            <v>3.9.2.1</v>
          </cell>
          <cell r="B151" t="str">
            <v>พี่เลี้ยงเด็กพิการจ้างเหมาบริการจำนวน 15 อัตรา ครั้งที่ 2  เมย - มิย 2566) อัตราละ 9,000 บาท  405,000 บาท</v>
          </cell>
        </row>
        <row r="154">
          <cell r="A154">
            <v>3.1</v>
          </cell>
          <cell r="B154" t="str">
            <v>กิจกรรมจัดหาบุคลากรสนับสนุนการปฏิบัติงานให้ราชการ (คืนครูสำหรับผู้จบการศึกษาภาคบังคับ)</v>
          </cell>
          <cell r="C154" t="str">
            <v>20004 66 00117 00114</v>
          </cell>
        </row>
        <row r="164">
          <cell r="B164" t="str">
            <v xml:space="preserve"> งบรายจ่ายอื่น 6611500</v>
          </cell>
          <cell r="C164" t="str">
            <v>20004 31006100 5000017</v>
          </cell>
        </row>
        <row r="165">
          <cell r="A165" t="str">
            <v>3.10.1</v>
          </cell>
          <cell r="B165" t="str">
            <v>ค่าจ้างบุคลากรปฏิบัติงานในสำนักงานเขตพื้นที่การศึกษาที่ขาดแคลน จำนวน 4 อัตรา   ครั้งที่ 1  (ต.ค.65 - ธ.ค.65) จำนวนเงิน 110,700.-บาท</v>
          </cell>
          <cell r="C165" t="str">
            <v>ศธ 04002/ว4735 ลว.19/ต.ค./2022 โอนครั้งที่ 1</v>
          </cell>
          <cell r="F165">
            <v>315390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184986.3</v>
          </cell>
          <cell r="L165">
            <v>0</v>
          </cell>
        </row>
        <row r="166">
          <cell r="A166" t="str">
            <v>3.10.1.1</v>
          </cell>
          <cell r="B166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    </cell>
          <cell r="C166" t="str">
            <v>ศธ 04002/ว198 ลว.19/มค./2023 โอนครั้งที่ 208</v>
          </cell>
        </row>
        <row r="167">
          <cell r="A167" t="str">
            <v>3.10.1.2</v>
          </cell>
          <cell r="B167" t="str">
    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    </cell>
          <cell r="C167" t="str">
            <v xml:space="preserve">ศธ 04002/ว4909 ลว.28/ต.ค./2022 โอนครั้งที่ 23 </v>
          </cell>
        </row>
        <row r="168">
          <cell r="A168" t="str">
            <v>3.10.1.3</v>
          </cell>
          <cell r="B168" t="str">
    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    </cell>
          <cell r="C168" t="str">
            <v>ศธ 04002/ว1299 ลว.30 มีค 66 โอนครั้งที่ 439</v>
          </cell>
        </row>
        <row r="170">
          <cell r="A170" t="str">
            <v>3.10.2</v>
          </cell>
          <cell r="B170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1(ต.ค.65 - ธ.ค.65)จำนวนเงิน 1,153,125.-บาท </v>
          </cell>
          <cell r="C170" t="str">
            <v>ศธ 04002/ว4735 ลว.19/ต.ค./2022 โอนครั้งที่1</v>
          </cell>
          <cell r="F170">
            <v>4545350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3789300</v>
          </cell>
        </row>
        <row r="171">
          <cell r="A171" t="str">
            <v>3.10.2.1</v>
          </cell>
          <cell r="B171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    </cell>
          <cell r="C171" t="str">
            <v>ศธ 04002/ว198 ลว.19/มค./2023 โอนครั้งที่ 208</v>
          </cell>
        </row>
        <row r="172">
          <cell r="A172" t="str">
            <v>3.10.2.2</v>
          </cell>
          <cell r="B172" t="str">
            <v xml:space="preserve">จัดสรรเงินประกันสังคม ครูขั้นวิกฤต ครั้งที่ 1 (เพิ่มเติม) 5,625 บาท </v>
          </cell>
          <cell r="C172" t="str">
            <v xml:space="preserve">ศธ 04002/ว4909 ลว.28/ต.ค./2022 โอนครั้งที่ 23 </v>
          </cell>
        </row>
        <row r="173">
          <cell r="A173" t="str">
            <v>3.10.2.3</v>
          </cell>
          <cell r="B173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    </cell>
          <cell r="C173" t="str">
            <v>ศธ 04002/ว1299 ลว.30 มีค 66 โอนครั้งที่ 439</v>
          </cell>
        </row>
        <row r="175">
          <cell r="A175" t="str">
            <v>3.10.3</v>
          </cell>
          <cell r="B175" t="str">
            <v>ค่าจ้างนักการภารโรง ค่าจ้าง 9,000.-บาท จำนวน 17 อัตรา  ครั้งที่ 1 (ต.ค.65 - ธ.ค.65) จำนวนเงิน 470,475.-บาท</v>
          </cell>
          <cell r="C175" t="str">
            <v>ศธ 04002/ว4735 ลว.19/ต.ค./2022 โอนครั้งที่1</v>
          </cell>
          <cell r="F175">
            <v>1918620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1597320</v>
          </cell>
        </row>
        <row r="176">
          <cell r="A176" t="str">
            <v>3.10.3.1</v>
          </cell>
          <cell r="B176" t="str">
            <v>ค่าจ้างนักการภารโรง ค่าจ้าง 9,000.-บาท จำนวน 17 อัตรา  ครั้งที่ 2  (มค - มีค 66) จำนวนเงิน 481,950.-บาท</v>
          </cell>
          <cell r="C176" t="str">
            <v>ศธ 04002/ว198 ลว.19/มค./2023 โอนครั้งที่ 208</v>
          </cell>
        </row>
        <row r="177">
          <cell r="A177" t="str">
            <v>3.10.3.2</v>
          </cell>
          <cell r="B177" t="str">
            <v xml:space="preserve">จัดสรรเงินประกันสังคม นักการภารโรง ครั้งที่ 1 (เพิ่มเติม) 2,295 บาท </v>
          </cell>
          <cell r="C177" t="str">
            <v xml:space="preserve">ศธ 04002/ว4909 ลว.28/ต.ค./2022 โอนครั้งที่ 23 </v>
          </cell>
        </row>
        <row r="178">
          <cell r="A178" t="str">
            <v>3.10.3.3</v>
          </cell>
          <cell r="B178" t="str">
            <v>ค่าจ้างนักการภารโรง ค่าจ้าง 9,000.-บาท จำนวน 17 อัตรา  ครั้งที่ 3 (เมย - มิย 66) จำนวนเงิน 481,950.-บาท</v>
          </cell>
          <cell r="C178" t="str">
            <v>ศธ 04002/ว1299 ลว.30 มีค 66 โอนครั้งที่ 439</v>
          </cell>
        </row>
        <row r="180">
          <cell r="A180" t="str">
            <v>3.10.4</v>
          </cell>
          <cell r="B180" t="str">
            <v>เงินประกันสังคม จ้างครูธุรการ ครั้งที่ 1 (เพิ่มเติม) 7,425บาท /จัดสรร 7200 บาท</v>
          </cell>
          <cell r="C180" t="str">
            <v xml:space="preserve">ศธ 04002/ว4909 ลว.28/ต.ค./2022 โอนครั้งที่ 23 </v>
          </cell>
          <cell r="F180">
            <v>7425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900</v>
          </cell>
        </row>
        <row r="181">
          <cell r="A181" t="str">
            <v>3.10.5</v>
          </cell>
          <cell r="B181" t="str">
            <v>ค่าจ้างบุคลากรวิทยาศาสตร์และคณิตศาสตร์ ครั้งที่ 1 ระยะเวลา 6 เดือน (ตุลาคม 2565-มีนาคม 2565)  568,080</v>
          </cell>
          <cell r="C181" t="str">
            <v>ศธ 04002/ว5145 ลว.11/พ.ย./2022 โอนครั้งที่ 63</v>
          </cell>
          <cell r="F181">
            <v>1136160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855075</v>
          </cell>
        </row>
        <row r="182">
          <cell r="A182" t="str">
            <v>3.10.5.1</v>
          </cell>
          <cell r="B182" t="str">
            <v>ค่าจ้างบุคลากรวิทยาศาสตร์และคณิตศาสตร์ ครั้งที่ 1 ระยะเวลา46 เดือน (เม ย 66 - กค 66)  378,720</v>
          </cell>
          <cell r="C182" t="str">
            <v>ศธ 04002/ว1168 ลว.20 มีค 66  โอนครั้งที่ 414</v>
          </cell>
        </row>
        <row r="183">
          <cell r="A183" t="str">
            <v>3.10.5.2</v>
          </cell>
          <cell r="B183" t="str">
            <v>ค่าจ้างบุคลากรวิทยาศาสตร์และคณิตศาสตร์ ครั้งที่ 3 ระยะเวลา 2 เดือน (สค 66 - กย 66)  189,360 บาท</v>
          </cell>
          <cell r="C183" t="str">
            <v>ศธ 04002/ว2687 ลว. 5 กค 66  โอนครั้งที่ 647</v>
          </cell>
        </row>
        <row r="186">
          <cell r="A186">
            <v>3.11</v>
          </cell>
          <cell r="B186" t="str">
            <v>กิจกรรมจัดหาบุคลากรสนับสนุนการปฏิบัติงานให้ราชการ (คืนครูให้นักเรียนสำหรับโรงเรียนปกติ)</v>
          </cell>
          <cell r="C186" t="str">
            <v>20004 66 00117 87195</v>
          </cell>
        </row>
        <row r="187">
          <cell r="B187" t="str">
            <v xml:space="preserve"> งบรายจ่ายอื่น 6611500</v>
          </cell>
          <cell r="C187" t="str">
            <v>20004 31006100 5000024</v>
          </cell>
        </row>
        <row r="188">
          <cell r="A188" t="str">
            <v>3.11.1</v>
          </cell>
          <cell r="B188" t="str">
            <v xml:space="preserve">ค่าจ้างธุรการโรงเรียนรายเดิมจ้างต่อเนื่อง  ค่าจ้าง 15,000.00 บาท จำนวน 33 อัตราครั้งที่ 1  (ต.ค.65 - ธ.ค.65) จำนวนเงิน 1,522,125.-บาท </v>
          </cell>
          <cell r="C188" t="str">
            <v>ศธ 04002/ว4735 ลว.19/ต.ค./2022 โอนครั้งที่ 1</v>
          </cell>
          <cell r="F188">
            <v>5954025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4884687.0999999996</v>
          </cell>
        </row>
        <row r="189">
          <cell r="A189" t="str">
            <v>3.11.1.1</v>
          </cell>
          <cell r="B189" t="str">
            <v xml:space="preserve">ค่าจ้างธุรการโรงเรียนรายเดิมจ้างต่อเนื่อง  ค่าจ้าง 15,000.00 บาท จำนวน 32 อัตรา ครั้งที่ 2  (มค - มีค 66) จำนวนเงิน 1,465,650.-บาท </v>
          </cell>
          <cell r="C189" t="str">
            <v>ศธ 04002/ว198 ลว.19/มค./2023 โอนครั้งที่ 208</v>
          </cell>
        </row>
        <row r="190">
          <cell r="A190" t="str">
            <v>3.11.1.2</v>
          </cell>
          <cell r="B190" t="str">
    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    </cell>
          <cell r="C190" t="str">
            <v>ศธ 04002/ว1299 ลว.30 มีค 66 โอนครั้งที่ 439</v>
          </cell>
        </row>
        <row r="191">
          <cell r="A191" t="str">
            <v>3.11.1.2</v>
          </cell>
          <cell r="B191" t="str">
            <v xml:space="preserve">ค่าจ้างธุรการโรงเรียนรายเดิมจ้างต่อเนื่อง  ค่าจ้าง 15,000.00 บาท จำนวน 32 อัตราครั้งที่ 4  (กค - กย 66) จำนวนเงิน 1,493,750..-บาท </v>
          </cell>
          <cell r="C191" t="str">
            <v>ศธ 04002/2738 ลว.7 กค 66 โอนครั้งที่ 657</v>
          </cell>
        </row>
        <row r="192">
          <cell r="A192" t="str">
            <v>3.11.2</v>
          </cell>
          <cell r="B192" t="str">
            <v>ค่าจ้างเหมาธุรการโรงเรียนรายเดิมจ้างต่อเนื่อง ค่าจ้าง 9,000.-บาท  จำนวน 20 อัตรา ครั้งที่ 2  (มค - มีค 66) จำนวนเงิน  513,000.-บาท</v>
          </cell>
          <cell r="C192" t="str">
            <v>ศธ 04002/ว4735 ลว.19/ต.ค./2022 โอนครั้งที่1</v>
          </cell>
          <cell r="F192">
            <v>2061000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1477500</v>
          </cell>
        </row>
        <row r="193">
          <cell r="A193" t="str">
            <v>3.11.2.1</v>
          </cell>
          <cell r="B193" t="str">
    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    </cell>
          <cell r="C193" t="str">
            <v>ศธ 04002/ว198 ลว.19/มค./2023 โอนครั้งที่ 208</v>
          </cell>
        </row>
        <row r="194">
          <cell r="A194" t="str">
            <v>3.11.2.2</v>
          </cell>
          <cell r="B194" t="str">
    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    </cell>
          <cell r="C194" t="str">
            <v>ศธ 04002/ว1299 ลว.30 มีค 66 โอนครั้งที่ 439</v>
          </cell>
        </row>
        <row r="195">
          <cell r="A195" t="str">
            <v>3.11.2.3</v>
          </cell>
          <cell r="B195" t="str">
            <v>ค่าจ้างเหมาธุรการโรงเรียนรายเดิมจ้างต่อเนื่อง ค่าจ้าง 9,000.-บาท  จำนวน 20 อัตรา ครั้งที่ 4  (กค - กย 66) จำนวนเงิน  522,000.-บาท</v>
          </cell>
          <cell r="C195" t="str">
            <v>ศธ 04002/2738 ลว.7 กค 66 โอนครั้งที่ 657</v>
          </cell>
        </row>
        <row r="196">
          <cell r="A196">
            <v>3.12</v>
          </cell>
          <cell r="B196" t="str">
            <v xml:space="preserve">กิจกรรมการยกระดับคุณภาพการเรียนรู้ภาษาไทย  </v>
          </cell>
          <cell r="C196" t="str">
            <v>20004 66 96778 00000</v>
          </cell>
        </row>
        <row r="197">
          <cell r="B197" t="str">
            <v xml:space="preserve"> งบรายจ่ายอื่น 6611500</v>
          </cell>
          <cell r="C197" t="str">
            <v>20004 31006100 5000025</v>
          </cell>
        </row>
        <row r="198">
          <cell r="A198" t="str">
            <v>3.12.1</v>
          </cell>
          <cell r="B198" t="str">
    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    </cell>
          <cell r="C198" t="str">
            <v>ศธ 04002/ว4953 ลว.31/ต.ค./2022 โอนครั้งที่ 19</v>
          </cell>
          <cell r="F198">
            <v>800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800</v>
          </cell>
          <cell r="L198">
            <v>0</v>
          </cell>
        </row>
        <row r="207">
          <cell r="B207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07" t="str">
            <v>ศธ 04002/ว5651 ลว.16/ธ.ค./2565 โอนครั้งที่ 124  รหัสงบป 20004 31006200 5000005</v>
          </cell>
          <cell r="F207">
            <v>600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12">
          <cell r="A212" t="str">
            <v>4.2.1</v>
          </cell>
          <cell r="B212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12" t="str">
            <v>ศธ 04002/ว58 ลว. 9 มค 66 โอนครั้งที่ 176</v>
          </cell>
          <cell r="F212">
            <v>3600</v>
          </cell>
          <cell r="I212">
            <v>0</v>
          </cell>
          <cell r="J212">
            <v>0</v>
          </cell>
          <cell r="K212">
            <v>880</v>
          </cell>
          <cell r="L212">
            <v>600</v>
          </cell>
        </row>
        <row r="217">
          <cell r="B217" t="str">
            <v>โครงการโรงเรียนคุณภาพประจำตำบล</v>
          </cell>
          <cell r="C217" t="str">
            <v>20004 31011600</v>
          </cell>
        </row>
        <row r="222">
          <cell r="A222">
            <v>5.0999999999999996</v>
          </cell>
          <cell r="B222" t="str">
            <v>กิจกรรมโรงเรียนคุณภาพประจำตำบล(1 ตำบล 1 โรงเรียนคุณภาพ)</v>
          </cell>
          <cell r="C222" t="str">
            <v>20004 66 00036 00000</v>
          </cell>
        </row>
        <row r="223">
          <cell r="A223" t="str">
            <v>5.1.1</v>
          </cell>
          <cell r="B223" t="str">
            <v>งบรายจ่ายอื่น   6611500</v>
          </cell>
          <cell r="C223" t="str">
            <v>20004 31011600 5000001</v>
          </cell>
        </row>
        <row r="224">
          <cell r="A224" t="str">
            <v>5.1.1.1</v>
          </cell>
          <cell r="B224" t="str">
    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    </cell>
          <cell r="C224" t="str">
            <v>ศธ 04002/ว1962 ลว.16 พค 66 โอนครั้งที่ 529</v>
          </cell>
          <cell r="F224">
            <v>45000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36500</v>
          </cell>
          <cell r="L224">
            <v>0</v>
          </cell>
        </row>
        <row r="227">
          <cell r="B227" t="str">
            <v>งบลงทุน ค่าครุภัณฑ์   6611310</v>
          </cell>
        </row>
        <row r="228">
          <cell r="B228" t="str">
            <v>ครุภัณฑ์โฆษณาและเผยแพร่ 120604</v>
          </cell>
        </row>
        <row r="229">
          <cell r="B229" t="str">
            <v xml:space="preserve">เครื่องฉายภาพ3มิติ </v>
          </cell>
          <cell r="C229" t="str">
            <v>ศธ 04002/ว5206 ลว.9/12/2021 โอนครั้งที่ 89</v>
          </cell>
        </row>
        <row r="230">
          <cell r="B230" t="str">
            <v>โรงเรียนธัญญสิทธิศิลป์ 30 เครื่อง</v>
          </cell>
          <cell r="C230" t="str">
            <v>20004 3100610 3110xxx</v>
          </cell>
          <cell r="F230">
            <v>0</v>
          </cell>
          <cell r="H230">
            <v>0</v>
          </cell>
          <cell r="J230">
            <v>0</v>
          </cell>
          <cell r="L230">
            <v>0</v>
          </cell>
        </row>
        <row r="231">
          <cell r="B231" t="str">
            <v>เครื่องมัลติมิเดียโปรเจคเตอร์ระดับXGAขนาด5000ANSILumens</v>
          </cell>
          <cell r="C231" t="str">
            <v>ศธ 04002/ว5206 ลว.9/12/2021 โอนครั้งที่ 89</v>
          </cell>
        </row>
        <row r="232">
          <cell r="B232" t="str">
            <v xml:space="preserve"> โรงเรียนชุมชนบึงบา</v>
          </cell>
          <cell r="C232" t="str">
            <v>20004 3100610 3110xxx</v>
          </cell>
          <cell r="F232">
            <v>0</v>
          </cell>
          <cell r="G232">
            <v>0</v>
          </cell>
          <cell r="H232">
            <v>0</v>
          </cell>
          <cell r="J232">
            <v>0</v>
          </cell>
          <cell r="L232">
            <v>0</v>
          </cell>
        </row>
        <row r="233">
          <cell r="B233" t="str">
            <v>ครุภัณฑ์การศึกษา 120611</v>
          </cell>
        </row>
        <row r="235">
          <cell r="B235" t="str">
            <v xml:space="preserve">ครุภัณฑ์กลุ่มสาระการเรียนรู้ ระดับประถมศึกษา แบบ 2 </v>
          </cell>
          <cell r="C235" t="str">
            <v>ศธ 04002/ว5169 ลว.11/11/2022 โอนครั้งที่60</v>
          </cell>
        </row>
        <row r="237">
          <cell r="A237" t="str">
            <v>1)</v>
          </cell>
          <cell r="B237" t="str">
            <v>โรงเรียนวัดจุฬาจินดาราม</v>
          </cell>
          <cell r="C237" t="str">
            <v>20004310116003110793</v>
          </cell>
          <cell r="F237">
            <v>156000</v>
          </cell>
          <cell r="H237">
            <v>0</v>
          </cell>
          <cell r="J237">
            <v>0</v>
          </cell>
          <cell r="L237">
            <v>156000</v>
          </cell>
        </row>
        <row r="238">
          <cell r="B238" t="str">
            <v>โต๊ะเก้าอี้นักเรียนระดับประถมศึกษา</v>
          </cell>
          <cell r="C238" t="str">
            <v>ศธ 04002/ว5169 ลว.11/11/2022 โอนครั้งที่60</v>
          </cell>
        </row>
        <row r="239">
          <cell r="A239" t="str">
            <v>1)</v>
          </cell>
          <cell r="B239" t="str">
            <v>โรงเรียนวัดมูลจินดาราม 154 ชุด</v>
          </cell>
          <cell r="C239" t="str">
            <v>20004310116003110794</v>
          </cell>
          <cell r="F239">
            <v>123100</v>
          </cell>
          <cell r="H239">
            <v>0</v>
          </cell>
          <cell r="J239">
            <v>0</v>
          </cell>
          <cell r="L239">
            <v>123046</v>
          </cell>
        </row>
        <row r="240">
          <cell r="B240" t="str">
            <v>โอนกลับส่วนกลาง107900</v>
          </cell>
          <cell r="C240" t="str">
            <v>ศธ 04002/ว2579/29มิย 66</v>
          </cell>
          <cell r="F240">
            <v>0</v>
          </cell>
          <cell r="H240">
            <v>0</v>
          </cell>
          <cell r="J240">
            <v>0</v>
          </cell>
          <cell r="L240">
            <v>0</v>
          </cell>
        </row>
        <row r="241">
          <cell r="B241" t="str">
            <v>โต๊ะเก้าอี้นักเรียนระดับก่อนประถมศึกษา</v>
          </cell>
          <cell r="C241" t="str">
            <v>ศธ 04002/ว5169 ลว.11/11/2022 โอนครั้งที่60</v>
          </cell>
        </row>
        <row r="242">
          <cell r="A242" t="str">
            <v>1)</v>
          </cell>
          <cell r="B242" t="str">
            <v>วัดเกตุประภา</v>
          </cell>
          <cell r="C242" t="str">
            <v>20004310116003110795</v>
          </cell>
          <cell r="F242">
            <v>63200</v>
          </cell>
          <cell r="H242">
            <v>0</v>
          </cell>
          <cell r="J242">
            <v>0</v>
          </cell>
          <cell r="L242">
            <v>63120</v>
          </cell>
        </row>
        <row r="244">
          <cell r="A244" t="str">
            <v>2)</v>
          </cell>
          <cell r="B244" t="str">
            <v>นิกรราษฎร์บํารุงวิทย์</v>
          </cell>
          <cell r="C244" t="str">
            <v>20004310116003110796</v>
          </cell>
          <cell r="F244">
            <v>28500</v>
          </cell>
          <cell r="H244">
            <v>0</v>
          </cell>
          <cell r="J244">
            <v>0</v>
          </cell>
          <cell r="L244">
            <v>28404</v>
          </cell>
        </row>
        <row r="246">
          <cell r="B246" t="str">
            <v xml:space="preserve">ครุภัณฑ์งานอาชีพ ระดับประถมศึกษา แบบ 3 </v>
          </cell>
          <cell r="C246" t="str">
            <v>ศธ 04002/ว5169 ลว.11/11/2022 โอนครั้งที่60</v>
          </cell>
        </row>
        <row r="248">
          <cell r="A248" t="str">
            <v>1)</v>
          </cell>
          <cell r="B248" t="str">
            <v xml:space="preserve">โรงเรียนชุมชนวัดพิชิตปิตยาราม </v>
          </cell>
          <cell r="C248" t="str">
            <v>20004310116003110797</v>
          </cell>
          <cell r="F248">
            <v>123000</v>
          </cell>
          <cell r="H248">
            <v>0</v>
          </cell>
          <cell r="J248">
            <v>0</v>
          </cell>
          <cell r="L248">
            <v>123000</v>
          </cell>
        </row>
        <row r="250">
          <cell r="B250" t="str">
            <v xml:space="preserve">ครุภัณฑ์พัฒนาทักษะ ระดับก่อนประถมศึกษา แบบ 3 </v>
          </cell>
          <cell r="C250" t="str">
            <v>20004310116003110796</v>
          </cell>
          <cell r="F250">
            <v>89000</v>
          </cell>
          <cell r="H250">
            <v>0</v>
          </cell>
          <cell r="J250">
            <v>0</v>
          </cell>
          <cell r="L250">
            <v>89000</v>
          </cell>
        </row>
        <row r="251">
          <cell r="A251" t="str">
            <v>1)</v>
          </cell>
          <cell r="B251" t="str">
            <v xml:space="preserve">โรงเรียนวัดคลองชัน </v>
          </cell>
          <cell r="C251" t="str">
            <v>20004310116003110798</v>
          </cell>
          <cell r="F251">
            <v>89000</v>
          </cell>
          <cell r="H251">
            <v>0</v>
          </cell>
          <cell r="J251">
            <v>0</v>
          </cell>
          <cell r="L251">
            <v>89000</v>
          </cell>
        </row>
        <row r="253">
          <cell r="B253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  <cell r="C253" t="str">
            <v>20004 66000 7700000</v>
          </cell>
        </row>
        <row r="254">
          <cell r="B254" t="str">
            <v>งบลงทุน  ค่าที่ดินและสิ่งก่อสร้าง 6611320</v>
          </cell>
        </row>
        <row r="255">
          <cell r="B255" t="str">
            <v>ปรับปรุงซ่อมแซมอาคารเรียนอาคารประกอบและสิ่งก่อสร้างอื่น</v>
          </cell>
          <cell r="C255" t="str">
            <v>ศธ 04002/ว5190 ลว.14/11/2022 โอนครั้งที่ 64</v>
          </cell>
        </row>
        <row r="258">
          <cell r="A258" t="str">
            <v>1)</v>
          </cell>
          <cell r="B258" t="str">
            <v>ชุมชนวัดพิชิตปิตยาราม</v>
          </cell>
          <cell r="C258" t="str">
            <v>20004310116003211915</v>
          </cell>
          <cell r="F258">
            <v>795000</v>
          </cell>
          <cell r="H258">
            <v>0</v>
          </cell>
          <cell r="J258">
            <v>0</v>
          </cell>
          <cell r="L258">
            <v>795000</v>
          </cell>
        </row>
        <row r="259">
          <cell r="A259" t="str">
            <v>2)</v>
          </cell>
          <cell r="B259" t="str">
            <v>วัดขุมแก้ว</v>
          </cell>
          <cell r="C259" t="str">
            <v>20004310116003211916</v>
          </cell>
          <cell r="F259">
            <v>432000</v>
          </cell>
          <cell r="H259">
            <v>0</v>
          </cell>
          <cell r="J259">
            <v>0</v>
          </cell>
          <cell r="L259">
            <v>432000</v>
          </cell>
        </row>
        <row r="260">
          <cell r="A260" t="str">
            <v>3)</v>
          </cell>
          <cell r="B260" t="str">
            <v>วัดมูลจินดาราม</v>
          </cell>
          <cell r="C260" t="str">
            <v>20004310116003211917</v>
          </cell>
          <cell r="F260">
            <v>455000</v>
          </cell>
          <cell r="H260">
            <v>455000</v>
          </cell>
          <cell r="J260">
            <v>0</v>
          </cell>
          <cell r="L260">
            <v>0</v>
          </cell>
        </row>
        <row r="261">
          <cell r="A261" t="str">
            <v>4)</v>
          </cell>
          <cell r="B261" t="str">
            <v>วัดอัยยิการาม</v>
          </cell>
          <cell r="C261" t="str">
            <v>20004310116003211918</v>
          </cell>
          <cell r="F261">
            <v>499000</v>
          </cell>
          <cell r="H261">
            <v>0</v>
          </cell>
          <cell r="J261">
            <v>0</v>
          </cell>
          <cell r="L261">
            <v>499000</v>
          </cell>
        </row>
        <row r="262">
          <cell r="A262" t="str">
            <v>5)</v>
          </cell>
          <cell r="B262" t="str">
            <v>วัดเกตุประภา</v>
          </cell>
          <cell r="C262" t="str">
            <v>20004310116003211919</v>
          </cell>
          <cell r="F262">
            <v>288000</v>
          </cell>
          <cell r="H262">
            <v>0</v>
          </cell>
          <cell r="J262">
            <v>0</v>
          </cell>
          <cell r="L262">
            <v>288000</v>
          </cell>
        </row>
        <row r="263">
          <cell r="A263" t="str">
            <v>6)</v>
          </cell>
          <cell r="B263" t="str">
            <v>วัดพืชอุดม</v>
          </cell>
          <cell r="C263" t="str">
            <v>20004310116003211920</v>
          </cell>
          <cell r="F263">
            <v>856000</v>
          </cell>
          <cell r="H263">
            <v>0</v>
          </cell>
          <cell r="J263">
            <v>0</v>
          </cell>
          <cell r="L263">
            <v>856000</v>
          </cell>
        </row>
        <row r="264">
          <cell r="A264" t="str">
            <v>7)</v>
          </cell>
          <cell r="B264" t="str">
            <v>วัดจุฬาจินดาราม</v>
          </cell>
          <cell r="C264" t="str">
            <v>20004310116003211921</v>
          </cell>
          <cell r="F264">
            <v>52600</v>
          </cell>
          <cell r="H264">
            <v>0</v>
          </cell>
          <cell r="J264">
            <v>0</v>
          </cell>
          <cell r="L264">
            <v>52600</v>
          </cell>
        </row>
        <row r="265">
          <cell r="A265" t="str">
            <v>8)</v>
          </cell>
          <cell r="B265" t="str">
            <v>วัดศรีคัคณางค์</v>
          </cell>
          <cell r="C265" t="str">
            <v>20004310116003211922</v>
          </cell>
          <cell r="F265">
            <v>512700</v>
          </cell>
          <cell r="H265">
            <v>0</v>
          </cell>
          <cell r="J265">
            <v>0</v>
          </cell>
          <cell r="L265">
            <v>512645</v>
          </cell>
        </row>
        <row r="266">
          <cell r="B266" t="str">
            <v>ห้องน้ำห้องส้วมนักเรียนชาย 6 ที่/49</v>
          </cell>
          <cell r="C266" t="str">
            <v>ศธ 04002/ว5190 ลว.14/11/2022 โอนครั้งที่ 64</v>
          </cell>
        </row>
        <row r="267">
          <cell r="A267" t="str">
            <v>1)</v>
          </cell>
          <cell r="B267" t="str">
            <v>วัดขุมแก้ว</v>
          </cell>
          <cell r="C267" t="str">
            <v>20004310116003211923</v>
          </cell>
          <cell r="F267">
            <v>547000</v>
          </cell>
          <cell r="H267">
            <v>0</v>
          </cell>
          <cell r="J267">
            <v>0</v>
          </cell>
          <cell r="L267">
            <v>547000</v>
          </cell>
        </row>
        <row r="270">
          <cell r="B270" t="str">
            <v xml:space="preserve">อาคาร สพฐ. 4 (ห้องส้วม 4 ห้อง) </v>
          </cell>
          <cell r="C270" t="str">
            <v>ศธ 04002/ว5190 ลว.14/11/2022 โอนครั้งที่ 64</v>
          </cell>
        </row>
        <row r="271">
          <cell r="A271" t="str">
            <v>1)</v>
          </cell>
          <cell r="B271" t="str">
            <v>นิกรราษฎร์บํารุงวิทย์</v>
          </cell>
          <cell r="C271" t="str">
            <v>20004310116003211924</v>
          </cell>
          <cell r="F271">
            <v>431200</v>
          </cell>
          <cell r="H271">
            <v>431200</v>
          </cell>
          <cell r="J271">
            <v>0</v>
          </cell>
          <cell r="L271">
            <v>0</v>
          </cell>
        </row>
        <row r="272">
          <cell r="A272" t="str">
            <v>5.2.4</v>
          </cell>
          <cell r="B272" t="str">
            <v>ปรับปรุงซ่อมแซมอาคารเรียนและสิ่งก่ออสร้างอื่นที่ชำรุด</v>
          </cell>
          <cell r="C272" t="str">
            <v>ศธ 04002/ว2729 ลว.7/7/2022 โอนครั้งที่ 648</v>
          </cell>
          <cell r="M272">
            <v>496000</v>
          </cell>
        </row>
        <row r="273">
          <cell r="A273" t="str">
            <v>1)</v>
          </cell>
          <cell r="B273" t="str">
            <v>วัดลาดสนุ่น</v>
          </cell>
          <cell r="C273" t="str">
            <v>2000431011600321ZZZZ</v>
          </cell>
          <cell r="F273">
            <v>496000</v>
          </cell>
        </row>
        <row r="275">
          <cell r="B275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275" t="str">
            <v>20004 66 00079 00000</v>
          </cell>
        </row>
        <row r="276">
          <cell r="B276" t="str">
            <v>งบลงทุน  ค่าที่ดินสิ่งก่อสร้าง 6611320</v>
          </cell>
          <cell r="C276" t="str">
            <v>20004 31011600 321xxxx</v>
          </cell>
        </row>
        <row r="277">
          <cell r="B277" t="str">
            <v xml:space="preserve">ปรับปรุงซ่อมแซมอาคารเรียน อาคารประกอบและสิ่งก่อสร้างอื่น </v>
          </cell>
          <cell r="C277" t="str">
            <v>ศธ 04002/ว5190 ลว.14 พ.ย. 2565 โอนครั้งที่ 64</v>
          </cell>
        </row>
        <row r="278">
          <cell r="A278" t="str">
            <v>1)</v>
          </cell>
          <cell r="B278" t="str">
            <v xml:space="preserve">โรงเรียนชุมชนบึงบา </v>
          </cell>
          <cell r="C278" t="str">
            <v>20004310116003215607</v>
          </cell>
          <cell r="D278">
            <v>1980000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1980000</v>
          </cell>
        </row>
        <row r="281">
          <cell r="B281" t="str">
            <v xml:space="preserve"> กิจกรรมการยกระดับคุณภาพการศึกษา  (โรงเรียนคุณภาพ)</v>
          </cell>
          <cell r="C281" t="str">
            <v>20004 66 00096 00000</v>
          </cell>
        </row>
        <row r="282">
          <cell r="B282" t="str">
            <v>งบลงทุน ค่าครุภัณฑ์   6611310</v>
          </cell>
          <cell r="C282" t="str">
            <v>20004 31011600 321xxxx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95880</v>
          </cell>
        </row>
        <row r="283">
          <cell r="B283" t="str">
            <v>โต๊ะเก้าอี้นักเรียน ระดับประถมศึกษา</v>
          </cell>
          <cell r="C283" t="str">
            <v>ศธ 04002/ว5169ลว.11 พ.ย. 2565 โอนครั้งที่ 60</v>
          </cell>
        </row>
        <row r="284">
          <cell r="A284" t="str">
            <v>1)</v>
          </cell>
          <cell r="B284" t="str">
            <v xml:space="preserve"> โรงเรียนชุมชนบึงบา </v>
          </cell>
          <cell r="C284" t="str">
            <v>20004310116003112340</v>
          </cell>
          <cell r="D284">
            <v>95900</v>
          </cell>
        </row>
        <row r="358">
          <cell r="A358">
            <v>2</v>
          </cell>
          <cell r="B358" t="str">
            <v xml:space="preserve">โครงการพัฒนาสื่อและเทคโนโลยีสารสนเทศเพื่อการศึกษา </v>
          </cell>
          <cell r="C358" t="str">
            <v xml:space="preserve">20004 42004700 </v>
          </cell>
        </row>
        <row r="361">
          <cell r="A361">
            <v>2.1</v>
          </cell>
          <cell r="B361" t="str">
            <v xml:space="preserve">กิจกรรมการส่งเสริมการจัดการศึกษาทางไกล </v>
          </cell>
          <cell r="C361" t="str">
            <v xml:space="preserve">20004 66 86184 00000  </v>
          </cell>
        </row>
        <row r="366">
          <cell r="B366" t="str">
            <v xml:space="preserve"> งบลงทุน ค่าครุภัณฑ์ 6611310</v>
          </cell>
          <cell r="C366" t="str">
            <v>20004 42004700 3110000</v>
          </cell>
          <cell r="M366">
            <v>294000</v>
          </cell>
        </row>
        <row r="368">
          <cell r="B368" t="str">
            <v>ครุภัณฑ์การศึกษา 120611</v>
          </cell>
        </row>
        <row r="369">
          <cell r="A369" t="str">
            <v>2.2.1</v>
          </cell>
          <cell r="B369" t="str">
            <v xml:space="preserve">ครุภัณฑ์ทดแทนห้องเรียน DLTV สำหรับโรงเรียน Stan Alone      </v>
          </cell>
          <cell r="C369" t="str">
            <v>ศธ 04002/ว2350 ลว. 10/ก.ค./2566 โอนครั้งที่ 663</v>
          </cell>
        </row>
        <row r="370">
          <cell r="A370" t="str">
            <v>2.2.1.1</v>
          </cell>
          <cell r="B370" t="str">
            <v>แสนชื่นปานนุกูล</v>
          </cell>
          <cell r="C370" t="str">
            <v>20004420047003113338</v>
          </cell>
          <cell r="F370">
            <v>17500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A371" t="str">
            <v>2.2.1.2</v>
          </cell>
          <cell r="B371" t="str">
            <v>วัดจตุพิธวราวาส</v>
          </cell>
          <cell r="C371" t="str">
            <v>20004420047003113340</v>
          </cell>
          <cell r="F371">
            <v>32000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 t="str">
            <v>2.2.1.3</v>
          </cell>
          <cell r="B372" t="str">
            <v>ศาลาลอย</v>
          </cell>
          <cell r="C372" t="str">
            <v>20004420047003113342</v>
          </cell>
          <cell r="F372">
            <v>32000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A373" t="str">
            <v>2.2.1.4</v>
          </cell>
          <cell r="B373" t="str">
            <v>วัดแสงมณี</v>
          </cell>
          <cell r="C373" t="str">
            <v>20004420047003113344</v>
          </cell>
          <cell r="F373">
            <v>32000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A374" t="str">
            <v>2.2.1.5</v>
          </cell>
          <cell r="B374" t="str">
            <v>วัดอดิศร</v>
          </cell>
          <cell r="C374" t="str">
            <v>20004420047003113346</v>
          </cell>
          <cell r="F374">
            <v>32000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A375" t="str">
            <v>2.2.1.6</v>
          </cell>
          <cell r="B375" t="str">
            <v>วัดนพรัตนาราม</v>
          </cell>
          <cell r="C375" t="str">
            <v>20004420047003113349</v>
          </cell>
          <cell r="F375">
            <v>49500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A376" t="str">
            <v>2.2.1.7</v>
          </cell>
          <cell r="B376" t="str">
            <v>วัดธรรมราษฎร์เจริญผล</v>
          </cell>
          <cell r="C376" t="str">
            <v>20004420047003113350</v>
          </cell>
          <cell r="F376">
            <v>49500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A377" t="str">
            <v>2.2.1.8</v>
          </cell>
          <cell r="B377" t="str">
            <v>นิกรราษฎร์บูรณะ(เหราบัตย์อุทิศ)</v>
          </cell>
          <cell r="C377" t="str">
            <v>20004420047003113353</v>
          </cell>
          <cell r="F377">
            <v>49500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82">
          <cell r="B382" t="str">
            <v xml:space="preserve">โครงการสร้างโอกาสและลดความเหลื่อมล้ำทางการศึกษาในระดับพื้นที่  </v>
          </cell>
          <cell r="C382" t="str">
            <v>20004 42006700 2000000</v>
          </cell>
        </row>
        <row r="383">
          <cell r="B383" t="str">
            <v xml:space="preserve">กิจกรรมการยกระดับคุณภาพโรงเรียนขยายโอกาส </v>
          </cell>
          <cell r="C383" t="str">
            <v xml:space="preserve">20004 66 00106 00000 </v>
          </cell>
        </row>
        <row r="384">
          <cell r="C384" t="str">
            <v>20004 42006700 2000000</v>
          </cell>
        </row>
        <row r="385">
          <cell r="B385" t="str">
    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    </cell>
          <cell r="C385" t="str">
            <v>ศธ 04002/ว585 ลว.15 กพ 66 โอนครั้งที่ 310</v>
          </cell>
          <cell r="F385">
            <v>1000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800</v>
          </cell>
        </row>
        <row r="386">
          <cell r="B386" t="str">
    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    </cell>
          <cell r="C386" t="str">
            <v>ศธ 04002/ว1925 ลว.12 พค 66 โอนครั้งที่ 517</v>
          </cell>
          <cell r="F386">
            <v>1000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800</v>
          </cell>
        </row>
        <row r="390">
          <cell r="A390" t="str">
            <v>ง</v>
          </cell>
          <cell r="B390" t="str">
            <v>แผนงานพื้นฐานด้านการพัฒนาและเสริมสร้างศักยภาพทรัพยากรมนุษย์</v>
          </cell>
          <cell r="D390">
            <v>24655815</v>
          </cell>
          <cell r="E390">
            <v>5000000</v>
          </cell>
          <cell r="F390">
            <v>29654015</v>
          </cell>
          <cell r="G390">
            <v>0</v>
          </cell>
          <cell r="H390">
            <v>4905200</v>
          </cell>
          <cell r="I390">
            <v>0</v>
          </cell>
          <cell r="J390">
            <v>0</v>
          </cell>
          <cell r="K390">
            <v>3576683.6</v>
          </cell>
          <cell r="L390">
            <v>18470494</v>
          </cell>
          <cell r="M390">
            <v>2701637.4</v>
          </cell>
          <cell r="N390" t="e">
            <v>#REF!</v>
          </cell>
        </row>
        <row r="391">
          <cell r="A391">
            <v>1</v>
          </cell>
          <cell r="B391" t="str">
            <v xml:space="preserve">ผลผลิตผู้จบการศึกษาก่อนประถมศึกษา </v>
          </cell>
          <cell r="C391" t="str">
            <v xml:space="preserve">20004 35000100 </v>
          </cell>
        </row>
        <row r="392">
          <cell r="B392" t="str">
            <v xml:space="preserve"> งบดำเนินงาน 66112xx</v>
          </cell>
        </row>
        <row r="394">
          <cell r="B394" t="str">
            <v xml:space="preserve">รวมงบลงทุน </v>
          </cell>
        </row>
        <row r="396">
          <cell r="B396" t="str">
            <v xml:space="preserve">กิจกรรมการจัดการศึกษาก่อนประถมศึกษา  </v>
          </cell>
          <cell r="C396" t="str">
            <v>20004 66 05162 00000</v>
          </cell>
        </row>
        <row r="434">
          <cell r="A434">
            <v>1</v>
          </cell>
          <cell r="B434" t="str">
            <v>งบสพฐ.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52">
          <cell r="B452" t="str">
            <v>ครุภัณฑ์การศึกษา 120611</v>
          </cell>
        </row>
        <row r="453">
          <cell r="B453" t="str">
            <v>โต๊ะ-เก้าอี้นักเรียนระดับก่อนประถมศึกษา</v>
          </cell>
          <cell r="C453" t="str">
            <v>ศธ04002/ว5169 ลว.11 พ.ย.65 โอนครั้งที่ 60</v>
          </cell>
        </row>
        <row r="454">
          <cell r="A454" t="str">
            <v>1)</v>
          </cell>
          <cell r="B454" t="str">
            <v>วัดราษฎรบํารุง</v>
          </cell>
          <cell r="C454" t="str">
            <v>20004350001003110531</v>
          </cell>
          <cell r="F454">
            <v>23700</v>
          </cell>
          <cell r="H454">
            <v>0</v>
          </cell>
          <cell r="J454">
            <v>0</v>
          </cell>
          <cell r="L454">
            <v>23670</v>
          </cell>
        </row>
        <row r="455">
          <cell r="A455" t="str">
            <v>2)</v>
          </cell>
          <cell r="B455" t="str">
            <v>วัดสอนดีศรีเจริญ</v>
          </cell>
          <cell r="C455" t="str">
            <v>20004350001003110532</v>
          </cell>
          <cell r="F455">
            <v>23700</v>
          </cell>
          <cell r="H455">
            <v>0</v>
          </cell>
          <cell r="J455">
            <v>0</v>
          </cell>
          <cell r="L455">
            <v>23670</v>
          </cell>
        </row>
        <row r="471">
          <cell r="A471">
            <v>1.2</v>
          </cell>
          <cell r="B471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471" t="str">
            <v>20004 66 00080  00000</v>
          </cell>
        </row>
        <row r="472">
          <cell r="B472" t="str">
            <v xml:space="preserve"> งบดำเนินงาน 66112xx</v>
          </cell>
          <cell r="C472" t="str">
            <v>20004 35000100 200000</v>
          </cell>
        </row>
        <row r="473">
          <cell r="A473" t="str">
            <v>1.2.1</v>
          </cell>
          <cell r="B473" t="str">
            <v xml:space="preserve">ค่าใช้จ่ายในการเดินทางของผู้เข้าร่วมการฝึกอบรมเชิงปฏิบัติการกิจกรรมสร้างความตระหนักและความรู้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 ประเทศไทย ระดับปฐมวัย ปีงบประมาณ พ.ศ. 2566       ระหว่างวันที่ 19 พฤษภาคม – 18 มิถุนายน 2566 </v>
          </cell>
          <cell r="C473" t="str">
            <v>ที่ ศธ04002/ว1282ลว 29 มีค 66 ครั้งที่ 438</v>
          </cell>
          <cell r="D473">
            <v>2400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9">
          <cell r="A479">
            <v>2</v>
          </cell>
          <cell r="B479" t="str">
            <v xml:space="preserve">ผลผลิตผู้จบการศึกษาภาคบังคับ  </v>
          </cell>
          <cell r="C479" t="str">
            <v>20004 35000200</v>
          </cell>
        </row>
        <row r="480">
          <cell r="C480" t="str">
            <v>20004 35000200 2000000</v>
          </cell>
        </row>
        <row r="484">
          <cell r="A484">
            <v>2.1</v>
          </cell>
          <cell r="B484" t="str">
            <v>กิจกรรมการจัดการศึกษาประถมศึกษาสำหรับโรงเรียนปกติ</v>
          </cell>
          <cell r="C484" t="str">
            <v>20004 66 05164 00000</v>
          </cell>
        </row>
        <row r="485">
          <cell r="B485" t="str">
            <v xml:space="preserve"> งบดำเนินงาน 66112xx </v>
          </cell>
          <cell r="C485" t="str">
            <v>20004 35000200 2000000</v>
          </cell>
        </row>
        <row r="488">
          <cell r="F488">
            <v>778660.18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568660.18000000005</v>
          </cell>
          <cell r="L488">
            <v>0</v>
          </cell>
        </row>
        <row r="489">
          <cell r="B489" t="str">
            <v>ค้าจ้างเหมาบริการ ลูกจ้างสพป.ปท.2  ครั้งที่ 3  210,000</v>
          </cell>
          <cell r="C489" t="str">
            <v>ที่ ศธ04002/ว2531/26 มิย 66 ครั้ง 619</v>
          </cell>
        </row>
        <row r="490">
          <cell r="E490">
            <v>160000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153395</v>
          </cell>
          <cell r="L490">
            <v>5650</v>
          </cell>
        </row>
        <row r="491">
          <cell r="E491">
            <v>40000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22079.88</v>
          </cell>
          <cell r="L491">
            <v>5500</v>
          </cell>
        </row>
        <row r="492">
          <cell r="E492">
            <v>189602.06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189602.06</v>
          </cell>
          <cell r="L492">
            <v>0</v>
          </cell>
        </row>
        <row r="493">
          <cell r="E493">
            <v>290397.94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278380.45</v>
          </cell>
          <cell r="L493">
            <v>0</v>
          </cell>
        </row>
        <row r="494">
          <cell r="E494">
            <v>150000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123400</v>
          </cell>
          <cell r="L494">
            <v>0</v>
          </cell>
        </row>
        <row r="495">
          <cell r="E495">
            <v>961339.82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891806.93</v>
          </cell>
          <cell r="L495">
            <v>0</v>
          </cell>
        </row>
        <row r="496">
          <cell r="E496">
            <v>148000</v>
          </cell>
          <cell r="G496">
            <v>0</v>
          </cell>
          <cell r="H496">
            <v>0</v>
          </cell>
          <cell r="I496">
            <v>0</v>
          </cell>
        </row>
        <row r="499">
          <cell r="A499" t="str">
            <v>2.1.2</v>
          </cell>
          <cell r="B499" t="str">
            <v>งบพัฒนาเพื่อพัฒนาคุณภาพการศึกษา 2,000,000 บาท</v>
          </cell>
          <cell r="C499" t="str">
            <v>ศธ04002/ว4881 ลว.27 ต.ค.65 โอนครั้งที่ 16  3,000,000</v>
          </cell>
        </row>
        <row r="500">
          <cell r="A500" t="str">
            <v>2.1.2.1</v>
          </cell>
          <cell r="B500" t="str">
            <v>งบกลยุทธ์ ของสพป.ปท.2 500,000 บาท</v>
          </cell>
        </row>
        <row r="501">
          <cell r="A501" t="str">
            <v>1)</v>
          </cell>
          <cell r="B501" t="str">
            <v>โครงการปฏิรูปกระบวนการเรียนรู้ที่ตอบสนองต่อการเปลี่ยนแปลงในศตวรรษที่ 21 150,000</v>
          </cell>
          <cell r="E501">
            <v>109450</v>
          </cell>
          <cell r="F501">
            <v>109450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94550</v>
          </cell>
          <cell r="L501">
            <v>0</v>
          </cell>
        </row>
        <row r="503">
          <cell r="A503" t="str">
            <v>2)</v>
          </cell>
          <cell r="B503" t="str">
            <v>โครงการส่งเสริมการจัดการศึกษาให้ผู้เรียนมีความปลอดภัยทุกรูปแบบ</v>
          </cell>
          <cell r="E503">
            <v>50000</v>
          </cell>
          <cell r="F503">
            <v>50000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45150</v>
          </cell>
          <cell r="L503">
            <v>0</v>
          </cell>
        </row>
        <row r="504">
          <cell r="A504" t="str">
            <v>3)</v>
          </cell>
          <cell r="B504" t="str">
            <v>โครงการเพิ่มโอกาสและความเสมอภาคทางการศึกษา</v>
          </cell>
          <cell r="E504">
            <v>50000</v>
          </cell>
          <cell r="F504">
            <v>50000</v>
          </cell>
          <cell r="G504">
            <v>0</v>
          </cell>
          <cell r="H504">
            <v>0</v>
          </cell>
          <cell r="K504">
            <v>38100</v>
          </cell>
          <cell r="L504">
            <v>0</v>
          </cell>
        </row>
        <row r="505">
          <cell r="A505" t="str">
            <v>4)</v>
          </cell>
          <cell r="B505" t="str">
            <v>โครงการพัฒนาข้าราชการครูและบุคลากรทางการศึกษาให้มีสมรรถนะตามมาตรฐานตำแหน่งและมาตรรฐานวิชาชีพ</v>
          </cell>
          <cell r="E505">
            <v>100000</v>
          </cell>
          <cell r="F505">
            <v>100000</v>
          </cell>
          <cell r="G505">
            <v>0</v>
          </cell>
          <cell r="H505">
            <v>0</v>
          </cell>
          <cell r="K505">
            <v>90800</v>
          </cell>
          <cell r="L505">
            <v>0</v>
          </cell>
        </row>
        <row r="506">
          <cell r="A506" t="str">
            <v>5)</v>
          </cell>
          <cell r="B506" t="str">
            <v>โครงการส่งเสริมคุณธรรม นำสู่คุณภาพชีวิต</v>
          </cell>
          <cell r="E506">
            <v>50000</v>
          </cell>
          <cell r="F506">
            <v>50000</v>
          </cell>
          <cell r="G506">
            <v>0</v>
          </cell>
          <cell r="H506">
            <v>0</v>
          </cell>
          <cell r="K506">
            <v>0</v>
          </cell>
          <cell r="L506">
            <v>0</v>
          </cell>
        </row>
        <row r="507">
          <cell r="A507" t="str">
            <v>6)</v>
          </cell>
          <cell r="B507" t="str">
            <v>โครงการพัฒนาระบบประกันคุณภาพภายในของสถานศึกษาให้เข้มแข็ง</v>
          </cell>
          <cell r="E507">
            <v>50000</v>
          </cell>
          <cell r="F507">
            <v>50000</v>
          </cell>
          <cell r="G507">
            <v>0</v>
          </cell>
          <cell r="H507">
            <v>0</v>
          </cell>
          <cell r="K507">
            <v>18700</v>
          </cell>
          <cell r="L507">
            <v>0</v>
          </cell>
        </row>
        <row r="508">
          <cell r="A508" t="str">
            <v>7)</v>
          </cell>
          <cell r="B508" t="str">
            <v>โครงการพัฒนาระบบเทคโนโลยีสารสนนเทศ สู่การพัฒนาสำนักงานเขตพื้นที่การศึกษาอัจฉรริยะในยุคดิจิตัล</v>
          </cell>
          <cell r="E508">
            <v>50000</v>
          </cell>
          <cell r="F508">
            <v>50000</v>
          </cell>
          <cell r="G508">
            <v>0</v>
          </cell>
          <cell r="H508">
            <v>0</v>
          </cell>
          <cell r="K508">
            <v>24000</v>
          </cell>
          <cell r="L508">
            <v>0</v>
          </cell>
        </row>
        <row r="509">
          <cell r="G509">
            <v>0</v>
          </cell>
          <cell r="H509">
            <v>0</v>
          </cell>
          <cell r="K509">
            <v>0</v>
          </cell>
          <cell r="L509">
            <v>0</v>
          </cell>
        </row>
        <row r="516">
          <cell r="A516" t="str">
            <v>1)</v>
          </cell>
          <cell r="B516" t="str">
            <v>งบกลาง</v>
          </cell>
          <cell r="C516" t="str">
            <v>20004 35000200 200000/20004 66 05164 00000</v>
          </cell>
          <cell r="E516">
            <v>1730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8">
          <cell r="A518" t="str">
            <v>2)</v>
          </cell>
          <cell r="B518" t="str">
            <v>โครงการพัฒนาศักยภาพผู้บริหารการศึกษา ผู้บริหารโรงเรียน ข้าราชการและลูกจ้างสังกัดสพป.ปทุมธานี เขต 2</v>
          </cell>
          <cell r="C518" t="str">
            <v>บันทึกกลุ่มบุคคล ลว. 3 พ.ย.65</v>
          </cell>
          <cell r="E518">
            <v>142270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142270</v>
          </cell>
          <cell r="L518">
            <v>0</v>
          </cell>
        </row>
        <row r="519">
          <cell r="A519" t="str">
            <v>3)</v>
          </cell>
          <cell r="B519" t="str">
            <v xml:space="preserve">โครงการงานศิลปหัตถกรรมนักเรียน ระดับเขตพื้นที่การศึกษา ปีการศีกษา 2565                     </v>
          </cell>
          <cell r="C519" t="str">
            <v>บท.แผนลว. 13 ธ.ค. 65</v>
          </cell>
          <cell r="E519">
            <v>300000</v>
          </cell>
          <cell r="K519">
            <v>14710</v>
          </cell>
          <cell r="L519">
            <v>276995</v>
          </cell>
        </row>
        <row r="520">
          <cell r="A520" t="str">
            <v>4)</v>
          </cell>
          <cell r="B520" t="str">
            <v xml:space="preserve">โครงการงานศิลปหัตถกรรมนักเรียน ระดับชาติ ครั้งที่ 70  ปีการศีกษา 2565  งบ 100000                   </v>
          </cell>
          <cell r="C520" t="str">
            <v xml:space="preserve">บท.แผนลว. 14 ม.ค. 66 </v>
          </cell>
          <cell r="E520">
            <v>100000</v>
          </cell>
        </row>
        <row r="521">
          <cell r="A521" t="str">
            <v>5)</v>
          </cell>
          <cell r="B521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C521" t="str">
            <v>บท.แผนลว. 18 ม.ค. 66 /ศธ04002/ว619 ลว.26 มิย 66 โอนครั้งที่ 619  ครั้งที่ 3  47270</v>
          </cell>
          <cell r="E521">
            <v>55550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8280</v>
          </cell>
          <cell r="L521">
            <v>0</v>
          </cell>
        </row>
        <row r="522">
          <cell r="A522" t="str">
            <v>6)</v>
          </cell>
          <cell r="B522" t="str">
            <v>โครงการรักษ์ภาษาไทยเนื่องในสัปดาห์วันภาษาไทยแห่งชาติ ปี 2566</v>
          </cell>
          <cell r="C522" t="str">
            <v>ศธ04002/ว619 ลว.26 มิย 66 โอนครั้งที่ 619  ครั้งที่ 3  1,000,000</v>
          </cell>
          <cell r="E522">
            <v>13000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13000</v>
          </cell>
          <cell r="L522">
            <v>0</v>
          </cell>
        </row>
        <row r="523">
          <cell r="A523" t="str">
            <v>6)</v>
          </cell>
          <cell r="B523" t="str">
            <v>โครงการส่งเสริมผู้เรียนให้มีคุณลักษณะในศตวรรษที่ 21 50000 บาท</v>
          </cell>
          <cell r="C523" t="str">
            <v>ศธ04002/ว619 ลว.26 มิย 66 โอนครั้งที่ 619  ครั้งที่ 3  1,000,000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L523">
            <v>0</v>
          </cell>
        </row>
        <row r="524">
          <cell r="A524" t="str">
            <v>7)</v>
          </cell>
          <cell r="B524" t="str">
            <v>โครงการเพิ่มประสิทธิผลการจัดการเรียนรู้ที่ส่งเสริมความสามารถในการแข่งขันระดับนานาชาติ 20000 บาท</v>
          </cell>
          <cell r="C524" t="str">
            <v>ศธ04002/ว619 ลว.26 มิย 66 โอนครั้งที่ 619  ครั้งที่ 3  1,000,000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 t="str">
            <v>8)</v>
          </cell>
          <cell r="B525" t="str">
            <v>โครงการพัฒนาความรู้ความสามารถด้านการจัดการเรียนรู้วิทยาการคำนวณ สำหรับครูสังกัดสพป.ปท.2 20000 บาท</v>
          </cell>
          <cell r="C525" t="str">
            <v>ศธ04002/ว619 ลว.26 มิย 66 โอนครั้งที่ 619  ครั้งที่ 3  1,000,000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 t="str">
            <v>9)</v>
          </cell>
          <cell r="B526" t="str">
            <v>โครงการขับเคลื่อนศาสตร์พระราชาสู่โคกหนองนาโมเดล ตามหลักเศรษฐกิจพอเพียง 10000 บาท</v>
          </cell>
          <cell r="C526" t="str">
            <v>ศธ04002/ว619 ลว.26 มิย 66 โอนครั้งที่ 619  ครั้งที่ 3  1,000,000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 t="str">
            <v>10)</v>
          </cell>
          <cell r="B527" t="str">
            <v>โครงการเสริมสร้างและพัฒนาสภานักเรียน 26000 บาท</v>
          </cell>
          <cell r="C527" t="str">
            <v>ศธ04002/ว619 ลว.26 มิย 66 โอนครั้งที่ 619  ครั้งที่ 3  1,000,000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11)</v>
          </cell>
          <cell r="B528" t="str">
            <v>โครงการพัฒนาคุณภาพการจัดการศึกษาเรียนรวม 36730 บาท</v>
          </cell>
          <cell r="C528" t="str">
            <v>ศธ04002/ว619 ลว.26 มิย 66 โอนครั้งที่ 619  ครั้งที่ 3  1,000,000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12)</v>
          </cell>
          <cell r="B529" t="str">
            <v>โครงการฝึกอบรมพนักงานเจ้าหน้าที่ส่งเสริมความประพฤตินักเรียนและนักศึกษา 80000 บาท</v>
          </cell>
          <cell r="C529" t="str">
            <v>ศธ04002/ว619 ลว.26 มิย 66 โอนครั้งที่ 619  ครั้งที่ 3  1,000,000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13)</v>
          </cell>
          <cell r="B530" t="str">
            <v>โครงการเสริมสร้างสมรรถนะครูผู้ช่วย สู่การเป็นครูอาชีพ 280000 บาท</v>
          </cell>
          <cell r="C530" t="str">
            <v>ศธ04002/ว619 ลว.26 มิย 66 โอนครั้งที่ 619  ครั้งที่ 3  1,000,000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14)</v>
          </cell>
          <cell r="B531" t="str">
            <v>โครงการประชุมเชิงปฏิบัติการเพื่อเพิ่มประสิทธิภาพการบริหารจัดการด้านการเงิน บัญชี และพัสดุ สู่ความเป็นเลิศ 60000 บาท</v>
          </cell>
          <cell r="C531" t="str">
            <v>ศธ04002/ว619 ลว.26 มิย 66 โอนครั้งที่ 619  ครั้งที่ 3  1,000,000</v>
          </cell>
          <cell r="E531">
            <v>60000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60000</v>
          </cell>
          <cell r="L531">
            <v>0</v>
          </cell>
        </row>
        <row r="532">
          <cell r="A532" t="str">
            <v>15)</v>
          </cell>
          <cell r="B532" t="str">
            <v>โครงการพัฒนาศักยภาพการบริหารจัดการ 100000 บาท</v>
          </cell>
          <cell r="C532" t="str">
            <v>ศธ04002/ว619 ลว.26 มิย 66 โอนครั้งที่ 619  ครั้งที่ 3  1,000,000</v>
          </cell>
          <cell r="E532">
            <v>30000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16)</v>
          </cell>
          <cell r="B533" t="str">
            <v>โครงการส่งเสริมศักยภาพตามการเรียนรู้ที่หลากหลาย 150000 บาท</v>
          </cell>
          <cell r="C533" t="str">
            <v>ศธ04002/ว619 ลว.26 มิย 66 โอนครั้งที่ 619  ครั้งที่ 3  1,000,000</v>
          </cell>
          <cell r="E533">
            <v>120000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20060</v>
          </cell>
          <cell r="L533">
            <v>0</v>
          </cell>
        </row>
        <row r="536">
          <cell r="A536" t="str">
            <v>1)</v>
          </cell>
          <cell r="B536" t="str">
            <v>ค่าขนย้ายสิ่งของส่วนตัวในการเดินทางไปราชการประจำของข้าราชการ</v>
          </cell>
          <cell r="C536" t="str">
            <v>ศธ 04002/ว4657 ลว 16 ต.ค.65 โอนครั้งที่ 138</v>
          </cell>
          <cell r="F536">
            <v>35124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35124</v>
          </cell>
          <cell r="L536">
            <v>0</v>
          </cell>
        </row>
        <row r="538">
          <cell r="A538" t="str">
            <v>2)</v>
          </cell>
          <cell r="B538" t="str">
    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    </cell>
          <cell r="C538" t="str">
            <v>ศธ 04002/ว365ลว 3 กพ 66 โอนครั้งที่ 264</v>
          </cell>
          <cell r="F538">
            <v>9420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9420</v>
          </cell>
          <cell r="L538">
            <v>0</v>
          </cell>
        </row>
        <row r="539">
          <cell r="A539" t="str">
            <v>3)</v>
          </cell>
          <cell r="B539" t="str">
            <v xml:space="preserve">ค่าตอบแทนวิทยากรสอนอิสลามศึกษารายชั่วโมง </v>
          </cell>
          <cell r="C539" t="str">
            <v>ศธ 04002/ว126 ลว 12 มค 66 โอนครั้งที่ 193</v>
          </cell>
          <cell r="F539">
            <v>536000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210400</v>
          </cell>
        </row>
        <row r="540">
          <cell r="A540" t="str">
            <v>3.1)</v>
          </cell>
          <cell r="B540" t="str">
            <v>ค่าตอบแทนวิทยากร ภาค 2/2565  จำนวน 248,000 บาทร่วมใจ 24,000/ร่วมจิตประสาท 24,000/รวมราษฎร์สามัคคี 80,000/เจริญดีวิทยา 64,000/วัดธัญญะผล 8,000/ราษฎร์สงเคราะห์วิทยา 48,000</v>
          </cell>
        </row>
        <row r="541">
          <cell r="A541" t="str">
            <v>3.2)</v>
          </cell>
          <cell r="B541" t="str">
    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    </cell>
          <cell r="C541" t="str">
            <v>ศธ 04002/ว431 ลว 7 กพ 66 โอนครั้งที่ 283</v>
          </cell>
        </row>
        <row r="546">
          <cell r="A546" t="str">
            <v>4)</v>
          </cell>
          <cell r="B546" t="str">
            <v>ค่าปรับปรุงซ่อมแซมระบบไฟฟ้าภายในโรงเรียน  ร.ร.วัดนิเทศน์</v>
          </cell>
          <cell r="C546" t="str">
            <v>ศธ 04002/ว2079 ลว 25 พค 66 โอนครั้งที่ 553</v>
          </cell>
          <cell r="F546">
            <v>332700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A547" t="str">
            <v>5)</v>
          </cell>
          <cell r="B547" t="str">
            <v xml:space="preserve">โครงการปรับปรุงและพัฒนาเว็บไซต์สำนักงานเขตพื้นที่การศึกษา </v>
          </cell>
          <cell r="C547" t="str">
            <v>ศธ 04002/ว2819 ลว 13 กค 66 โอนครั้งที่ 672</v>
          </cell>
          <cell r="F547">
            <v>5000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6)</v>
          </cell>
          <cell r="B548" t="str">
            <v>รอหนังสือแจ้งอนุมัติเงินประจำงวด ยังไม่ได้ทำย่อย</v>
          </cell>
          <cell r="C548" t="str">
            <v xml:space="preserve">ศธ 04002/ว   ลว 25 กค 66 โอนครั้งที่ </v>
          </cell>
          <cell r="F548">
            <v>1200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80">
          <cell r="B580" t="str">
            <v>งบลงทุน  ค่าครุภัณฑ์  6611310</v>
          </cell>
        </row>
        <row r="663">
          <cell r="B663" t="str">
            <v>ครุภัณฑ์โฆษณาและเผยแพร่ 120604</v>
          </cell>
        </row>
        <row r="664">
          <cell r="B664" t="str">
            <v>เครื่องมัลติมิเดียโปรเจคเตอร์ระดับXGAขนาด 4000ANSILunens</v>
          </cell>
          <cell r="C664" t="str">
            <v>ศธ04002/ว5169 ลว.11 พ.ย.65 โอนครั้งที่ 60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63920</v>
          </cell>
        </row>
        <row r="665">
          <cell r="A665" t="str">
            <v>2.1.8.1</v>
          </cell>
          <cell r="B665" t="str">
            <v>วัดสระบัว</v>
          </cell>
          <cell r="C665" t="str">
            <v>20004 35002 110C70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80">
          <cell r="B680" t="str">
            <v xml:space="preserve">ครุภัณฑ์การศึกษา 120611 </v>
          </cell>
        </row>
        <row r="681">
          <cell r="B681" t="str">
            <v>ครุภัณฑ์การเรียนการสอน Coding ระดับประถมศึกษา แบบ 2</v>
          </cell>
          <cell r="C681" t="str">
            <v>ที่ ศธ04002/ว5169/11 พ.ย. 65 ครั้งที่ 60</v>
          </cell>
        </row>
        <row r="682">
          <cell r="A682" t="str">
            <v>1)</v>
          </cell>
          <cell r="B682" t="str">
            <v>วัดสุขบุญฑริการาม</v>
          </cell>
          <cell r="C682" t="str">
            <v>20004350002003111570</v>
          </cell>
          <cell r="F682">
            <v>94200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93500</v>
          </cell>
        </row>
        <row r="691">
          <cell r="B691" t="str">
            <v>โต๊ะเก้าอี้นักเรียน ระดับประถมศึกษา ชุดละ 1500 บาท</v>
          </cell>
          <cell r="C691" t="str">
            <v>ที่ ศธ04002/ว5169/11 พ.ย. 65 ครั้งที่ 60</v>
          </cell>
        </row>
        <row r="692">
          <cell r="A692" t="str">
            <v>1)</v>
          </cell>
          <cell r="B692" t="str">
            <v>วัดกลางคลองสี่</v>
          </cell>
          <cell r="C692" t="str">
            <v>20004350002003111571</v>
          </cell>
          <cell r="D692">
            <v>64000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63920</v>
          </cell>
        </row>
        <row r="693">
          <cell r="A693" t="str">
            <v>2)</v>
          </cell>
          <cell r="B693" t="str">
            <v>วัดประชุมราษฏร์</v>
          </cell>
          <cell r="C693" t="str">
            <v>20004350002003111572</v>
          </cell>
          <cell r="D693">
            <v>24000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23970</v>
          </cell>
        </row>
        <row r="694">
          <cell r="A694" t="str">
            <v>3)</v>
          </cell>
          <cell r="B694" t="str">
            <v>วัดโปรยฝน</v>
          </cell>
          <cell r="C694" t="str">
            <v>20004350002003111573</v>
          </cell>
          <cell r="D694">
            <v>119100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119051</v>
          </cell>
        </row>
        <row r="696">
          <cell r="A696" t="str">
            <v>2.1.1</v>
          </cell>
          <cell r="B696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696" t="str">
            <v>20004 66 05164 00034</v>
          </cell>
        </row>
        <row r="697">
          <cell r="B697" t="str">
            <v xml:space="preserve"> งบดำเนินงาน 66112xx </v>
          </cell>
          <cell r="C697" t="str">
            <v>20004 35000200 2000000</v>
          </cell>
        </row>
        <row r="698">
          <cell r="A698" t="str">
            <v>2.1.1.1</v>
          </cell>
          <cell r="B698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698" t="str">
            <v>ศธ 04002/ว743 ลว 28 กพ 66 โอนครั้งที่ 343</v>
          </cell>
          <cell r="F698">
            <v>36000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21760</v>
          </cell>
        </row>
        <row r="701">
          <cell r="A701" t="str">
            <v>2.1.2</v>
          </cell>
          <cell r="B701" t="str">
            <v xml:space="preserve">กิจกรรมรองเทคโนโลยีดิจิทัลเพื่อการศึกษาขั้นพื้นฐาน </v>
          </cell>
          <cell r="C701" t="str">
            <v>20004 66 05164 00063</v>
          </cell>
        </row>
        <row r="702">
          <cell r="B702" t="str">
            <v xml:space="preserve"> งบดำเนินงาน 66112xx</v>
          </cell>
          <cell r="C702" t="str">
            <v>20004 35000200 2000000</v>
          </cell>
        </row>
        <row r="703">
          <cell r="A703" t="str">
            <v>2.1.2.1</v>
          </cell>
          <cell r="B703" t="str">
    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    </cell>
          <cell r="C703" t="str">
            <v>ศธ 04002/ว2339 ลว 12 มิย 66 โอนครั้งที่ 580</v>
          </cell>
          <cell r="F703">
            <v>800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800</v>
          </cell>
          <cell r="L703">
            <v>0</v>
          </cell>
        </row>
        <row r="704">
          <cell r="A704" t="str">
            <v>2.1.2.1</v>
          </cell>
          <cell r="B704" t="str">
            <v xml:space="preserve">ค่าใช้จ่ายในการดำเนินโครงการพัฒนาและส่งเสริมการจัดการเรียนรู้ ด้วยสื่อเทคโนโลยีดิจิทัล ระดับการศึกษาขั้นพื้นฐาน                                           (OBEC Content Center) </v>
          </cell>
          <cell r="C704" t="str">
            <v>ศธ 04002/ว2716 ลว 7 กค 66 โอนครั้งที่ 649 15000</v>
          </cell>
          <cell r="F704">
            <v>7000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A705" t="str">
            <v>2.1.2.2</v>
          </cell>
          <cell r="B705" t="str">
            <v xml:space="preserve">ค่าใช้จ่ายดำเนินงานโครงการพัฒนาและส่งเสริมการจัดการเรียนรู้ด้วยสื่อเทคโนโลยีดิจิทัล ระดับการศึกษาขั้นพื้นฐาน กิจกรรมที่ 7 - กิจกรรมที่ 9 </v>
          </cell>
          <cell r="C705" t="str">
            <v>ศธ 04002/ว3000 ลว 21 กค 66 โอนครั้งที่ 700</v>
          </cell>
          <cell r="F705">
            <v>4400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 t="str">
            <v xml:space="preserve"> งบลงทุน ค่าครุภัณฑ์ 6611310</v>
          </cell>
          <cell r="C706" t="str">
            <v>20004 35000200 2000000</v>
          </cell>
        </row>
        <row r="707">
          <cell r="B707" t="str">
            <v>ครุภัณฑ์คอมพิวเตอร์  120610</v>
          </cell>
        </row>
        <row r="708">
          <cell r="B708" t="str">
            <v xml:space="preserve">รายการระบบคอมพิวเตอร์พร้อมอุปกรณ์สำหรบการเรียนการสอน ระบบคอมพิวเตอร์พร้อมอุปกรณ์สำหรับการเรียนการสอน IC20 </v>
          </cell>
          <cell r="C708" t="str">
            <v xml:space="preserve">ศธ 04002/ว171 ลว 17 มค 66 โอนครั้งที่ 202 </v>
          </cell>
          <cell r="D708">
            <v>535200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534700</v>
          </cell>
        </row>
        <row r="709">
          <cell r="A709" t="str">
            <v>2.1.2.2.1</v>
          </cell>
          <cell r="B709" t="str">
            <v>ร.ร.ชุมชนวัดทำเลทอง</v>
          </cell>
          <cell r="C709" t="str">
            <v>20004350002003110243</v>
          </cell>
        </row>
        <row r="710">
          <cell r="A710" t="str">
            <v>2.1.3</v>
          </cell>
          <cell r="B710" t="str">
    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    </cell>
          <cell r="C710" t="str">
            <v>20004 66 05164 36263</v>
          </cell>
        </row>
        <row r="711">
          <cell r="B711" t="str">
            <v xml:space="preserve"> งบดำเนินงาน 66112xx </v>
          </cell>
          <cell r="C711" t="str">
            <v>20004 35000200 2000000</v>
          </cell>
        </row>
        <row r="712">
          <cell r="A712" t="str">
            <v>2.1.3.1</v>
          </cell>
          <cell r="B712" t="str">
            <v>ค่าใช้จ่ายคัดเลือกนักเรียนและสานศึกษาเพื่อรับรางวัลพระราชทาน</v>
          </cell>
          <cell r="C712" t="str">
            <v>ศธ 04002/ว2716 ลว 7 กค 66 โอนครั้งที่ 649 15000</v>
          </cell>
          <cell r="F712">
            <v>8000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4">
          <cell r="A714" t="str">
            <v>2.1.3</v>
          </cell>
          <cell r="B714" t="str">
            <v xml:space="preserve">กิจกรรมรองการสนับสนุนการศึกษาภาคบังคับ  </v>
          </cell>
          <cell r="C714" t="str">
            <v>20004 66 05164 05272</v>
          </cell>
        </row>
        <row r="715">
          <cell r="B715" t="str">
            <v xml:space="preserve"> งบดำเนินงาน 66112xx </v>
          </cell>
          <cell r="C715" t="str">
            <v>20004 35000200 2000000</v>
          </cell>
        </row>
        <row r="716">
          <cell r="A716" t="str">
            <v>2.1.3.1</v>
          </cell>
          <cell r="B716" t="str">
            <v>ค่าเช่าใช้บริการสัญญาณอินเทอร์เน็ต 6 เดือน (ตุลาคม 2565 – มีนาคม 2566)   1,207,200.-บาท</v>
          </cell>
          <cell r="C716" t="str">
            <v xml:space="preserve">ศธ 04002/ว195 ลว 19 มค 66 โอนครั้งที่ 207 </v>
          </cell>
          <cell r="F716">
            <v>1810800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55640</v>
          </cell>
          <cell r="L716">
            <v>1283743.2</v>
          </cell>
        </row>
        <row r="717">
          <cell r="B717" t="str">
            <v>ค่าเช่าใช้บริการสัญญาณอินเทอร์เน็ต 6 เดือน (เมย-มิย 66)   603600บาท</v>
          </cell>
          <cell r="C717" t="str">
            <v>ศธ 04002/ว2591   ลว 30 มิย 66 โอนครั้งที่ 625</v>
          </cell>
        </row>
        <row r="718">
          <cell r="A718" t="str">
            <v>2.1.3.2</v>
          </cell>
          <cell r="B718" t="str">
            <v xml:space="preserve">เงินสมทบกองทุนเงินทดแทน ประจำปี พ.ศ. 2566 (มกราคม - ธันวาคม 2566)                             </v>
          </cell>
          <cell r="C718" t="str">
            <v>ศธ 04002/ว167 ลว 17 มค 66 โอนครั้งที่ 201</v>
          </cell>
          <cell r="F718">
            <v>25416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A719" t="str">
            <v>2.1.3.3</v>
          </cell>
          <cell r="B719" t="str">
            <v>งบประจำ บริหารจัดการสำนักงาน</v>
          </cell>
          <cell r="C719" t="str">
            <v>20004 35000200 200000</v>
          </cell>
        </row>
        <row r="720">
          <cell r="C720" t="str">
            <v>ที่ ศธ 04002/ว824/1 มีค 66  ครั้งที่ 352</v>
          </cell>
        </row>
        <row r="721">
          <cell r="A721" t="str">
            <v>(1</v>
          </cell>
          <cell r="B721" t="str">
            <v>ค้าจ้างเหมาบริการ ลูกจ้างสพป.ปท.2 15000x7คนx4 เม.ย. 66 เดือน 1,260,000 บาท</v>
          </cell>
          <cell r="F721">
            <v>420000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303129.03999999998</v>
          </cell>
          <cell r="L721">
            <v>0</v>
          </cell>
        </row>
        <row r="722">
          <cell r="A722" t="str">
            <v>(2</v>
          </cell>
          <cell r="B722" t="str">
            <v xml:space="preserve">ค่าใช้จ่ายในการประชุมราชการ ค่าตอบแทนบุคคล </v>
          </cell>
          <cell r="F722">
            <v>60000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27620</v>
          </cell>
          <cell r="L722">
            <v>0</v>
          </cell>
        </row>
        <row r="723">
          <cell r="A723" t="str">
            <v>(3</v>
          </cell>
          <cell r="B723" t="str">
            <v>ค่าใช้จ่ายในการเดินทางไปราชการ 150,000 บาท</v>
          </cell>
          <cell r="F723">
            <v>40000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5482.57</v>
          </cell>
          <cell r="L723">
            <v>0</v>
          </cell>
        </row>
        <row r="724">
          <cell r="A724" t="str">
            <v>(4</v>
          </cell>
          <cell r="B724" t="str">
            <v>ค่าซ่อมแซมและบำรุงรักษาทรัพย์สิน 200,000 บาท</v>
          </cell>
          <cell r="F724">
            <v>60000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52761.54</v>
          </cell>
          <cell r="L724">
            <v>0</v>
          </cell>
        </row>
        <row r="725">
          <cell r="A725" t="str">
            <v>(5</v>
          </cell>
          <cell r="B725" t="str">
            <v>ค่าวัสดุสำนักงาน 300,000 บาท</v>
          </cell>
          <cell r="F725">
            <v>80000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57833.17</v>
          </cell>
          <cell r="L725">
            <v>0</v>
          </cell>
        </row>
        <row r="726">
          <cell r="A726" t="str">
            <v>(6</v>
          </cell>
          <cell r="B726" t="str">
            <v>ค่าน้ำมันเชื้อเพลิงและหล่อลื่น 300,000 บาท</v>
          </cell>
          <cell r="F726">
            <v>130000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26100</v>
          </cell>
          <cell r="L726">
            <v>0</v>
          </cell>
        </row>
        <row r="727">
          <cell r="A727" t="str">
            <v>(7</v>
          </cell>
          <cell r="B727" t="str">
            <v>ค่าสาธารณูปโภค    500,000 บาท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A728" t="str">
            <v>(8</v>
          </cell>
          <cell r="B728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731">
          <cell r="A731" t="str">
            <v>2.1.3.4</v>
          </cell>
          <cell r="B731" t="str">
            <v>งบพัฒนาเพื่อพัฒนาคุณภาพการศึกษา 1,000,000 บาท</v>
          </cell>
        </row>
        <row r="732">
          <cell r="A732" t="str">
            <v>2.1.3.4.1</v>
          </cell>
          <cell r="B732" t="str">
            <v>งบกลยุทธ์ ของสพป.ปท.2 500,000 บาท (ประถม 449450) (20004 66 05164 05272)</v>
          </cell>
        </row>
        <row r="733">
          <cell r="A733" t="str">
            <v>1)</v>
          </cell>
          <cell r="B733" t="str">
            <v>โครงการปฏิรูปกระบวนการเรียนรู้ที่ตอบสนองต่อการเปลี่ยนแปลงในศตวรรษที่ 21 150000</v>
          </cell>
          <cell r="C733" t="str">
            <v>บันทึกกลุ่มนโยบายและแผน ลว.27 มค 66 ดอกลักษณ์ อยู่ 2 รหัส</v>
          </cell>
          <cell r="F733">
            <v>40550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22100</v>
          </cell>
          <cell r="L733">
            <v>0</v>
          </cell>
        </row>
        <row r="734">
          <cell r="A734" t="str">
            <v>2.1.3.4.2</v>
          </cell>
          <cell r="B734" t="str">
            <v>งบเพิ่มประสิทธิผลกลยุทธ์ของ สพฐ. 1,500,000 บาท (20004 66 05164 05272)</v>
          </cell>
          <cell r="C734" t="str">
            <v>ที่ ศธ 04002/ว824/1 มีค 66  ครั้งที่ 352</v>
          </cell>
        </row>
        <row r="737">
          <cell r="A737" t="str">
            <v>1)</v>
          </cell>
          <cell r="B737" t="str">
            <v>โครงการพัฒนาศักยภาพการบริหารจัดการ 100,000 บาท</v>
          </cell>
          <cell r="C737" t="str">
            <v>บันทึกกลุ่มนโยบายและแผน ลว.27 มค 66 ดอกลักษณ์</v>
          </cell>
          <cell r="E737">
            <v>70000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53200</v>
          </cell>
          <cell r="L737">
            <v>0</v>
          </cell>
        </row>
        <row r="738">
          <cell r="A738" t="str">
            <v>2)</v>
          </cell>
          <cell r="B738" t="str">
            <v>โครงการเสริมสร้างความรู้ความเข้าใจระบบการประเมินวิทยฐานดิจิทัล(DPA) 30,000 บาท</v>
          </cell>
          <cell r="C738" t="str">
            <v>บันทึกกลุ่มนโยบายและแผน ลว.26 มค 66 น้ำผึ้ง</v>
          </cell>
          <cell r="E738">
            <v>30000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29100</v>
          </cell>
          <cell r="L738">
            <v>0</v>
          </cell>
        </row>
        <row r="739">
          <cell r="A739" t="str">
            <v>3)</v>
          </cell>
          <cell r="B739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C739" t="str">
            <v>บท.แผนลว. 18 ม.ค. 66 อยู่ 2 รหัส64 8280 +รหัส72   29450</v>
          </cell>
          <cell r="E739">
            <v>29450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15560</v>
          </cell>
          <cell r="L739">
            <v>0</v>
          </cell>
        </row>
        <row r="740">
          <cell r="A740" t="str">
            <v>4)</v>
          </cell>
          <cell r="B740" t="str">
            <v>โครงการส่งเสริมศักยภาพตามการเรียนรู้ที่หลากหลาย 150,000 บาท</v>
          </cell>
          <cell r="C740" t="str">
            <v xml:space="preserve">บท.แผนลว. 31 มี.ค. 66 </v>
          </cell>
          <cell r="E740">
            <v>30000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24910</v>
          </cell>
          <cell r="L740">
            <v>0</v>
          </cell>
        </row>
        <row r="741">
          <cell r="A741" t="str">
            <v>6)</v>
          </cell>
          <cell r="B741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741" t="str">
            <v>บันทึกกลุ่มนโยบายและแผน ลว.27 มีค 66 ศน จิราภรณ์</v>
          </cell>
          <cell r="F741">
            <v>10000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10000</v>
          </cell>
          <cell r="L741">
            <v>0</v>
          </cell>
        </row>
        <row r="744">
          <cell r="A744" t="str">
            <v>2.1.4</v>
          </cell>
          <cell r="B744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  <cell r="C744" t="str">
            <v>20004 66 05164 52034</v>
          </cell>
        </row>
        <row r="745">
          <cell r="B745" t="str">
            <v xml:space="preserve"> งบดำเนินงาน 66112xx </v>
          </cell>
          <cell r="C745" t="str">
            <v>20004 35000200 2000000</v>
          </cell>
        </row>
        <row r="746">
          <cell r="A746" t="str">
            <v>2.1.4.1</v>
          </cell>
          <cell r="B746" t="str">
    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    </cell>
          <cell r="C746" t="str">
            <v>ศธ04002/ว5054 ลว.8 พ.ย.65 โอนครั้งที่ 54</v>
          </cell>
          <cell r="F746">
            <v>5000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A747" t="str">
            <v>2.1.4.2</v>
          </cell>
          <cell r="B747" t="str">
    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    </cell>
          <cell r="C747" t="str">
            <v>ศธ04002/ว1387 ลว. 5 เมย 66 โอนครั้งที่ 456</v>
          </cell>
          <cell r="F747">
            <v>800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800</v>
          </cell>
        </row>
        <row r="748">
          <cell r="A748" t="str">
            <v>2.1.4.3</v>
          </cell>
          <cell r="B748" t="str">
            <v>ค่าจัดซื้อหนังสือพระราชนิพนธ์ จำนวน 3  เรื่อง</v>
          </cell>
          <cell r="C748" t="str">
            <v>ศธ04002/ว2953 ลว. 18 กค 66 โอนครั้งที่ 689 งบ  61055 บาท</v>
          </cell>
          <cell r="F748">
            <v>38055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50">
          <cell r="A750">
            <v>2.2000000000000002</v>
          </cell>
          <cell r="B750" t="str">
            <v xml:space="preserve">กิจกรรมการจัดการศึกษามัธยมศึกษาตอนต้นสำหรับโรงเรียนปกติ  </v>
          </cell>
          <cell r="C750" t="str">
            <v>20004 66 0516500000</v>
          </cell>
        </row>
        <row r="751">
          <cell r="B751" t="str">
            <v xml:space="preserve"> งบดำเนินงาน 66112xx</v>
          </cell>
          <cell r="C751" t="str">
            <v>20004 35000200 2000000</v>
          </cell>
        </row>
        <row r="752">
          <cell r="B752" t="str">
            <v>งบลงทุน 6611310</v>
          </cell>
        </row>
        <row r="753">
          <cell r="A753" t="str">
            <v>2.2.1</v>
          </cell>
          <cell r="B753" t="str">
    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    </cell>
          <cell r="C753" t="str">
            <v>ศธ 04002/ว253 ลว 25 มค 66 โอนครั้งที่ 231</v>
          </cell>
          <cell r="F753">
            <v>700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700</v>
          </cell>
          <cell r="L753">
            <v>0</v>
          </cell>
        </row>
        <row r="813">
          <cell r="B813" t="str">
            <v>ครุภัณฑ์การศึกษา 120611</v>
          </cell>
          <cell r="C813" t="str">
            <v>ศธ04002/ว5169/11 พ.ย.65</v>
          </cell>
        </row>
        <row r="814">
          <cell r="B814" t="str">
            <v xml:space="preserve">ครุภัณฑ์สะเต็มศึกษา ระดับประถมศึกษา แบบ 2 </v>
          </cell>
        </row>
        <row r="815">
          <cell r="A815" t="str">
            <v>1)</v>
          </cell>
          <cell r="B815" t="str">
            <v>ชุมชนเลิศพินิจพิทยาคม</v>
          </cell>
          <cell r="C815" t="str">
            <v>20004350002003112994</v>
          </cell>
          <cell r="F815">
            <v>119900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119000</v>
          </cell>
        </row>
        <row r="816">
          <cell r="B816" t="str">
            <v>ครุภัณฑ์เทคโนโลยีดิจิตอล แบบ 2</v>
          </cell>
          <cell r="C816" t="str">
            <v>ศธ04002/ว5169/11 พ.ย.65</v>
          </cell>
        </row>
        <row r="817">
          <cell r="A817" t="str">
            <v>1)</v>
          </cell>
          <cell r="B817" t="str">
            <v>วัดทศทิศ</v>
          </cell>
          <cell r="C817" t="str">
            <v>20004350002003112995</v>
          </cell>
          <cell r="D817">
            <v>232100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232100</v>
          </cell>
        </row>
        <row r="818">
          <cell r="A818" t="str">
            <v>2)</v>
          </cell>
          <cell r="B818" t="str">
            <v>วัดสมุหราษฎร์บํารุง</v>
          </cell>
          <cell r="C818" t="str">
            <v>20004350002003112996</v>
          </cell>
          <cell r="D818">
            <v>244500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243900</v>
          </cell>
        </row>
        <row r="819">
          <cell r="B819" t="str">
            <v xml:space="preserve">โต๊ะเก้าอี้นักเรียน ระดับประถมศึกษา </v>
          </cell>
          <cell r="C819" t="str">
            <v>ศธ04002/ว5169/11 พ.ย.65</v>
          </cell>
        </row>
        <row r="820">
          <cell r="A820" t="str">
            <v>1)</v>
          </cell>
          <cell r="B820" t="str">
            <v>วัดปัญจทายิกาวาส</v>
          </cell>
          <cell r="C820" t="str">
            <v>20004350002003112997</v>
          </cell>
          <cell r="D820">
            <v>28000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27965</v>
          </cell>
        </row>
        <row r="826">
          <cell r="A826" t="str">
            <v>2.2.1</v>
          </cell>
          <cell r="B826" t="str">
            <v>กิจกรรมย่อยสนับสนุนเสริมสร้างความเข้มแข็งในการพัฒนาครูอย่างมีประสิทธิภาพ</v>
          </cell>
          <cell r="C826" t="str">
            <v>20004 66 05165 51999</v>
          </cell>
        </row>
        <row r="827">
          <cell r="B827" t="str">
            <v xml:space="preserve"> งบดำเนินงาน 66112xx </v>
          </cell>
          <cell r="C827" t="str">
            <v>20004 35000200 2000000</v>
          </cell>
        </row>
        <row r="828">
          <cell r="A828" t="str">
            <v>2.2.1.1</v>
          </cell>
          <cell r="B828" t="str">
    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    </cell>
          <cell r="C828" t="str">
            <v>ศธ04002/ว5365 ลว.25 พ.ย.65 โอนครั้งที่ 93</v>
          </cell>
          <cell r="F828">
            <v>6000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3600</v>
          </cell>
          <cell r="L828">
            <v>1200</v>
          </cell>
        </row>
        <row r="829">
          <cell r="A829" t="str">
            <v>2.2.1.2</v>
          </cell>
          <cell r="B829" t="str">
            <v xml:space="preserve">ค่าใช้จ่ายในการตรวจและประเมินผลงานทางวิชาการของข้าราชการครูและบุคลาการทางการศึกษาที่ขอรับการประเมินเพื่อให้มีและเลื่อนเป็นวิทยฐานะชำนาญการพิเศษ </v>
          </cell>
          <cell r="C829" t="str">
            <v>ศธ04002/ว3002 ลว.21 กค 66 โอนครั้งที่ 702</v>
          </cell>
          <cell r="F829">
            <v>100900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2.2.2</v>
          </cell>
          <cell r="B830" t="str">
            <v xml:space="preserve">กิจกรรมรองการวิจัยเพื่อพัฒนานวัตกรรมการจัดการศึกษา </v>
          </cell>
          <cell r="C830" t="str">
            <v>20004 66 05165 52018</v>
          </cell>
        </row>
        <row r="831">
          <cell r="B831" t="str">
            <v xml:space="preserve"> งบดำเนินงาน 66112xx </v>
          </cell>
          <cell r="C831" t="str">
            <v>20004 35000200 2000000</v>
          </cell>
        </row>
        <row r="832">
          <cell r="A832" t="str">
            <v>2.2.2.1</v>
          </cell>
          <cell r="B832" t="str">
            <v xml:space="preserve">ค่าใช้จ่ายนการดำเนินกิจกรรมพัฒนาความสามารถทางวิชาการระดับนานาชาติ ประจำปีงบประมาณพ.ศ. 2566     </v>
          </cell>
          <cell r="C832" t="str">
            <v>ศธ04002/ว567 ลว 13 กพ 2566 โอนครั้งที่ 304</v>
          </cell>
          <cell r="F832">
            <v>33500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32750</v>
          </cell>
          <cell r="L832">
            <v>0</v>
          </cell>
        </row>
        <row r="833">
          <cell r="A833" t="str">
            <v>2.2.2.2</v>
          </cell>
          <cell r="B833" t="str">
    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    </cell>
          <cell r="C833" t="str">
            <v>ศธ04002/ว1888 ลว 11 พค 2566 โอนครั้งที่ 511</v>
          </cell>
          <cell r="F833">
            <v>1000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6">
          <cell r="A836" t="str">
            <v>2.2.3</v>
          </cell>
          <cell r="B836" t="str">
            <v>กิจกรรม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836" t="str">
            <v>20004 66 05165 90691</v>
          </cell>
        </row>
        <row r="837">
          <cell r="B837" t="str">
            <v xml:space="preserve"> งบดำเนินงาน 66112xx </v>
          </cell>
          <cell r="C837" t="str">
            <v>20004 35000200 2000000</v>
          </cell>
        </row>
        <row r="838">
          <cell r="A838" t="str">
            <v>2.2.3.1</v>
          </cell>
          <cell r="B838" t="str">
            <v xml:space="preserve">ค่าใช้จ่าย  รณรงค์ และติดตาม การใช้หนังสือพระราชนิพนธ์  </v>
          </cell>
          <cell r="C838" t="str">
            <v>ศธ 04002/ว2953/25 กค 66 ครั้งที่ 689 จำนวนเงิน 61,055 บาท</v>
          </cell>
          <cell r="F838">
            <v>10000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86">
          <cell r="B886" t="str">
            <v xml:space="preserve"> งบดำเนินงาน 66112xx</v>
          </cell>
        </row>
        <row r="887">
          <cell r="A887" t="str">
            <v>2.3.1</v>
          </cell>
          <cell r="B887" t="str">
    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    </cell>
          <cell r="C887" t="str">
            <v>ศธ 04002/ว55059 ลว 6 ธ.ค.65 โอนครั้งที่ 107</v>
          </cell>
          <cell r="F887">
            <v>10000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1080</v>
          </cell>
          <cell r="L887">
            <v>0</v>
          </cell>
        </row>
        <row r="888">
          <cell r="A888" t="str">
            <v>2.3.2</v>
          </cell>
          <cell r="B888" t="str">
    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    </cell>
          <cell r="C888" t="str">
            <v>ศธ 04002/ว5603 ลว 14 ธ.ค.65 ครั้งที่ 125</v>
          </cell>
          <cell r="F888">
            <v>5500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5168.78</v>
          </cell>
          <cell r="L888">
            <v>0</v>
          </cell>
        </row>
        <row r="889">
          <cell r="A889" t="str">
            <v>2.3.3</v>
          </cell>
          <cell r="B889" t="str">
            <v>ค่าใช้จ่ายการประกวดแข่งขันทักษะวิชาการนักเรียนในการประชุมวิชาการ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</v>
          </cell>
          <cell r="C889" t="str">
            <v>ศธ 04002/ว2821  ลว 13 กค 2566 ครั้งที่ 667</v>
          </cell>
          <cell r="F889">
            <v>38000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2.3.2.2</v>
          </cell>
          <cell r="B890" t="str">
            <v xml:space="preserve">ค่าใช้จ่ายในการประชุม และการนิเทศติดตามให้กับศูนย์การเรียนที่จัดการศึกษาขั้นพื้นฐาน          </v>
          </cell>
          <cell r="C890" t="str">
            <v>ศธ 04002/ว2953 ลว 18 ก.ค. 66 ครั้งที่ 689   จำนวน61,055บาท</v>
          </cell>
          <cell r="F890">
            <v>8000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9">
          <cell r="A899">
            <v>2.4</v>
          </cell>
          <cell r="B899" t="str">
            <v>กิจกรรมสนับสนุนผู้ปฏิบัติงานในสถานศึกษา</v>
          </cell>
          <cell r="C899" t="str">
            <v>20004 1300 Q2669/20004 65 0005400000</v>
          </cell>
        </row>
        <row r="900">
          <cell r="B900" t="str">
            <v xml:space="preserve"> งบดำเนินงาน 66112xx</v>
          </cell>
        </row>
        <row r="907">
          <cell r="A907" t="str">
            <v>2.4.1</v>
          </cell>
          <cell r="B907" t="str">
            <v xml:space="preserve">ค่าใช้จ่ายในการเดินทางเข้าร่วมโครงการฝึกอบรมหลักสูตรการฝึกอบรมพนักงานเจ้าหน้าที่ส่งเสริมความประพฤตินักเรียนและนักศึกษา (พสน.)   ระหว่างวันที่ 15-18 ธันวาคม 2565 ณ โรงแรมเดอะพาลาซโซ กรุงเทพมหานคร </v>
          </cell>
          <cell r="C907" t="str">
            <v>ศธ 04002/ว5750 ลว 20 ธ.ค.65 ครั้งที่ 148</v>
          </cell>
          <cell r="F907">
            <v>800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700</v>
          </cell>
          <cell r="L907">
            <v>0</v>
          </cell>
        </row>
        <row r="908">
          <cell r="A908" t="str">
            <v>2.4.2</v>
          </cell>
          <cell r="B908" t="str">
    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    </cell>
          <cell r="C908" t="str">
            <v>ศธ 04002/ว125ลว 12 ม.ค.66 ครั้งที่ 185</v>
          </cell>
          <cell r="F908">
            <v>1600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1600</v>
          </cell>
          <cell r="L908">
            <v>0</v>
          </cell>
        </row>
        <row r="909">
          <cell r="A909" t="str">
            <v>2.4.3</v>
          </cell>
          <cell r="B909" t="str">
    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    </cell>
          <cell r="C909" t="str">
            <v>ศธ 04002/ว686/22 กพ 66 ครั้งที่ 323</v>
          </cell>
          <cell r="F909">
            <v>10000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A910" t="str">
            <v>2.4.4</v>
          </cell>
          <cell r="B910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    </cell>
          <cell r="C910" t="str">
            <v>ศธ 04002/ว1230/27 มีค 66 ครั้งที่ 421</v>
          </cell>
          <cell r="F910">
            <v>30000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2.4.5</v>
          </cell>
          <cell r="B911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911" t="str">
            <v>ศธ 04002/ว2513/23 มิย 66 ครั้งที่ 608</v>
          </cell>
          <cell r="F911">
            <v>9000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A912" t="str">
            <v>2.4.6</v>
          </cell>
          <cell r="B912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912" t="str">
            <v>ศธ 04002/ว2953/25 กค 66 ครั้งที่ 689 จำนวนเงิน 61,055 บาท</v>
          </cell>
          <cell r="F912">
            <v>5000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9">
          <cell r="B919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919" t="str">
            <v>20004  66 01056 00000</v>
          </cell>
        </row>
        <row r="920">
          <cell r="B920" t="str">
            <v>งบลงทุน  ค่าที่ดินและสิ่งก่อสร้าง 6611320</v>
          </cell>
        </row>
        <row r="921">
          <cell r="B921" t="str">
            <v>ปรับปรุงซ่อมแซมอาคารเรียนอาคารประกอบและสิ่งก่อสร้างอื่น 22 โรงเรียน</v>
          </cell>
          <cell r="C921" t="str">
            <v>ศธ 04002/ว5190ลว 14 พ.ย.65 ครั้งที่ 64</v>
          </cell>
        </row>
        <row r="922">
          <cell r="A922" t="str">
            <v>1)</v>
          </cell>
          <cell r="B922" t="str">
            <v>กลางคลองสิบ</v>
          </cell>
          <cell r="C922" t="str">
            <v>20004350002003214534</v>
          </cell>
          <cell r="F922">
            <v>336000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336000</v>
          </cell>
        </row>
        <row r="923">
          <cell r="A923" t="str">
            <v>2)</v>
          </cell>
          <cell r="B923" t="str">
            <v>ชุมชนวัดทำเลทอง</v>
          </cell>
          <cell r="C923" t="str">
            <v>20004350002003214535</v>
          </cell>
          <cell r="F923">
            <v>413000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413000</v>
          </cell>
        </row>
        <row r="924">
          <cell r="A924" t="str">
            <v>3)</v>
          </cell>
          <cell r="B924" t="str">
            <v>วัดชัยมังคลาราม</v>
          </cell>
          <cell r="C924" t="str">
            <v>20004350002003214536</v>
          </cell>
          <cell r="F924">
            <v>368000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368000</v>
          </cell>
        </row>
        <row r="925">
          <cell r="A925" t="str">
            <v>4)</v>
          </cell>
          <cell r="B925" t="str">
            <v>วัดลาดสนุ่น</v>
          </cell>
          <cell r="C925" t="str">
            <v>20004350002003214537</v>
          </cell>
          <cell r="F925">
            <v>249000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249000</v>
          </cell>
        </row>
        <row r="926">
          <cell r="A926" t="str">
            <v>5)</v>
          </cell>
          <cell r="B926" t="str">
            <v>วัดสมุหราษฎร์บํารุง</v>
          </cell>
          <cell r="C926" t="str">
            <v>20004350002003214538</v>
          </cell>
          <cell r="F926">
            <v>272000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272000</v>
          </cell>
        </row>
        <row r="927">
          <cell r="A927" t="str">
            <v>6)</v>
          </cell>
          <cell r="B927" t="str">
            <v>วัดอดิศร</v>
          </cell>
          <cell r="C927" t="str">
            <v>20004350002003214539</v>
          </cell>
          <cell r="F927">
            <v>456000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456000</v>
          </cell>
        </row>
        <row r="928">
          <cell r="A928" t="str">
            <v>7)</v>
          </cell>
          <cell r="B928" t="str">
            <v>สหราษฎร์บํารุง</v>
          </cell>
          <cell r="C928" t="str">
            <v>20004350002003214540</v>
          </cell>
          <cell r="F928">
            <v>376000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376000</v>
          </cell>
        </row>
        <row r="929">
          <cell r="A929" t="str">
            <v>8)</v>
          </cell>
          <cell r="B929" t="str">
            <v>ราษฎร์สงเคราะห์วิทยา</v>
          </cell>
          <cell r="C929" t="str">
            <v>20004350002003214541</v>
          </cell>
          <cell r="F929">
            <v>386000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386000</v>
          </cell>
        </row>
        <row r="930">
          <cell r="A930" t="str">
            <v>9)</v>
          </cell>
          <cell r="B930" t="str">
            <v>วัดราษฎรบํารุง</v>
          </cell>
          <cell r="C930" t="str">
            <v>20004350002003214542</v>
          </cell>
          <cell r="F930">
            <v>132000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132000</v>
          </cell>
        </row>
        <row r="931">
          <cell r="A931" t="str">
            <v>10)</v>
          </cell>
          <cell r="B931" t="str">
            <v>วัดเจริญบุญ</v>
          </cell>
          <cell r="C931" t="str">
            <v>20004350002003214543</v>
          </cell>
          <cell r="F931">
            <v>55000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55000</v>
          </cell>
        </row>
        <row r="932">
          <cell r="A932" t="str">
            <v>11)</v>
          </cell>
          <cell r="B932" t="str">
            <v>วัดโปรยฝน</v>
          </cell>
          <cell r="C932" t="str">
            <v>20004350002003214544</v>
          </cell>
          <cell r="F932">
            <v>471000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471000</v>
          </cell>
        </row>
        <row r="933">
          <cell r="A933" t="str">
            <v>12)</v>
          </cell>
          <cell r="B933" t="str">
            <v>วัดสอนดีศรีเจริญ</v>
          </cell>
          <cell r="C933" t="str">
            <v>20004350002003214545</v>
          </cell>
          <cell r="F933">
            <v>85000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85000</v>
          </cell>
        </row>
        <row r="934">
          <cell r="A934" t="str">
            <v>13)</v>
          </cell>
          <cell r="B934" t="str">
            <v>วัดสุขบุญฑริการาม</v>
          </cell>
          <cell r="C934" t="str">
            <v>20004350002003214546</v>
          </cell>
          <cell r="F934">
            <v>294000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294000</v>
          </cell>
        </row>
        <row r="935">
          <cell r="A935" t="str">
            <v>14)</v>
          </cell>
          <cell r="B935" t="str">
            <v>แสนจําหน่ายวิทยา</v>
          </cell>
          <cell r="C935" t="str">
            <v>20004350002003214547</v>
          </cell>
          <cell r="F935">
            <v>266000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266000</v>
          </cell>
        </row>
        <row r="936">
          <cell r="A936" t="str">
            <v>15)</v>
          </cell>
          <cell r="B936" t="str">
            <v>หิรัญพงษ์อนุสรณ์</v>
          </cell>
          <cell r="C936" t="str">
            <v>20004350002003214548</v>
          </cell>
          <cell r="F936">
            <v>156000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156000</v>
          </cell>
        </row>
        <row r="937">
          <cell r="A937" t="str">
            <v>16)</v>
          </cell>
          <cell r="B937" t="str">
            <v>อยู่ประชานุเคราะห์</v>
          </cell>
          <cell r="C937" t="str">
            <v>20004350002003214549</v>
          </cell>
          <cell r="F937">
            <v>110000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110000</v>
          </cell>
        </row>
        <row r="938">
          <cell r="A938" t="str">
            <v>17)</v>
          </cell>
          <cell r="B938" t="str">
            <v>วัดประยูรธรรมาราม</v>
          </cell>
          <cell r="C938" t="str">
            <v>20004350002003214550</v>
          </cell>
          <cell r="F938">
            <v>50000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50000</v>
          </cell>
        </row>
        <row r="939">
          <cell r="A939" t="str">
            <v>18)</v>
          </cell>
          <cell r="B939" t="str">
            <v>วัดปัญจทายิกาวาส</v>
          </cell>
          <cell r="C939" t="str">
            <v>20004350002003214551</v>
          </cell>
          <cell r="F939">
            <v>340000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340000</v>
          </cell>
        </row>
        <row r="940">
          <cell r="A940" t="str">
            <v>19)</v>
          </cell>
          <cell r="B940" t="str">
            <v>วัดพวงแก้ว</v>
          </cell>
          <cell r="C940" t="str">
            <v>20004350002003214552</v>
          </cell>
          <cell r="F940">
            <v>352000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352000</v>
          </cell>
        </row>
        <row r="941">
          <cell r="A941" t="str">
            <v>20)</v>
          </cell>
          <cell r="B941" t="str">
            <v>วัดศรีสโมสร</v>
          </cell>
          <cell r="C941" t="str">
            <v>20004350002003214553</v>
          </cell>
          <cell r="F941">
            <v>470000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470000</v>
          </cell>
        </row>
        <row r="942">
          <cell r="A942" t="str">
            <v>21)</v>
          </cell>
          <cell r="B942" t="str">
            <v>ศาลาลอย</v>
          </cell>
          <cell r="C942" t="str">
            <v>20004350002003214554</v>
          </cell>
          <cell r="F942">
            <v>259000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259000</v>
          </cell>
        </row>
        <row r="943">
          <cell r="A943" t="str">
            <v>22)</v>
          </cell>
          <cell r="B943" t="str">
            <v>วัดแสงมณี</v>
          </cell>
          <cell r="C943" t="str">
            <v>20004350002003214555</v>
          </cell>
          <cell r="F943">
            <v>118000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118000</v>
          </cell>
        </row>
        <row r="947">
          <cell r="B947" t="str">
            <v>บ้านพักครู 8 ครอบครัว โรงเรียนชุมชนเลิศพินิจพิทยาคม</v>
          </cell>
          <cell r="C947" t="str">
            <v>ศธ 04002/ว5190ลว 14 พ.ย.65 ครั้งที่ 64</v>
          </cell>
        </row>
        <row r="949">
          <cell r="A949" t="str">
            <v>1)</v>
          </cell>
          <cell r="C949" t="str">
            <v>20004350002003214556</v>
          </cell>
          <cell r="F949">
            <v>3430000</v>
          </cell>
          <cell r="G949">
            <v>0</v>
          </cell>
          <cell r="H949">
            <v>686000</v>
          </cell>
          <cell r="I949">
            <v>0</v>
          </cell>
          <cell r="J949">
            <v>0</v>
          </cell>
          <cell r="K949">
            <v>0</v>
          </cell>
          <cell r="L949">
            <v>2744000</v>
          </cell>
        </row>
        <row r="976">
          <cell r="B976" t="str">
            <v>อาคารเรียน สปช.105/29 ปรับปรุง อาคารเรียน 2 ชั้น 10 ห้องเรียน (ชั้นล่าง 5 ห้อง ชั้นบน 5 ห้อง)</v>
          </cell>
          <cell r="C976" t="str">
            <v>ศธ 04002/ว5190ลว 14 พ.ย.65 ครั้งที่ 64</v>
          </cell>
        </row>
        <row r="977">
          <cell r="A977" t="str">
            <v>1)</v>
          </cell>
          <cell r="B977" t="str">
            <v xml:space="preserve"> โรงเรียนวัดกลางคลองสี่ </v>
          </cell>
          <cell r="C977" t="str">
            <v>20004350002003214557</v>
          </cell>
          <cell r="F977">
            <v>5274000</v>
          </cell>
          <cell r="G977">
            <v>0</v>
          </cell>
          <cell r="H977">
            <v>4219200</v>
          </cell>
          <cell r="I977">
            <v>0</v>
          </cell>
          <cell r="J977">
            <v>0</v>
          </cell>
          <cell r="K977">
            <v>0</v>
          </cell>
          <cell r="L977">
            <v>1054800</v>
          </cell>
        </row>
        <row r="978">
          <cell r="B978" t="str">
            <v>ชดเชยงบประมาณที่ถูกพับโดยผลของกฎหมาย  อาคารเรียนแบบพิเศษ ร.ร.ธัญญสิทธิศิลป์</v>
          </cell>
          <cell r="C978" t="str">
            <v>ศธ 04002/ว2007 ลว 22 พค 66 ครั้งที่ 521</v>
          </cell>
          <cell r="F978">
            <v>4852800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4852800</v>
          </cell>
        </row>
        <row r="979">
          <cell r="A979" t="str">
            <v>1)</v>
          </cell>
          <cell r="B979" t="str">
            <v xml:space="preserve"> โรงเรียนธัญญสิทธิศิลป์</v>
          </cell>
          <cell r="C979" t="str">
            <v>20004 3500200 321YYYY</v>
          </cell>
          <cell r="F979">
            <v>4852800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4852800</v>
          </cell>
        </row>
        <row r="1039">
          <cell r="B1039" t="str">
            <v>ร.ร.ชุมชนเลิศพินิจพิทยาคม</v>
          </cell>
        </row>
        <row r="1040">
          <cell r="B1040" t="str">
            <v>สัญญา 19,260,000.00 บาท  งบ64  4,623,600</v>
          </cell>
        </row>
        <row r="1041">
          <cell r="B1041" t="str">
            <v>ปี 64</v>
          </cell>
        </row>
        <row r="1042">
          <cell r="B1042" t="str">
            <v>งวดที่ 1  1,155,600 บาท ครบ 9 มี.ค. 64</v>
          </cell>
        </row>
        <row r="1043">
          <cell r="B1043" t="str">
            <v>งวดที่ 2  1,155,600 บาท ครบ 18 เม.ย. 64</v>
          </cell>
        </row>
        <row r="1044">
          <cell r="B1044" t="str">
            <v>งวดที่ 3  1,155,600 บาท ครบ 18 พ.ค. 64</v>
          </cell>
        </row>
        <row r="1045">
          <cell r="B1045" t="str">
            <v>งวดที่ 4  1,155,600 บาท ครบ 17 มิ.ย. 64</v>
          </cell>
        </row>
        <row r="1046">
          <cell r="B1046" t="str">
            <v>งวดที่ 5 บางส่วน 1,200 บาท ครบ 17 ก.ค. 64</v>
          </cell>
        </row>
        <row r="1047">
          <cell r="B1047" t="str">
            <v>ปี 65</v>
          </cell>
        </row>
        <row r="1048">
          <cell r="B1048" t="str">
            <v>งวด 5 บางส่วน ครบ 18 มิ.ย. 64/1,154,400</v>
          </cell>
        </row>
        <row r="1049">
          <cell r="B1049" t="str">
            <v>งวด 6 ครบ 16 ส.ค.64 /1,155,600</v>
          </cell>
        </row>
        <row r="1050">
          <cell r="B1050" t="str">
            <v>งวด 7 ครบ 25 ก.ย 64 /1,540,800</v>
          </cell>
        </row>
        <row r="1051">
          <cell r="B1051" t="str">
            <v>งวด 8 ครบ 4 พ.ย. 64 /1,540,800</v>
          </cell>
        </row>
        <row r="1052">
          <cell r="B1052" t="str">
            <v>งวด 9 ครบ 14 พ.ย.64/ 1,540,800</v>
          </cell>
        </row>
        <row r="1053">
          <cell r="B1053" t="str">
            <v>งวด 10 ครบ 15 ธ.ค64/ 1,926,000</v>
          </cell>
        </row>
        <row r="1054">
          <cell r="B1054" t="str">
            <v>งวด 11 ครบ 4 มี.ค.65 /2,311,200</v>
          </cell>
        </row>
        <row r="1057">
          <cell r="B1057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1057" t="str">
            <v xml:space="preserve">20004 65 85806 00000  </v>
          </cell>
        </row>
        <row r="1058">
          <cell r="B1058" t="str">
            <v>งบลงทุน  ค่าที่ดินและสิ่งก่อสร้าง 6611320</v>
          </cell>
        </row>
        <row r="1059">
          <cell r="B1059" t="str">
            <v xml:space="preserve">ห้องน้ำห้องส้วมนักเรียนหญิง 6 ที่/49 </v>
          </cell>
        </row>
        <row r="1061">
          <cell r="B1061" t="str">
            <v xml:space="preserve">โรงเรียนเจริญดีวิทยา </v>
          </cell>
          <cell r="C1061" t="str">
            <v>20004 35000200 321A333</v>
          </cell>
          <cell r="F1061">
            <v>442700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442700</v>
          </cell>
        </row>
        <row r="1084">
          <cell r="B1084" t="str">
            <v xml:space="preserve"> งบดำเนินงาน 66112xx</v>
          </cell>
        </row>
        <row r="1094">
          <cell r="A1094">
            <v>3</v>
          </cell>
          <cell r="B1094" t="str">
            <v xml:space="preserve">ผลผลิตผู้จบการศึกษามัธยมศึกษาตอนปลาย  </v>
          </cell>
          <cell r="C1094" t="str">
            <v>20004 35000300 2000000</v>
          </cell>
        </row>
        <row r="1096">
          <cell r="A1096">
            <v>3.1</v>
          </cell>
          <cell r="B1096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</row>
        <row r="1098">
          <cell r="A1098" t="str">
            <v>3.1.1</v>
          </cell>
          <cell r="B1098" t="str">
    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    </cell>
          <cell r="C1098" t="str">
            <v>ศธ04002/ว334ลว. 1 ก.พ.66 โอนครั้งที่ 252</v>
          </cell>
          <cell r="F1098">
            <v>4000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800</v>
          </cell>
          <cell r="L1098">
            <v>3200</v>
          </cell>
        </row>
        <row r="1107">
          <cell r="B1107" t="str">
            <v xml:space="preserve">โครงการป้องกันและแก้ไขปัญหายาเสพติดในสถานศึกษา    </v>
          </cell>
          <cell r="C1107" t="str">
            <v>20004 06003600</v>
          </cell>
        </row>
        <row r="1108">
          <cell r="A1108">
            <v>1.1000000000000001</v>
          </cell>
          <cell r="B1108" t="str">
            <v xml:space="preserve"> กิจกรรมป้องกันและแก้ไขปัญหายาเสพติดในสถานศึกษา  </v>
          </cell>
        </row>
        <row r="1109">
          <cell r="B1109" t="str">
            <v xml:space="preserve"> งบรายจ่ายอื่น 6611500</v>
          </cell>
        </row>
        <row r="1110">
          <cell r="C1110" t="str">
            <v>20004 06003600 5000002</v>
          </cell>
        </row>
        <row r="1111">
          <cell r="A1111" t="str">
            <v>1.1.1</v>
          </cell>
          <cell r="B1111" t="str">
    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    </cell>
          <cell r="C1111" t="str">
            <v>ศธ 04002/ว5654 ลว 16 ธ.ค. 65 ครั้งที่ 130</v>
          </cell>
          <cell r="F1111">
            <v>52000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23">
          <cell r="B1123" t="str">
            <v>งบดำเนินงาน 66112XX</v>
          </cell>
        </row>
        <row r="1124">
          <cell r="A1124">
            <v>1.1000000000000001</v>
          </cell>
          <cell r="B1124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124" t="str">
            <v xml:space="preserve">20004 66 00026 00000  </v>
          </cell>
        </row>
        <row r="1126">
          <cell r="A1126" t="str">
            <v>1.1.1</v>
          </cell>
          <cell r="B1126" t="str">
    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    </cell>
          <cell r="C1126" t="str">
            <v>ศธ 04002/ว5724 ลว 19 ธ.ค. 65 ครั้งที่ 140</v>
          </cell>
          <cell r="F1126">
            <v>2000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800</v>
          </cell>
          <cell r="L1126">
            <v>0</v>
          </cell>
        </row>
        <row r="1127">
          <cell r="A1127" t="str">
            <v>1.1.11.1</v>
          </cell>
          <cell r="B1127" t="str">
    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    </cell>
          <cell r="C1127" t="str">
            <v>ศธ 04002/ว973 ลว 10 มีค 66  ครั้งที่ 378</v>
          </cell>
          <cell r="F1127">
            <v>1000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800</v>
          </cell>
          <cell r="L1127">
            <v>0</v>
          </cell>
        </row>
        <row r="1128">
          <cell r="A1128" t="str">
            <v>1.1.2</v>
          </cell>
          <cell r="B1128" t="str">
    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    </cell>
          <cell r="C1128" t="str">
            <v>ศธ 04002/ว502 ลว 10 กพ 66  ครั้งที่ 290</v>
          </cell>
          <cell r="F1128">
            <v>10000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1600</v>
          </cell>
          <cell r="L1128">
            <v>0</v>
          </cell>
        </row>
        <row r="1129">
          <cell r="A1129" t="str">
            <v>1.1.3</v>
          </cell>
          <cell r="B1129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129" t="str">
            <v>ศธ 04002/ว1226 ลว 27 มีค 66  ครั้งที่ 424</v>
          </cell>
          <cell r="F1129">
            <v>60000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49330</v>
          </cell>
          <cell r="L1129">
            <v>0</v>
          </cell>
        </row>
        <row r="1131">
          <cell r="B1131" t="str">
            <v xml:space="preserve"> งบดำเนินงาน 66112xx</v>
          </cell>
        </row>
        <row r="1132">
          <cell r="A1132" t="str">
            <v>1.2.1</v>
          </cell>
          <cell r="B1132" t="str">
    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    </cell>
          <cell r="C1132" t="str">
            <v>ที่ ศธ 04002/ว1231 ลว. 27 มีนาคม ครั้งที่ 423</v>
          </cell>
          <cell r="F1132">
            <v>2000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800</v>
          </cell>
          <cell r="L1132">
            <v>800</v>
          </cell>
        </row>
        <row r="1134">
          <cell r="A1134">
            <v>1.3</v>
          </cell>
          <cell r="B1134" t="str">
            <v>กิจกรรมเสริมสร้างธรรมาภิบาลเพื่อเพิ่มประสิทธิภาพในการบริหารจัดการ</v>
          </cell>
          <cell r="C1134" t="str">
            <v>20004 66 00068 00000</v>
          </cell>
        </row>
        <row r="1135">
          <cell r="B1135" t="str">
            <v xml:space="preserve"> งบดำเนินงาน 66112xx</v>
          </cell>
          <cell r="C1135" t="str">
            <v>20004 56003700 2000000</v>
          </cell>
          <cell r="F1135">
            <v>40000</v>
          </cell>
        </row>
        <row r="1136">
          <cell r="A1136" t="str">
            <v>1.3.1</v>
          </cell>
          <cell r="B1136" t="str">
    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    </cell>
          <cell r="C1136" t="str">
            <v>ศธ04087/1378 ลว 5 เมย 66โอนครั้งที่ 455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20515</v>
          </cell>
          <cell r="L1136">
            <v>0</v>
          </cell>
        </row>
        <row r="1158">
          <cell r="F1158">
            <v>6857000</v>
          </cell>
          <cell r="K1158">
            <v>18000</v>
          </cell>
          <cell r="L1158">
            <v>6032422.8899999997</v>
          </cell>
        </row>
        <row r="1159">
          <cell r="F1159">
            <v>10360415</v>
          </cell>
          <cell r="K1159">
            <v>4866258.5999999996</v>
          </cell>
          <cell r="L1159">
            <v>2363116</v>
          </cell>
        </row>
        <row r="1160">
          <cell r="F1160">
            <v>129120014</v>
          </cell>
          <cell r="K1160">
            <v>0</v>
          </cell>
          <cell r="L1160">
            <v>124663847</v>
          </cell>
        </row>
        <row r="1161">
          <cell r="F1161">
            <v>20078241</v>
          </cell>
          <cell r="K1161">
            <v>292666.3</v>
          </cell>
          <cell r="L1161">
            <v>15447140.15</v>
          </cell>
        </row>
        <row r="1162">
          <cell r="C1162" t="str">
            <v>26</v>
          </cell>
        </row>
        <row r="1164">
          <cell r="F1164">
            <v>29839100</v>
          </cell>
          <cell r="G1164">
            <v>0</v>
          </cell>
          <cell r="H1164">
            <v>5791400</v>
          </cell>
          <cell r="K1164">
            <v>0</v>
          </cell>
          <cell r="L1164">
            <v>23254441</v>
          </cell>
        </row>
        <row r="1165">
          <cell r="F1165">
            <v>196254770</v>
          </cell>
          <cell r="K1165">
            <v>5176924.9000000004</v>
          </cell>
          <cell r="L1165">
            <v>171760967.03999999</v>
          </cell>
        </row>
      </sheetData>
      <sheetData sheetId="52">
        <row r="4">
          <cell r="A4" t="str">
            <v xml:space="preserve">                ข้อมูลประจำเดือน กรกฎาคม 2566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I6" t="str">
            <v>กันเงินไว้เบิก</v>
          </cell>
        </row>
        <row r="45">
          <cell r="A45" t="str">
            <v>1.1.4</v>
          </cell>
          <cell r="B45" t="str">
    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    </cell>
          <cell r="C45" t="str">
            <v>ศธ 04002/ว13135 ลว.15 ส.ค.65 โอนครั้งที่ 754</v>
          </cell>
          <cell r="D45"/>
          <cell r="K45">
            <v>0</v>
          </cell>
          <cell r="L45">
            <v>0</v>
          </cell>
        </row>
        <row r="46">
          <cell r="A46" t="str">
            <v>1.1.5</v>
          </cell>
          <cell r="B46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    </cell>
          <cell r="C46" t="str">
            <v>ศธ 04002/ว13135 ลว.30 ก.ย.65 โอนครั้งที่ 754</v>
          </cell>
          <cell r="D46"/>
          <cell r="K46">
            <v>0</v>
          </cell>
          <cell r="L46">
            <v>0</v>
          </cell>
        </row>
        <row r="48">
          <cell r="B48" t="str">
            <v>งบรายจ่ายอื่น   6611500</v>
          </cell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  <cell r="K51">
            <v>0</v>
          </cell>
          <cell r="L51">
            <v>0</v>
          </cell>
        </row>
        <row r="52">
          <cell r="C52" t="str">
            <v>20004 31003100 5000009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0">
          <cell r="C60" t="str">
            <v>20004 31004500 2000000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B66" t="str">
            <v>งบดำเนินงาน   66112xx</v>
          </cell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  <cell r="C71" t="str">
            <v>20004 31006100 5000017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  <cell r="C83" t="str">
            <v>20004 66 00105 00000</v>
          </cell>
        </row>
        <row r="84">
          <cell r="B84" t="str">
            <v>งบรายจ่ายอื่น   6611500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  <cell r="D85">
            <v>1200</v>
          </cell>
        </row>
        <row r="87">
          <cell r="B87" t="str">
            <v xml:space="preserve"> งบรายจ่ายอื่น 6611500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  <cell r="B140" t="str">
    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    </cell>
          <cell r="C140" t="str">
            <v>ศธ 04002/ว2758 ลว.20/ก.ค./2565 โอนครั้งที่ 649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5">
          <cell r="A145" t="str">
            <v>4.2.2</v>
          </cell>
          <cell r="B145" t="str">
            <v xml:space="preserve">ค่าใช้จ่ายในการเดินทางเข้าร่วมประชุมเชิงปฏิบัติการพิจารณาคัดเลือกคุรุชนคนคุณธรรมและนวัตกรรมสร้างสรรค์คนดีของผู้บริหาร ครู และบุคลากรทางการศึกษา “โครงการโรงเรียนคุณธรรม สพฐ.” ระดับประเทศ ประจำปีงบประมาณ พ.ศ. 2564 ระหว่างวันที่ 8 – 12 พฤษภาคม  2565 ณ โรงแรมไมด้า งามวงศ์วาน จังหวัดนนทบุรี   จังหวัดนครนายก             </v>
          </cell>
          <cell r="C145" t="str">
            <v>ศธ 04002/ว1738 ลว.6/พ.ค./2565 โอนครั้งที่ 425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9">
          <cell r="A149">
            <v>5</v>
          </cell>
          <cell r="B149" t="str">
            <v>โครงการโรงเรียนคุณภาพประจำตำบล</v>
          </cell>
          <cell r="C149" t="str">
            <v>20004 31011600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190" t="str">
            <v>20004 66 00079 00000</v>
          </cell>
        </row>
        <row r="191">
          <cell r="B191" t="str">
            <v>งบรายจ่ายอื่น   6611500</v>
          </cell>
          <cell r="C191" t="str">
            <v>20004 31006100 5000003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38">
          <cell r="B238" t="str">
            <v xml:space="preserve"> งบดำเนินงาน 66112xx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7">
          <cell r="C247" t="str">
            <v>20004 35000100 2000000</v>
          </cell>
        </row>
        <row r="248">
          <cell r="C248" t="str">
            <v>20004 66 05162 00000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  <cell r="B328" t="str">
            <v xml:space="preserve">ผลผลิตผู้จบการศึกษาภาคบังคับ  </v>
          </cell>
          <cell r="C328" t="str">
            <v>20004 35000200 2000000</v>
          </cell>
        </row>
        <row r="331">
          <cell r="B331" t="str">
            <v>กิจกรรมการจัดการศึกษาประถมศึกษาสำหรับโรงเรียนปกติ</v>
          </cell>
          <cell r="C331" t="str">
            <v>20004 66 05164 00000</v>
          </cell>
        </row>
        <row r="332">
          <cell r="B332" t="str">
            <v xml:space="preserve"> งบดำเนินงาน 66112xx </v>
          </cell>
        </row>
        <row r="333">
          <cell r="A333" t="str">
            <v>2.1.1</v>
          </cell>
          <cell r="B333" t="str">
            <v>งบประจำ บริหารจัดการสำนักงาน</v>
          </cell>
        </row>
        <row r="336">
          <cell r="A336" t="str">
            <v>(1</v>
          </cell>
          <cell r="B336" t="str">
            <v>ค้าจ้างเหมาบริการ ลูกจ้างสพป.ปท.2 15000x7คนx12 เดือน 1,260,000 บาท</v>
          </cell>
        </row>
        <row r="337">
          <cell r="A337" t="str">
            <v>(2</v>
          </cell>
          <cell r="B337" t="str">
            <v>ค่าใช้จ่ายในการประชุมราชการ ค่าตอบแทนบุคคล 150,000 บาท</v>
          </cell>
        </row>
        <row r="338">
          <cell r="A338" t="str">
            <v>(3</v>
          </cell>
          <cell r="B338" t="str">
            <v>ค่าใช้จ่ายในการเดินทางไปราชการ 150,000 บาท</v>
          </cell>
        </row>
        <row r="339">
          <cell r="A339" t="str">
            <v>(4</v>
          </cell>
          <cell r="B339" t="str">
            <v>ค่าซ่อมแซมและบำรุงรักษาทรัพย์สิน 200,000 บาท</v>
          </cell>
        </row>
        <row r="340">
          <cell r="A340" t="str">
            <v>(5</v>
          </cell>
          <cell r="B340" t="str">
            <v>ค่าวัสดุสำนักงาน 400,000 บาท</v>
          </cell>
        </row>
        <row r="341">
          <cell r="A341" t="str">
            <v>(6</v>
          </cell>
          <cell r="B341" t="str">
            <v>ค่าน้ำมันเชื้อเพลิงและหล่อลื่น 300,000 บาท</v>
          </cell>
        </row>
        <row r="342">
          <cell r="A342" t="str">
            <v>(7</v>
          </cell>
          <cell r="B342" t="str">
            <v>ค่าสาธารณูปโภค    500,000 บาท</v>
          </cell>
        </row>
        <row r="343">
          <cell r="A343" t="str">
            <v>(8</v>
          </cell>
          <cell r="B343" t="str">
            <v>อื่นๆ (รายการนอกเหนือ(1-(7 และหรือถัวจ่ายให้รายการ (1 -(7 โดยเฉพาะรายการที่ (7 ) 40000</v>
          </cell>
        </row>
        <row r="347">
          <cell r="C347" t="str">
            <v>20004 35000200 2000000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3">
          <cell r="B113" t="str">
            <v xml:space="preserve">ผลผลิตผู้จบการศึกษาก่อนประถมศึกษา </v>
          </cell>
        </row>
        <row r="114">
          <cell r="B114" t="str">
            <v xml:space="preserve">กิจกรรมการจัดการศึกษาก่อนประถมศึกษา  </v>
          </cell>
        </row>
        <row r="115">
          <cell r="B115" t="str">
            <v xml:space="preserve"> งบดำเนินงาน 65112xx</v>
          </cell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0">
          <cell r="C190"/>
        </row>
        <row r="191">
          <cell r="C191"/>
        </row>
        <row r="192">
          <cell r="C192"/>
        </row>
        <row r="193">
          <cell r="C193"/>
        </row>
        <row r="195">
          <cell r="C195"/>
        </row>
        <row r="196">
          <cell r="C196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C25"/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  <cell r="C30"/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36">
          <cell r="B36" t="str">
            <v>งบรายจ่ายอื่น   6511500</v>
          </cell>
        </row>
        <row r="39">
          <cell r="A39">
            <v>2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64">
          <cell r="B64" t="str">
            <v>งบรายจ่ายอื่น 6511500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154">
          <cell r="A154">
            <v>1.1000000000000001</v>
          </cell>
          <cell r="B154" t="str">
            <v xml:space="preserve">กิจกรรมการจัดการศึกษาก่อนประถมศึกษา  </v>
          </cell>
          <cell r="C154" t="str">
            <v>200041300Q2663</v>
          </cell>
        </row>
        <row r="220">
          <cell r="A220">
            <v>2</v>
          </cell>
          <cell r="B220" t="str">
            <v xml:space="preserve">ผลผลิตผู้จบการศึกษาภาคบังคับ  </v>
          </cell>
        </row>
        <row r="222">
          <cell r="B222" t="str">
            <v>กิจกรรมการจัดการศึกษาประถมศึกษาสำหรับโรงเรียนปกติ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0">
          <cell r="B890" t="str">
            <v xml:space="preserve"> งบดำเนินงาน 65112xx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ก่อนประถม"/>
      <sheetName val="เด็กผู้มีความสามารถพิเศษ36007"/>
      <sheetName val="คุมงบ 36001 36002 ครุภัณฑ์"/>
      <sheetName val="Sheet1"/>
      <sheetName val="ผลผลิตเด็กพิการ36004"/>
      <sheetName val="ระบบการควบคุมฯ"/>
      <sheetName val="รายงานแผนส่งคลัง66 แนบ 7"/>
      <sheetName val="รายงานคลัง (ติดตามแบบ 8)"/>
      <sheetName val="มัธยม350002"/>
      <sheetName val="ส่งเสริมสนับสนุน35002"/>
      <sheetName val="06036บูรณาการป้องกัน ปราบปราม ฯ"/>
      <sheetName val="57037บูรณาการต่อต้านการทุจร "/>
      <sheetName val="ทะเบียนคุมย่อย"/>
      <sheetName val="Sheet3"/>
      <sheetName val="ยุทธศาสตร์เสริมสร้าง 31006200"/>
      <sheetName val="ยุธศาสตร์การเรียนร310011 310061"/>
      <sheetName val="ยุธศาสตร์เรียนดีปร3100116003211"/>
      <sheetName val="1408บุคลากรภาครัฐ"/>
      <sheetName val="3022ยุทธศาสตร์สร้างความเสมอภาค"/>
      <sheetName val="ประถม 350002"/>
      <sheetName val="ควบคุมสิ่งก่อสร้าง 36001 36002"/>
      <sheetName val="รายงานเงินงวด"/>
      <sheetName val="งบลงทุน65"/>
      <sheetName val="งบประจำและงบกลยุทธ์"/>
      <sheetName val="มาตการ รวมงบบุคลากร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206">
          <cell r="F1206">
            <v>3040000</v>
          </cell>
          <cell r="K1206">
            <v>18000</v>
          </cell>
          <cell r="L1206">
            <v>1672589.35</v>
          </cell>
        </row>
        <row r="1207">
          <cell r="F1207">
            <v>3944632</v>
          </cell>
          <cell r="K1207">
            <v>1091706.28</v>
          </cell>
          <cell r="L1207">
            <v>183778</v>
          </cell>
        </row>
        <row r="1208">
          <cell r="F1208">
            <v>35452965</v>
          </cell>
          <cell r="K1208">
            <v>0</v>
          </cell>
          <cell r="L1208">
            <v>35452965</v>
          </cell>
        </row>
        <row r="1209">
          <cell r="F1209">
            <v>6437534</v>
          </cell>
          <cell r="K1209">
            <v>25575</v>
          </cell>
          <cell r="L1209">
            <v>4420950</v>
          </cell>
        </row>
        <row r="1212">
          <cell r="F1212">
            <v>27653400</v>
          </cell>
          <cell r="K1212">
            <v>0</v>
          </cell>
          <cell r="L1212">
            <v>1213000</v>
          </cell>
        </row>
        <row r="1213">
          <cell r="F1213">
            <v>76528531</v>
          </cell>
          <cell r="L1213">
            <v>42943282.350000001</v>
          </cell>
        </row>
        <row r="1214">
          <cell r="G1214">
            <v>5122200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ก่อนประถม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35002  ช่วยเหลือกลุ่ม  ขับเคลื่"/>
      <sheetName val="ยุทธศาสตร์เสริมสร้าง 31006200"/>
      <sheetName val="คุมงบ 36001 36002 ครุภัณฑ์"/>
      <sheetName val="57037บูรณาการต่อต้านการทุจร "/>
      <sheetName val="1408บุคลากรภาครัฐ"/>
      <sheetName val="ประถม 350002"/>
      <sheetName val="มัธยม350002"/>
      <sheetName val="ทะเบียนคุมย่อย"/>
      <sheetName val="มัธยมปลาย 35000300"/>
      <sheetName val="3022ยุทธศาสตร์สร้างความเสมอภาค"/>
      <sheetName val="ยุธศาสตร์การเรียนร310011 310061"/>
      <sheetName val="ยุธศาสตร์เรียนดีปร3100116003211"/>
      <sheetName val="รายงานเงินงวด"/>
      <sheetName val="มาตการ รวมงบบุคลากร"/>
      <sheetName val="งบลงทุน65"/>
      <sheetName val="งบประจำและงบกลยุทธ์"/>
      <sheetName val="งบสพฐ"/>
      <sheetName val="ระบบการควบคุมฯ"/>
      <sheetName val="ควบคุมสิ่งก่อสร้าง 36001 36002"/>
      <sheetName val="รายงานแผนส่งคลัง66 แนบ 7"/>
      <sheetName val="รายงานคลัง (ติดตามแบบ 8)"/>
      <sheetName val="ส่งเสริมสนับสนุน35002"/>
      <sheetName val="06036บูรณาการป้องกัน ปราบปราม ฯ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0">
          <cell r="H10">
            <v>141341165</v>
          </cell>
          <cell r="I10">
            <v>116419585.98</v>
          </cell>
        </row>
        <row r="15">
          <cell r="H15">
            <v>116523665</v>
          </cell>
          <cell r="I15">
            <v>107119240.98</v>
          </cell>
          <cell r="K15">
            <v>107119240.98</v>
          </cell>
        </row>
        <row r="20">
          <cell r="H20">
            <v>24817500</v>
          </cell>
          <cell r="I20">
            <v>9300345</v>
          </cell>
          <cell r="K20">
            <v>23065645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มัธยมปลาย 35000300"/>
      <sheetName val="รายงานเงินงวด"/>
      <sheetName val="มัธยม350002"/>
      <sheetName val="3022ยุทธศาสตร์สร้างความเสมอภาค"/>
      <sheetName val="57037บูรณาการต่อต้านการทุจร "/>
      <sheetName val="1408บุคลากรภาครัฐ"/>
      <sheetName val="มาตการ รวมงบบุคลากร"/>
      <sheetName val="รายงานแผนส่งคลัง66 แนบ 7"/>
      <sheetName val="รายงานคลัง (ติดตามแบบ 8)"/>
      <sheetName val="งบลงทุน66"/>
      <sheetName val="35002  ช่วยเหลือกลุ่ม  ขับเคลื่"/>
      <sheetName val="ทะเบียนคุมย่อย"/>
      <sheetName val="ยุธศาสตร์เรียนดีปร3100116003211"/>
      <sheetName val="ประถม 350002"/>
      <sheetName val="ยุธศาสตร์การเรียนร310011 310061"/>
      <sheetName val="คุมงบ 36001 36002 ครุภัณฑ์"/>
      <sheetName val="ควบคุมสิ่งก่อสร้าง 36001 36002"/>
      <sheetName val="ระบบการควบคุมฯ"/>
      <sheetName val="งบประจำและงบกลยุทธ์"/>
      <sheetName val="งบสพฐ"/>
      <sheetName val="ก่อนประถม"/>
      <sheetName val="ส่งเสริมสนับสนุน35002"/>
      <sheetName val="06036บูรณาการป้องกัน ปราบปราม ฯ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11">
          <cell r="H11">
            <v>151188757</v>
          </cell>
          <cell r="I11">
            <v>136459690.21000001</v>
          </cell>
          <cell r="K11">
            <v>144869590.21000001</v>
          </cell>
        </row>
        <row r="16">
          <cell r="H16">
            <v>122139657</v>
          </cell>
          <cell r="I16">
            <v>115823749.20999999</v>
          </cell>
          <cell r="K16">
            <v>115823749.20999999</v>
          </cell>
        </row>
        <row r="21">
          <cell r="H21">
            <v>29049100</v>
          </cell>
          <cell r="I21">
            <v>20635941</v>
          </cell>
          <cell r="K21">
            <v>29045841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J140"/>
  <sheetViews>
    <sheetView topLeftCell="A108" workbookViewId="0">
      <selection activeCell="B137" sqref="B136:B137"/>
    </sheetView>
  </sheetViews>
  <sheetFormatPr defaultRowHeight="13.8" x14ac:dyDescent="0.25"/>
  <cols>
    <col min="1" max="1" width="4.09765625" customWidth="1"/>
    <col min="2" max="2" width="32.09765625" customWidth="1"/>
    <col min="3" max="3" width="17.3984375" customWidth="1"/>
    <col min="4" max="4" width="11.69921875" customWidth="1"/>
    <col min="5" max="5" width="6.69921875" customWidth="1"/>
    <col min="6" max="6" width="11.8984375" customWidth="1"/>
    <col min="7" max="7" width="6.3984375" customWidth="1"/>
    <col min="9" max="9" width="10.3984375" customWidth="1"/>
    <col min="10" max="10" width="7.59765625" customWidth="1"/>
  </cols>
  <sheetData>
    <row r="1" spans="1:10" ht="21" x14ac:dyDescent="0.6">
      <c r="A1" s="1173" t="str">
        <f>+'[1]เงินกันดำเนินงานครุภัณฑ์สิ่  65'!A1:M1</f>
        <v>รายงานเงินกันไว้เบิกเหลื่อมปี งบประมาณประจำปี พ.ศ. 2565</v>
      </c>
      <c r="B1" s="1173"/>
      <c r="C1" s="1173"/>
      <c r="D1" s="1173"/>
      <c r="E1" s="1173"/>
      <c r="F1" s="1173"/>
      <c r="G1" s="1173"/>
      <c r="H1" s="1173"/>
      <c r="I1" s="1173"/>
      <c r="J1" s="1173"/>
    </row>
    <row r="2" spans="1:10" ht="21" x14ac:dyDescent="0.6">
      <c r="A2" s="1173" t="str">
        <f>+'[1]เงินกันดำเนินงานครุภัณฑ์สิ่  65'!A3:M3</f>
        <v>สำนักงานเขตพื้นที่การศึกษาประถมศึกษาปทุมธานี เขต 2</v>
      </c>
      <c r="B2" s="1173"/>
      <c r="C2" s="1173"/>
      <c r="D2" s="1173"/>
      <c r="E2" s="1173"/>
      <c r="F2" s="1173"/>
      <c r="G2" s="1173"/>
      <c r="H2" s="1173"/>
      <c r="I2" s="1173"/>
      <c r="J2" s="1173"/>
    </row>
    <row r="3" spans="1:10" ht="21" x14ac:dyDescent="0.6">
      <c r="A3" s="1174" t="s">
        <v>205</v>
      </c>
      <c r="B3" s="1174"/>
      <c r="C3" s="1174"/>
      <c r="D3" s="1174"/>
      <c r="E3" s="1174"/>
      <c r="F3" s="1174"/>
      <c r="G3" s="1174"/>
      <c r="H3" s="1174"/>
      <c r="I3" s="1174"/>
      <c r="J3" s="1174"/>
    </row>
    <row r="4" spans="1:10" ht="21" x14ac:dyDescent="0.6">
      <c r="A4" s="1177" t="s">
        <v>26</v>
      </c>
      <c r="B4" s="1177" t="s">
        <v>27</v>
      </c>
      <c r="C4" s="559" t="s">
        <v>29</v>
      </c>
      <c r="D4" s="1179" t="s">
        <v>46</v>
      </c>
      <c r="E4" s="1175" t="s">
        <v>4</v>
      </c>
      <c r="F4" s="1176"/>
      <c r="G4" s="1177" t="s">
        <v>47</v>
      </c>
      <c r="H4" s="1175" t="s">
        <v>5</v>
      </c>
      <c r="I4" s="1176"/>
      <c r="J4" s="1177" t="s">
        <v>6</v>
      </c>
    </row>
    <row r="5" spans="1:10" ht="21" x14ac:dyDescent="0.6">
      <c r="A5" s="1178"/>
      <c r="B5" s="1178"/>
      <c r="C5" s="560" t="s">
        <v>48</v>
      </c>
      <c r="D5" s="1180"/>
      <c r="E5" s="561">
        <v>220</v>
      </c>
      <c r="F5" s="561">
        <v>221</v>
      </c>
      <c r="G5" s="1178"/>
      <c r="H5" s="561">
        <v>220</v>
      </c>
      <c r="I5" s="561">
        <v>221</v>
      </c>
      <c r="J5" s="1178"/>
    </row>
    <row r="6" spans="1:10" ht="36" hidden="1" customHeight="1" x14ac:dyDescent="0.6">
      <c r="A6" s="455" t="str">
        <f>+'[1]เงินกันดำเนินงานครุภัณฑ์สิ่  65'!A6</f>
        <v>ก</v>
      </c>
      <c r="B6" s="562" t="str">
        <f>+'[1]เงินกันดำเนินงานครุภัณฑ์สิ่  65'!E6</f>
        <v xml:space="preserve">แผนงานบุคลากรภาครัฐ </v>
      </c>
      <c r="C6" s="563"/>
      <c r="D6" s="564">
        <f>+D7</f>
        <v>0</v>
      </c>
      <c r="E6" s="564">
        <f t="shared" ref="E6:J7" si="0">+E7</f>
        <v>0</v>
      </c>
      <c r="F6" s="564">
        <f t="shared" si="0"/>
        <v>0</v>
      </c>
      <c r="G6" s="564">
        <f t="shared" si="0"/>
        <v>0</v>
      </c>
      <c r="H6" s="564">
        <f t="shared" si="0"/>
        <v>0</v>
      </c>
      <c r="I6" s="564">
        <f t="shared" si="0"/>
        <v>0</v>
      </c>
      <c r="J6" s="564">
        <f t="shared" si="0"/>
        <v>0</v>
      </c>
    </row>
    <row r="7" spans="1:10" ht="36" hidden="1" customHeight="1" x14ac:dyDescent="0.25">
      <c r="A7" s="565">
        <f>+'[1]เงินกันดำเนินงานครุภัณฑ์สิ่  65'!A7</f>
        <v>1</v>
      </c>
      <c r="B7" s="566" t="str">
        <f>+'[1]เงินกันดำเนินงานครุภัณฑ์สิ่  65'!E7</f>
        <v>ผลผลิตรายการค่าใช้จ่ายยภาครัฐยกระดับคุณภาพการศึกษาและการเรียนรู้ตลอดชีวิต</v>
      </c>
      <c r="C7" s="566" t="str">
        <f>+'[1]เงินกันดำเนินงานครุภัณฑ์สิ่  65'!F7</f>
        <v>2000414008</v>
      </c>
      <c r="D7" s="567">
        <f>+D8</f>
        <v>0</v>
      </c>
      <c r="E7" s="567"/>
      <c r="F7" s="567">
        <f t="shared" si="0"/>
        <v>0</v>
      </c>
      <c r="G7" s="567">
        <f t="shared" si="0"/>
        <v>0</v>
      </c>
      <c r="H7" s="567"/>
      <c r="I7" s="567">
        <f t="shared" si="0"/>
        <v>0</v>
      </c>
      <c r="J7" s="567">
        <f t="shared" si="0"/>
        <v>0</v>
      </c>
    </row>
    <row r="8" spans="1:10" ht="42" hidden="1" customHeight="1" x14ac:dyDescent="0.25">
      <c r="A8" s="568">
        <f>+'[1]เงินกันดำเนินงานครุภัณฑ์สิ่  65'!A8</f>
        <v>1.1000000000000001</v>
      </c>
      <c r="B8" s="569" t="str">
        <f>+'[1]เงินกันดำเนินงานครุภัณฑ์สิ่  65'!E8</f>
        <v>กิจกรรมค่าใช้จ่ายบุคลากรภาครัฐของสำนักงานคณะกรรมการการศึกษาขั้นพื้นฐาน</v>
      </c>
      <c r="C8" s="570" t="str">
        <f>+'[1]เงินกันดำเนินงานครุภัณฑ์สิ่  65'!F8</f>
        <v>200041300P2762</v>
      </c>
      <c r="D8" s="571">
        <f>+'[1]เงินกันดำเนินงานครุภัณฑ์สิ่  65'!G8</f>
        <v>0</v>
      </c>
      <c r="E8" s="571">
        <f>+'[1]เงินกันดำเนินงานครุภัณฑ์สิ่  65'!H8</f>
        <v>0</v>
      </c>
      <c r="F8" s="571">
        <f>+'[1]เงินกันดำเนินงานครุภัณฑ์สิ่  65'!I8</f>
        <v>0</v>
      </c>
      <c r="G8" s="571">
        <f>+'[1]เงินกันดำเนินงานครุภัณฑ์สิ่  65'!J8</f>
        <v>0</v>
      </c>
      <c r="H8" s="571">
        <f>+'[1]เงินกันดำเนินงานครุภัณฑ์สิ่  65'!K8</f>
        <v>0</v>
      </c>
      <c r="I8" s="571">
        <f>+'[1]เงินกันดำเนินงานครุภัณฑ์สิ่  65'!L8</f>
        <v>0</v>
      </c>
      <c r="J8" s="571">
        <f>+'[1]เงินกันดำเนินงานครุภัณฑ์สิ่  65'!M8</f>
        <v>0</v>
      </c>
    </row>
    <row r="9" spans="1:10" ht="37.200000000000003" hidden="1" customHeight="1" x14ac:dyDescent="0.6">
      <c r="A9" s="572"/>
      <c r="B9" s="573" t="str">
        <f>+'[1]เงินกันดำเนินงานครุภัณฑ์สิ่  65'!E9</f>
        <v>งบดำเนินงาน</v>
      </c>
      <c r="C9" s="574"/>
      <c r="D9" s="575">
        <f>+'[1]เงินกันดำเนินงานครุภัณฑ์สิ่  65'!G9</f>
        <v>0</v>
      </c>
      <c r="E9" s="575"/>
      <c r="F9" s="575">
        <f>+'[1]เงินกันดำเนินงานครุภัณฑ์สิ่  65'!I9</f>
        <v>0</v>
      </c>
      <c r="G9" s="575">
        <f>+'[1]เงินกันดำเนินงานครุภัณฑ์สิ่  65'!J9</f>
        <v>0</v>
      </c>
      <c r="H9" s="575">
        <f>+'[1]เงินกันดำเนินงานครุภัณฑ์สิ่  65'!K9</f>
        <v>0</v>
      </c>
      <c r="I9" s="575">
        <f>+'[1]เงินกันดำเนินงานครุภัณฑ์สิ่  65'!L9</f>
        <v>0</v>
      </c>
      <c r="J9" s="575">
        <f>+'[1]เงินกันดำเนินงานครุภัณฑ์สิ่  65'!M9</f>
        <v>0</v>
      </c>
    </row>
    <row r="10" spans="1:10" ht="21" hidden="1" customHeight="1" x14ac:dyDescent="0.25">
      <c r="A10" s="576" t="str">
        <f>+'[1]เงินกันดำเนินงานครุภัณฑ์สิ่  65'!A10</f>
        <v>1.1.1</v>
      </c>
      <c r="B10" s="577" t="str">
        <f>+'[1]เงินกันดำเนินงานครุภัณฑ์สิ่  65'!E10</f>
        <v>หนังสือห้องสมุด</v>
      </c>
      <c r="C10" s="578" t="str">
        <f>+'[1]เงินกันดำเนินงานครุภัณฑ์สิ่  65'!F11</f>
        <v>2000414008000000</v>
      </c>
      <c r="D10" s="579">
        <f>SUM(D11:D14)</f>
        <v>0</v>
      </c>
      <c r="E10" s="579"/>
      <c r="F10" s="579">
        <f>SUM(F11:F14)</f>
        <v>0</v>
      </c>
      <c r="G10" s="579"/>
      <c r="H10" s="579"/>
      <c r="I10" s="579"/>
      <c r="J10" s="579"/>
    </row>
    <row r="11" spans="1:10" ht="21" hidden="1" customHeight="1" x14ac:dyDescent="0.6">
      <c r="A11" s="580" t="str">
        <f>+'[1]เงินกันดำเนินงานครุภัณฑ์สิ่  65'!A11</f>
        <v>1.1.1.1</v>
      </c>
      <c r="B11" s="581" t="str">
        <f>+'[1]เงินกันดำเนินงานครุภัณฑ์สิ่  65'!E11</f>
        <v>ร.ร.วัดศรีสโมสร</v>
      </c>
      <c r="C11" s="582"/>
      <c r="D11" s="583">
        <f>+'[1]เงินกันดำเนินงานครุภัณฑ์สิ่  65'!G16</f>
        <v>0</v>
      </c>
      <c r="E11" s="583"/>
      <c r="F11" s="584">
        <f>+'[1]เงินกันดำเนินงานครุภัณฑ์สิ่  65'!I16</f>
        <v>0</v>
      </c>
      <c r="G11" s="584">
        <f>+'[1]เงินกันดำเนินงานครุภัณฑ์สิ่  65'!J16</f>
        <v>0</v>
      </c>
      <c r="H11" s="584"/>
      <c r="I11" s="584">
        <f>+'[1]เงินกันดำเนินงานครุภัณฑ์สิ่  65'!L16</f>
        <v>0</v>
      </c>
      <c r="J11" s="584">
        <f>+'[1]เงินกันดำเนินงานครุภัณฑ์สิ่  65'!M16</f>
        <v>0</v>
      </c>
    </row>
    <row r="12" spans="1:10" ht="21" hidden="1" customHeight="1" x14ac:dyDescent="0.6">
      <c r="A12" s="580" t="str">
        <f>+'[1]เงินกันดำเนินงานครุภัณฑ์สิ่  65'!A17</f>
        <v>1.1.1.2</v>
      </c>
      <c r="B12" s="581" t="str">
        <f>+'[1]เงินกันดำเนินงานครุภัณฑ์สิ่  65'!E17</f>
        <v>ร.ร.วัดสุวรรณ</v>
      </c>
      <c r="C12" s="582"/>
      <c r="D12" s="583">
        <f>+'[1]เงินกันดำเนินงานครุภัณฑ์สิ่  65'!G22</f>
        <v>0</v>
      </c>
      <c r="E12" s="583"/>
      <c r="F12" s="583">
        <f>+'[1]เงินกันดำเนินงานครุภัณฑ์สิ่  65'!I22</f>
        <v>0</v>
      </c>
      <c r="G12" s="583">
        <f>+'[1]เงินกันดำเนินงานครุภัณฑ์สิ่  65'!J22</f>
        <v>0</v>
      </c>
      <c r="H12" s="583"/>
      <c r="I12" s="583">
        <f>+'[1]เงินกันดำเนินงานครุภัณฑ์สิ่  65'!L22</f>
        <v>0</v>
      </c>
      <c r="J12" s="583">
        <f>+'[1]เงินกันดำเนินงานครุภัณฑ์สิ่  65'!M22</f>
        <v>0</v>
      </c>
    </row>
    <row r="13" spans="1:10" ht="21" hidden="1" customHeight="1" x14ac:dyDescent="0.6">
      <c r="A13" s="580" t="str">
        <f>+'[1]เงินกันดำเนินงานครุภัณฑ์สิ่  65'!A23</f>
        <v>1.1.1.3</v>
      </c>
      <c r="B13" s="581" t="str">
        <f>+'[1]เงินกันดำเนินงานครุภัณฑ์สิ่  65'!E23</f>
        <v>ร.ร.วัดมูลจินดาราม</v>
      </c>
      <c r="C13" s="582"/>
      <c r="D13" s="583">
        <f>+'[1]เงินกันดำเนินงานครุภัณฑ์สิ่  65'!G28</f>
        <v>0</v>
      </c>
      <c r="E13" s="583"/>
      <c r="F13" s="583">
        <f>+'[1]เงินกันดำเนินงานครุภัณฑ์สิ่  65'!I28</f>
        <v>0</v>
      </c>
      <c r="G13" s="583">
        <f>+'[1]เงินกันดำเนินงานครุภัณฑ์สิ่  65'!J28</f>
        <v>0</v>
      </c>
      <c r="H13" s="583"/>
      <c r="I13" s="583">
        <f>+'[1]เงินกันดำเนินงานครุภัณฑ์สิ่  65'!L28</f>
        <v>0</v>
      </c>
      <c r="J13" s="583">
        <f>+'[1]เงินกันดำเนินงานครุภัณฑ์สิ่  65'!M28</f>
        <v>0</v>
      </c>
    </row>
    <row r="14" spans="1:10" ht="21" hidden="1" customHeight="1" x14ac:dyDescent="0.6">
      <c r="A14" s="580" t="str">
        <f>+'[1]เงินกันดำเนินงานครุภัณฑ์สิ่  65'!A29</f>
        <v>1.1.1.4</v>
      </c>
      <c r="B14" s="581" t="str">
        <f>+'[1]เงินกันดำเนินงานครุภัณฑ์สิ่  65'!E29</f>
        <v>ร.ร.วัดปัญจทายิกาวาส</v>
      </c>
      <c r="C14" s="582"/>
      <c r="D14" s="583">
        <f>+'[1]เงินกันดำเนินงานครุภัณฑ์สิ่  65'!G34</f>
        <v>0</v>
      </c>
      <c r="E14" s="583">
        <f>+'[1]เงินกันดำเนินงานครุภัณฑ์สิ่  65'!H34</f>
        <v>0</v>
      </c>
      <c r="F14" s="583">
        <f>+'[1]เงินกันดำเนินงานครุภัณฑ์สิ่  65'!I34</f>
        <v>0</v>
      </c>
      <c r="G14" s="583">
        <f>+'[1]เงินกันดำเนินงานครุภัณฑ์สิ่  65'!J34</f>
        <v>0</v>
      </c>
      <c r="H14" s="583">
        <f>+'[1]เงินกันดำเนินงานครุภัณฑ์สิ่  65'!K34</f>
        <v>0</v>
      </c>
      <c r="I14" s="583">
        <f>+'[1]เงินกันดำเนินงานครุภัณฑ์สิ่  65'!L34</f>
        <v>0</v>
      </c>
      <c r="J14" s="583">
        <f>+'[1]เงินกันดำเนินงานครุภัณฑ์สิ่  65'!M34</f>
        <v>0</v>
      </c>
    </row>
    <row r="15" spans="1:10" ht="21" hidden="1" customHeight="1" x14ac:dyDescent="0.6">
      <c r="A15" s="580"/>
      <c r="B15" s="580"/>
      <c r="C15" s="582"/>
      <c r="D15" s="580"/>
      <c r="E15" s="580"/>
      <c r="F15" s="580"/>
      <c r="G15" s="580"/>
      <c r="H15" s="580"/>
      <c r="I15" s="580"/>
      <c r="J15" s="580"/>
    </row>
    <row r="16" spans="1:10" ht="21" hidden="1" customHeight="1" x14ac:dyDescent="0.6">
      <c r="A16" s="580"/>
      <c r="B16" s="580"/>
      <c r="C16" s="582"/>
      <c r="D16" s="580"/>
      <c r="E16" s="580"/>
      <c r="F16" s="580"/>
      <c r="G16" s="580"/>
      <c r="H16" s="580"/>
      <c r="I16" s="580"/>
      <c r="J16" s="580"/>
    </row>
    <row r="17" spans="1:10" ht="21" hidden="1" customHeight="1" x14ac:dyDescent="0.6">
      <c r="A17" s="585"/>
      <c r="B17" s="586" t="str">
        <f>+'[1]เงินกันดำเนินงานครุภัณฑ์สิ่  65'!E35</f>
        <v>รวม</v>
      </c>
      <c r="C17" s="587" t="str">
        <f>+'[1]เงินกันดำเนินงานครุภัณฑ์สิ่  65'!F35</f>
        <v>2000414008</v>
      </c>
      <c r="D17" s="588">
        <f>+D8</f>
        <v>0</v>
      </c>
      <c r="E17" s="588">
        <f t="shared" ref="E17:J17" si="1">+E8</f>
        <v>0</v>
      </c>
      <c r="F17" s="588">
        <f t="shared" si="1"/>
        <v>0</v>
      </c>
      <c r="G17" s="588">
        <f t="shared" si="1"/>
        <v>0</v>
      </c>
      <c r="H17" s="588">
        <f t="shared" si="1"/>
        <v>0</v>
      </c>
      <c r="I17" s="588">
        <f t="shared" si="1"/>
        <v>0</v>
      </c>
      <c r="J17" s="588">
        <f t="shared" si="1"/>
        <v>0</v>
      </c>
    </row>
    <row r="18" spans="1:10" ht="21" hidden="1" customHeight="1" x14ac:dyDescent="0.6">
      <c r="A18" s="455" t="str">
        <f>+'[1]เงินกันดำเนินงานครุภัณฑ์สิ่  65'!A36</f>
        <v>ข</v>
      </c>
      <c r="B18" s="589" t="str">
        <f>+'[1]เงินกันดำเนินงานครุภัณฑ์สิ่  65'!E36</f>
        <v>แผนงานยุทธศาสตร์เพื่อสนับสนุนด้านการพัฒนาและเสริมสร้างศักยภาพทรัพยากรมนุษย์</v>
      </c>
      <c r="C18" s="563"/>
      <c r="D18" s="455"/>
      <c r="E18" s="455"/>
      <c r="F18" s="455"/>
      <c r="G18" s="455"/>
      <c r="H18" s="455"/>
      <c r="I18" s="455"/>
      <c r="J18" s="455"/>
    </row>
    <row r="19" spans="1:10" ht="21" hidden="1" customHeight="1" x14ac:dyDescent="0.25">
      <c r="A19" s="565">
        <f>+'[1]เงินกันดำเนินงานครุภัณฑ์สิ่  65'!A37</f>
        <v>2</v>
      </c>
      <c r="B19" s="566" t="str">
        <f>+'[1]เงินกันดำเนินงานครุภัณฑ์สิ่  65'!E37</f>
        <v xml:space="preserve">ผลผลิตและโครงการ ผู้จบการศึกษาภาคบังคับ  </v>
      </c>
      <c r="C19" s="590" t="str">
        <f>+'[1]เงินกันดำเนินงานครุภัณฑ์สิ่  65'!F37</f>
        <v>2000435045</v>
      </c>
      <c r="D19" s="567">
        <f>+D20</f>
        <v>0</v>
      </c>
      <c r="E19" s="567">
        <f t="shared" ref="E19:J21" si="2">+E20</f>
        <v>0</v>
      </c>
      <c r="F19" s="567">
        <f t="shared" si="2"/>
        <v>0</v>
      </c>
      <c r="G19" s="567">
        <f t="shared" si="2"/>
        <v>0</v>
      </c>
      <c r="H19" s="567">
        <f t="shared" si="2"/>
        <v>0</v>
      </c>
      <c r="I19" s="567">
        <f t="shared" si="2"/>
        <v>0</v>
      </c>
      <c r="J19" s="567">
        <f t="shared" si="2"/>
        <v>0</v>
      </c>
    </row>
    <row r="20" spans="1:10" ht="42" hidden="1" customHeight="1" x14ac:dyDescent="0.25">
      <c r="A20" s="568">
        <f>+'[1]เงินกันดำเนินงานครุภัณฑ์สิ่  65'!A38</f>
        <v>2.1</v>
      </c>
      <c r="B20" s="591" t="str">
        <f>+'[1]เงินกันดำเนินงานครุภัณฑ์สิ่  65'!E38</f>
        <v xml:space="preserve">กิจกรรมพัฒนาศักยภาพการจัดการเรียนการสอนภาษาจีน  </v>
      </c>
      <c r="C20" s="592" t="str">
        <f>+'[1]เงินกันดำเนินงานครุภัณฑ์สิ่  65'!F38</f>
        <v>200041300P2773</v>
      </c>
      <c r="D20" s="571">
        <f>+D21</f>
        <v>0</v>
      </c>
      <c r="E20" s="571">
        <f t="shared" si="2"/>
        <v>0</v>
      </c>
      <c r="F20" s="571">
        <f t="shared" si="2"/>
        <v>0</v>
      </c>
      <c r="G20" s="571">
        <f t="shared" si="2"/>
        <v>0</v>
      </c>
      <c r="H20" s="571">
        <f t="shared" si="2"/>
        <v>0</v>
      </c>
      <c r="I20" s="571">
        <f t="shared" si="2"/>
        <v>0</v>
      </c>
      <c r="J20" s="571">
        <f t="shared" si="2"/>
        <v>0</v>
      </c>
    </row>
    <row r="21" spans="1:10" ht="21" hidden="1" customHeight="1" x14ac:dyDescent="0.6">
      <c r="A21" s="572"/>
      <c r="B21" s="593" t="str">
        <f>+'[1]เงินกันดำเนินงานครุภัณฑ์สิ่  65'!E39</f>
        <v>งบดำเนินงาน</v>
      </c>
      <c r="C21" s="594" t="str">
        <f>+'[1]เงินกันดำเนินงานครุภัณฑ์สิ่  65'!F39</f>
        <v>6411200</v>
      </c>
      <c r="D21" s="575">
        <f>+D22</f>
        <v>0</v>
      </c>
      <c r="E21" s="575">
        <f t="shared" si="2"/>
        <v>0</v>
      </c>
      <c r="F21" s="575">
        <f t="shared" si="2"/>
        <v>0</v>
      </c>
      <c r="G21" s="575">
        <f t="shared" si="2"/>
        <v>0</v>
      </c>
      <c r="H21" s="575">
        <f t="shared" si="2"/>
        <v>0</v>
      </c>
      <c r="I21" s="575">
        <f t="shared" si="2"/>
        <v>0</v>
      </c>
      <c r="J21" s="575">
        <f t="shared" si="2"/>
        <v>0</v>
      </c>
    </row>
    <row r="22" spans="1:10" ht="21" hidden="1" customHeight="1" x14ac:dyDescent="0.6">
      <c r="A22" s="595" t="str">
        <f>+'[1]เงินกันดำเนินงานครุภัณฑ์สิ่  65'!A40</f>
        <v>2.1.1</v>
      </c>
      <c r="B22" s="596" t="str">
        <f>+'[1]เงินกันดำเนินงานครุภัณฑ์สิ่  65'!E40</f>
        <v>ค่าใช้จ่ายยกระดับคุณภาพการศึกษา ปรับปรุงซ่อมแซมอาคารเรียน</v>
      </c>
      <c r="C22" s="597"/>
      <c r="D22" s="598">
        <f>SUM(D23:D24)</f>
        <v>0</v>
      </c>
      <c r="E22" s="598">
        <f t="shared" ref="E22:J22" si="3">SUM(E23:E24)</f>
        <v>0</v>
      </c>
      <c r="F22" s="598">
        <f t="shared" si="3"/>
        <v>0</v>
      </c>
      <c r="G22" s="598">
        <f t="shared" si="3"/>
        <v>0</v>
      </c>
      <c r="H22" s="598">
        <f t="shared" si="3"/>
        <v>0</v>
      </c>
      <c r="I22" s="598">
        <f t="shared" si="3"/>
        <v>0</v>
      </c>
      <c r="J22" s="598">
        <f t="shared" si="3"/>
        <v>0</v>
      </c>
    </row>
    <row r="23" spans="1:10" ht="21" hidden="1" customHeight="1" x14ac:dyDescent="0.6">
      <c r="A23" s="599" t="str">
        <f>+'[1]เงินกันดำเนินงานครุภัณฑ์สิ่  65'!A41</f>
        <v>2.1.1.1</v>
      </c>
      <c r="B23" s="581" t="str">
        <f>+'[1]เงินกันดำเนินงานครุภัณฑ์สิ่  65'!E41</f>
        <v>ร.ร.ชุมชนบึงบา</v>
      </c>
      <c r="C23" s="582"/>
      <c r="D23" s="583">
        <f>+'[1]เงินกันดำเนินงานครุภัณฑ์สิ่  65'!G46</f>
        <v>0</v>
      </c>
      <c r="E23" s="583">
        <f>+'[1]เงินกันดำเนินงานครุภัณฑ์สิ่  65'!H46</f>
        <v>0</v>
      </c>
      <c r="F23" s="583">
        <f>+'[1]เงินกันดำเนินงานครุภัณฑ์สิ่  65'!I46</f>
        <v>0</v>
      </c>
      <c r="G23" s="583">
        <f>+'[1]เงินกันดำเนินงานครุภัณฑ์สิ่  65'!J46</f>
        <v>0</v>
      </c>
      <c r="H23" s="583">
        <f>+'[1]เงินกันดำเนินงานครุภัณฑ์สิ่  65'!K46</f>
        <v>0</v>
      </c>
      <c r="I23" s="583">
        <f>+'[1]เงินกันดำเนินงานครุภัณฑ์สิ่  65'!L46</f>
        <v>0</v>
      </c>
      <c r="J23" s="583">
        <f>+'[1]เงินกันดำเนินงานครุภัณฑ์สิ่  65'!M46</f>
        <v>0</v>
      </c>
    </row>
    <row r="24" spans="1:10" ht="15.75" hidden="1" customHeight="1" x14ac:dyDescent="0.6">
      <c r="A24" s="599"/>
      <c r="B24" s="580"/>
      <c r="C24" s="582"/>
      <c r="D24" s="583"/>
      <c r="E24" s="583"/>
      <c r="F24" s="583"/>
      <c r="G24" s="583"/>
      <c r="H24" s="583"/>
      <c r="I24" s="583"/>
      <c r="J24" s="583"/>
    </row>
    <row r="25" spans="1:10" ht="21" hidden="1" customHeight="1" x14ac:dyDescent="0.6">
      <c r="A25" s="599"/>
      <c r="B25" s="580"/>
      <c r="C25" s="582"/>
      <c r="D25" s="583"/>
      <c r="E25" s="583"/>
      <c r="F25" s="583"/>
      <c r="G25" s="583"/>
      <c r="H25" s="583"/>
      <c r="I25" s="583"/>
      <c r="J25" s="583"/>
    </row>
    <row r="26" spans="1:10" ht="21" hidden="1" customHeight="1" x14ac:dyDescent="0.6">
      <c r="A26" s="580"/>
      <c r="B26" s="600"/>
      <c r="C26" s="601"/>
      <c r="D26" s="584"/>
      <c r="E26" s="584"/>
      <c r="F26" s="584"/>
      <c r="G26" s="584"/>
      <c r="H26" s="584"/>
      <c r="I26" s="580"/>
      <c r="J26" s="580"/>
    </row>
    <row r="27" spans="1:10" ht="21" hidden="1" customHeight="1" x14ac:dyDescent="0.6">
      <c r="A27" s="585"/>
      <c r="B27" s="586" t="str">
        <f>+'[1]เงินกันดำเนินงานครุภัณฑ์สิ่  65'!E47</f>
        <v>รวม</v>
      </c>
      <c r="C27" s="602" t="str">
        <f t="shared" ref="C27:J27" si="4">+C19</f>
        <v>2000435045</v>
      </c>
      <c r="D27" s="603">
        <f t="shared" si="4"/>
        <v>0</v>
      </c>
      <c r="E27" s="603">
        <f t="shared" si="4"/>
        <v>0</v>
      </c>
      <c r="F27" s="603">
        <f t="shared" si="4"/>
        <v>0</v>
      </c>
      <c r="G27" s="603">
        <f t="shared" si="4"/>
        <v>0</v>
      </c>
      <c r="H27" s="603">
        <f t="shared" si="4"/>
        <v>0</v>
      </c>
      <c r="I27" s="603">
        <f t="shared" si="4"/>
        <v>0</v>
      </c>
      <c r="J27" s="603">
        <f t="shared" si="4"/>
        <v>0</v>
      </c>
    </row>
    <row r="28" spans="1:10" ht="15" hidden="1" customHeight="1" x14ac:dyDescent="0.6">
      <c r="A28" s="599"/>
      <c r="B28" s="604"/>
      <c r="C28" s="605"/>
      <c r="D28" s="606"/>
      <c r="E28" s="606"/>
      <c r="F28" s="606"/>
      <c r="G28" s="606"/>
      <c r="H28" s="606"/>
      <c r="I28" s="606"/>
      <c r="J28" s="606"/>
    </row>
    <row r="29" spans="1:10" ht="15" hidden="1" customHeight="1" x14ac:dyDescent="0.6">
      <c r="A29" s="599"/>
      <c r="B29" s="604"/>
      <c r="C29" s="605"/>
      <c r="D29" s="606"/>
      <c r="E29" s="606"/>
      <c r="F29" s="606"/>
      <c r="G29" s="606"/>
      <c r="H29" s="606"/>
      <c r="I29" s="606"/>
      <c r="J29" s="606"/>
    </row>
    <row r="30" spans="1:10" ht="15" hidden="1" customHeight="1" x14ac:dyDescent="0.6">
      <c r="A30" s="599"/>
      <c r="B30" s="604"/>
      <c r="C30" s="605"/>
      <c r="D30" s="606"/>
      <c r="E30" s="606"/>
      <c r="F30" s="606"/>
      <c r="G30" s="606"/>
      <c r="H30" s="606"/>
      <c r="I30" s="606"/>
      <c r="J30" s="606"/>
    </row>
    <row r="31" spans="1:10" ht="15" hidden="1" customHeight="1" x14ac:dyDescent="0.6">
      <c r="A31" s="599"/>
      <c r="B31" s="604"/>
      <c r="C31" s="605"/>
      <c r="D31" s="606"/>
      <c r="E31" s="606"/>
      <c r="F31" s="606"/>
      <c r="G31" s="606"/>
      <c r="H31" s="606"/>
      <c r="I31" s="606"/>
      <c r="J31" s="606"/>
    </row>
    <row r="32" spans="1:10" ht="15" hidden="1" customHeight="1" x14ac:dyDescent="0.6">
      <c r="A32" s="599"/>
      <c r="B32" s="604"/>
      <c r="C32" s="605"/>
      <c r="D32" s="606"/>
      <c r="E32" s="606"/>
      <c r="F32" s="606"/>
      <c r="G32" s="606"/>
      <c r="H32" s="606"/>
      <c r="I32" s="606"/>
      <c r="J32" s="606"/>
    </row>
    <row r="33" spans="1:10" ht="15" hidden="1" customHeight="1" x14ac:dyDescent="0.6">
      <c r="A33" s="599"/>
      <c r="B33" s="604"/>
      <c r="C33" s="605"/>
      <c r="D33" s="606"/>
      <c r="E33" s="606"/>
      <c r="F33" s="606"/>
      <c r="G33" s="606"/>
      <c r="H33" s="606"/>
      <c r="I33" s="606"/>
      <c r="J33" s="606"/>
    </row>
    <row r="34" spans="1:10" ht="21" x14ac:dyDescent="0.6">
      <c r="A34" s="455" t="str">
        <f>+'[1]เงินกันดำเนินงานครุภัณฑ์สิ่  65'!A48</f>
        <v>ค</v>
      </c>
      <c r="B34" s="607" t="str">
        <f>+'[1]เงินกันดำเนินงานครุภัณฑ์สิ่  65'!E48</f>
        <v>แผนงานพื้นฐานด้านการพัฒนาและเสริมสร้างศักยภาพคน</v>
      </c>
      <c r="C34" s="563"/>
      <c r="D34" s="608"/>
      <c r="E34" s="608"/>
      <c r="F34" s="608"/>
      <c r="G34" s="608"/>
      <c r="H34" s="608"/>
      <c r="I34" s="455"/>
      <c r="J34" s="455"/>
    </row>
    <row r="35" spans="1:10" ht="21" x14ac:dyDescent="0.6">
      <c r="A35" s="609">
        <v>1</v>
      </c>
      <c r="B35" s="610" t="str">
        <f>+'[1]เงินกันดำเนินงานครุภัณฑ์สิ่  65'!E60</f>
        <v>ผลผลิตผู้จบการศึกษาภาคบังคับ</v>
      </c>
      <c r="C35" s="611" t="str">
        <f>+'[1]เงินกันดำเนินงานครุภัณฑ์สิ่  65'!F60</f>
        <v>2000436002</v>
      </c>
      <c r="D35" s="612">
        <f>+D36+D58</f>
        <v>10785600</v>
      </c>
      <c r="E35" s="612">
        <f t="shared" ref="E35:J35" si="5">+E36+E58</f>
        <v>0</v>
      </c>
      <c r="F35" s="612">
        <f t="shared" si="5"/>
        <v>5778000</v>
      </c>
      <c r="G35" s="612">
        <f t="shared" si="5"/>
        <v>0</v>
      </c>
      <c r="H35" s="612">
        <f t="shared" si="5"/>
        <v>0</v>
      </c>
      <c r="I35" s="612">
        <f t="shared" si="5"/>
        <v>5007600</v>
      </c>
      <c r="J35" s="612">
        <f t="shared" si="5"/>
        <v>0</v>
      </c>
    </row>
    <row r="36" spans="1:10" ht="42" hidden="1" customHeight="1" x14ac:dyDescent="0.25">
      <c r="A36" s="568">
        <f>+'[1]เงินกันดำเนินงานครุภัณฑ์สิ่  65'!A61</f>
        <v>3.1</v>
      </c>
      <c r="B36" s="613" t="str">
        <f>+'[1]เงินกันดำเนินงานครุภัณฑ์สิ่  65'!E61</f>
        <v xml:space="preserve">กิจกรรมการจัดการศึกษาประถมศึกษาสำหรับโรงเรียนปกติ  </v>
      </c>
      <c r="C36" s="614" t="str">
        <f>+'[1]เงินกันดำเนินงานครุภัณฑ์สิ่  65'!F61</f>
        <v>200041300P2791</v>
      </c>
      <c r="D36" s="615">
        <f>+D37+D43</f>
        <v>0</v>
      </c>
      <c r="E36" s="615">
        <f t="shared" ref="E36:J36" si="6">+E37+E43</f>
        <v>0</v>
      </c>
      <c r="F36" s="615">
        <f t="shared" si="6"/>
        <v>0</v>
      </c>
      <c r="G36" s="615">
        <f t="shared" si="6"/>
        <v>0</v>
      </c>
      <c r="H36" s="615">
        <f t="shared" si="6"/>
        <v>0</v>
      </c>
      <c r="I36" s="615">
        <f t="shared" si="6"/>
        <v>0</v>
      </c>
      <c r="J36" s="615">
        <f t="shared" si="6"/>
        <v>0</v>
      </c>
    </row>
    <row r="37" spans="1:10" ht="21" hidden="1" customHeight="1" x14ac:dyDescent="0.6">
      <c r="A37" s="572"/>
      <c r="B37" s="593" t="str">
        <f>+'[1]เงินกันดำเนินงานครุภัณฑ์สิ่  65'!E62</f>
        <v>งบดำเนินงาน</v>
      </c>
      <c r="C37" s="616" t="str">
        <f>+'[1]เงินกันดำเนินงานครุภัณฑ์สิ่  65'!F62</f>
        <v>6411200</v>
      </c>
      <c r="D37" s="617">
        <f>+'[1]เงินกันดำเนินงานครุภัณฑ์สิ่  65'!G62</f>
        <v>0</v>
      </c>
      <c r="E37" s="617">
        <f>+'[1]เงินกันดำเนินงานครุภัณฑ์สิ่  65'!H62</f>
        <v>0</v>
      </c>
      <c r="F37" s="617">
        <f>+'[1]เงินกันดำเนินงานครุภัณฑ์สิ่  65'!I62</f>
        <v>0</v>
      </c>
      <c r="G37" s="617">
        <f>+'[1]เงินกันดำเนินงานครุภัณฑ์สิ่  65'!J62</f>
        <v>0</v>
      </c>
      <c r="H37" s="617">
        <f>+'[1]เงินกันดำเนินงานครุภัณฑ์สิ่  65'!K62</f>
        <v>0</v>
      </c>
      <c r="I37" s="617">
        <f>+'[1]เงินกันดำเนินงานครุภัณฑ์สิ่  65'!L62</f>
        <v>0</v>
      </c>
      <c r="J37" s="618">
        <f>+'[1]เงินกันดำเนินงานครุภัณฑ์สิ่  65'!M62</f>
        <v>0</v>
      </c>
    </row>
    <row r="38" spans="1:10" ht="21" hidden="1" customHeight="1" x14ac:dyDescent="0.6">
      <c r="A38" s="595" t="str">
        <f>+'[1]เงินกันดำเนินงานครุภัณฑ์สิ่  65'!A63</f>
        <v>3.1.1</v>
      </c>
      <c r="B38" s="596" t="str">
        <f>+'[1]เงินกันดำเนินงานครุภัณฑ์สิ่  65'!E63</f>
        <v>ปรับปรุงห้องซ่อมแซมห้องรองผอ.สพป.ปท.2</v>
      </c>
      <c r="C38" s="619"/>
      <c r="D38" s="620">
        <f>+'[1]เงินกันดำเนินงานครุภัณฑ์สิ่  65'!G63</f>
        <v>0</v>
      </c>
      <c r="E38" s="620">
        <f>+'[1]เงินกันดำเนินงานครุภัณฑ์สิ่  65'!H63</f>
        <v>0</v>
      </c>
      <c r="F38" s="620">
        <f>+'[1]เงินกันดำเนินงานครุภัณฑ์สิ่  65'!I63</f>
        <v>0</v>
      </c>
      <c r="G38" s="620">
        <f>+'[1]เงินกันดำเนินงานครุภัณฑ์สิ่  65'!J63</f>
        <v>0</v>
      </c>
      <c r="H38" s="620">
        <f>+'[1]เงินกันดำเนินงานครุภัณฑ์สิ่  65'!K63</f>
        <v>0</v>
      </c>
      <c r="I38" s="620">
        <f>+'[1]เงินกันดำเนินงานครุภัณฑ์สิ่  65'!L63</f>
        <v>0</v>
      </c>
      <c r="J38" s="620">
        <f>+'[1]เงินกันดำเนินงานครุภัณฑ์สิ่  65'!M63</f>
        <v>0</v>
      </c>
    </row>
    <row r="39" spans="1:10" ht="21" hidden="1" customHeight="1" x14ac:dyDescent="0.25">
      <c r="A39" s="621" t="str">
        <f>+'[1]เงินกันดำเนินงานครุภัณฑ์สิ่  65'!A64</f>
        <v>3.1.1.1</v>
      </c>
      <c r="B39" s="622" t="str">
        <f>+'[1]เงินกันดำเนินงานครุภัณฑ์สิ่  65'!E64</f>
        <v>สพป.ปท.2</v>
      </c>
      <c r="C39" s="623" t="str">
        <f>+'[1]เงินกันดำเนินงานครุภัณฑ์สิ่  65'!F64</f>
        <v>2000436002000000</v>
      </c>
      <c r="D39" s="624">
        <f>+'[1]เงินกันดำเนินงานครุภัณฑ์สิ่  65'!G69</f>
        <v>0</v>
      </c>
      <c r="E39" s="624"/>
      <c r="F39" s="624">
        <f>+'[1]เงินกันดำเนินงานครุภัณฑ์สิ่  65'!I69</f>
        <v>0</v>
      </c>
      <c r="G39" s="624">
        <f>+'[1]เงินกันดำเนินงานครุภัณฑ์สิ่  65'!J69</f>
        <v>0</v>
      </c>
      <c r="H39" s="624">
        <f>+'[1]เงินกันดำเนินงานครุภัณฑ์สิ่  65'!K69</f>
        <v>0</v>
      </c>
      <c r="I39" s="625"/>
      <c r="J39" s="624">
        <f>+'[1]เงินกันดำเนินงานครุภัณฑ์สิ่  65'!M69</f>
        <v>0</v>
      </c>
    </row>
    <row r="40" spans="1:10" ht="21" hidden="1" customHeight="1" x14ac:dyDescent="0.25">
      <c r="A40" s="621" t="str">
        <f>+'[1]เงินกันดำเนินงานครุภัณฑ์สิ่  65'!A70</f>
        <v>3.1.2</v>
      </c>
      <c r="B40" s="624" t="str">
        <f>+'[1]เงินกันดำเนินงานครุภัณฑ์สิ่  65'!E70</f>
        <v>ปรับปรุงซ่อมแซมอาคารเอนกประสงค์</v>
      </c>
      <c r="C40" s="626">
        <f>+'[1]เงินกันดำเนินงานครุภัณฑ์สิ่  65'!F70</f>
        <v>0</v>
      </c>
      <c r="D40" s="627"/>
      <c r="E40" s="627"/>
      <c r="F40" s="627"/>
      <c r="G40" s="627">
        <f>+'[1]เงินกันดำเนินงานครุภัณฑ์สิ่  65'!J70</f>
        <v>0</v>
      </c>
      <c r="H40" s="627"/>
      <c r="I40" s="627">
        <f>+'[1]เงินกันดำเนินงานครุภัณฑ์สิ่  65'!K70</f>
        <v>0</v>
      </c>
      <c r="J40" s="624">
        <f>+'[1]เงินกันดำเนินงานครุภัณฑ์สิ่  65'!M70</f>
        <v>0</v>
      </c>
    </row>
    <row r="41" spans="1:10" ht="21" hidden="1" customHeight="1" x14ac:dyDescent="0.25">
      <c r="A41" s="621" t="str">
        <f>+'[1]เงินกันดำเนินงานครุภัณฑ์สิ่  65'!A71</f>
        <v>3.1.2.1</v>
      </c>
      <c r="B41" s="622" t="str">
        <f>+'[1]เงินกันดำเนินงานครุภัณฑ์สิ่  65'!E71</f>
        <v>โรงเรียนวัดธรรมราษฎร์เจริญผล</v>
      </c>
      <c r="C41" s="623" t="str">
        <f>+'[1]เงินกันดำเนินงานครุภัณฑ์สิ่  65'!F71</f>
        <v>2000436002000000</v>
      </c>
      <c r="D41" s="624">
        <f>+'[1]เงินกันดำเนินงานครุภัณฑ์สิ่  65'!G76</f>
        <v>0</v>
      </c>
      <c r="E41" s="624"/>
      <c r="F41" s="624">
        <f>+'[1]เงินกันดำเนินงานครุภัณฑ์สิ่  65'!I76</f>
        <v>0</v>
      </c>
      <c r="G41" s="624">
        <f>+'[1]เงินกันดำเนินงานครุภัณฑ์สิ่  65'!J76</f>
        <v>0</v>
      </c>
      <c r="H41" s="624"/>
      <c r="I41" s="624">
        <f>+'[1]เงินกันดำเนินงานครุภัณฑ์สิ่  65'!K76</f>
        <v>0</v>
      </c>
      <c r="J41" s="624">
        <f>+'[1]เงินกันดำเนินงานครุภัณฑ์สิ่  65'!M76</f>
        <v>0</v>
      </c>
    </row>
    <row r="42" spans="1:10" ht="21" hidden="1" customHeight="1" x14ac:dyDescent="0.6">
      <c r="A42" s="599"/>
      <c r="B42" s="599"/>
      <c r="C42" s="628"/>
      <c r="D42" s="599"/>
      <c r="E42" s="599"/>
      <c r="F42" s="599"/>
      <c r="G42" s="599"/>
      <c r="H42" s="599"/>
      <c r="I42" s="599"/>
      <c r="J42" s="599"/>
    </row>
    <row r="43" spans="1:10" ht="21" hidden="1" customHeight="1" x14ac:dyDescent="0.6">
      <c r="A43" s="629">
        <f>+'[1]เงินกันดำเนินงานครุภัณฑ์สิ่  65'!A84</f>
        <v>0</v>
      </c>
      <c r="B43" s="630" t="str">
        <f>+'[1]เงินกันดำเนินงานครุภัณฑ์สิ่  65'!E84</f>
        <v>ค่าครุภัณฑ์</v>
      </c>
      <c r="C43" s="631">
        <f>+'[1]เงินกันดำเนินงานครุภัณฑ์สิ่  65'!F84</f>
        <v>0</v>
      </c>
      <c r="D43" s="629">
        <f>+'[1]เงินกันดำเนินงานครุภัณฑ์สิ่  65'!G84</f>
        <v>0</v>
      </c>
      <c r="E43" s="629">
        <f>+'[1]เงินกันดำเนินงานครุภัณฑ์สิ่  65'!H84</f>
        <v>0</v>
      </c>
      <c r="F43" s="629">
        <f>+'[1]เงินกันดำเนินงานครุภัณฑ์สิ่  65'!I84</f>
        <v>0</v>
      </c>
      <c r="G43" s="629">
        <f>+'[1]เงินกันดำเนินงานครุภัณฑ์สิ่  65'!J84</f>
        <v>0</v>
      </c>
      <c r="H43" s="629">
        <f>+'[1]เงินกันดำเนินงานครุภัณฑ์สิ่  65'!K84</f>
        <v>0</v>
      </c>
      <c r="I43" s="629">
        <f>+'[1]เงินกันดำเนินงานครุภัณฑ์สิ่  65'!L84</f>
        <v>0</v>
      </c>
      <c r="J43" s="632">
        <f>+'[1]เงินกันดำเนินงานครุภัณฑ์สิ่  65'!M84</f>
        <v>0</v>
      </c>
    </row>
    <row r="44" spans="1:10" ht="21" hidden="1" customHeight="1" x14ac:dyDescent="0.25">
      <c r="A44" s="633" t="str">
        <f>+'[1]เงินกันดำเนินงานครุภัณฑ์สิ่  65'!A85</f>
        <v>3.1.3</v>
      </c>
      <c r="B44" s="634" t="str">
        <f>+'[1]เงินกันดำเนินงานครุภัณฑ์สิ่  65'!E85</f>
        <v xml:space="preserve">เครื่องคอมพิวเตอร์สำหรับงานประมวลผล แบบที่ 2 </v>
      </c>
      <c r="C44" s="635">
        <f>+'[1]เงินกันดำเนินงานครุภัณฑ์สิ่  65'!F85</f>
        <v>0</v>
      </c>
      <c r="D44" s="636">
        <f>D45</f>
        <v>0</v>
      </c>
      <c r="E44" s="636">
        <f t="shared" ref="E44:J44" si="7">E45</f>
        <v>0</v>
      </c>
      <c r="F44" s="636">
        <f t="shared" si="7"/>
        <v>0</v>
      </c>
      <c r="G44" s="636">
        <f t="shared" si="7"/>
        <v>0</v>
      </c>
      <c r="H44" s="636">
        <f t="shared" si="7"/>
        <v>0</v>
      </c>
      <c r="I44" s="636">
        <f t="shared" si="7"/>
        <v>0</v>
      </c>
      <c r="J44" s="636">
        <f t="shared" si="7"/>
        <v>0</v>
      </c>
    </row>
    <row r="45" spans="1:10" ht="21" hidden="1" customHeight="1" x14ac:dyDescent="0.25">
      <c r="A45" s="621" t="str">
        <f>+'[1]เงินกันดำเนินงานครุภัณฑ์สิ่  65'!A86</f>
        <v>3.1.3.1</v>
      </c>
      <c r="B45" s="622" t="str">
        <f>+'[1]เงินกันดำเนินงานครุภัณฑ์สิ่  65'!E86</f>
        <v>สพป.ปท.2</v>
      </c>
      <c r="C45" s="623" t="str">
        <f>+'[1]เงินกันดำเนินงานครุภัณฑ์สิ่  65'!F86</f>
        <v>2000436002110ปท1</v>
      </c>
      <c r="D45" s="624">
        <f>+'[1]เงินกันดำเนินงานครุภัณฑ์สิ่  65'!G91</f>
        <v>0</v>
      </c>
      <c r="E45" s="624"/>
      <c r="F45" s="624">
        <f>+'[1]เงินกันดำเนินงานครุภัณฑ์สิ่  65'!I91</f>
        <v>0</v>
      </c>
      <c r="G45" s="624">
        <f>+'[1]เงินกันดำเนินงานครุภัณฑ์สิ่  65'!J91</f>
        <v>0</v>
      </c>
      <c r="H45" s="624">
        <f>+'[1]เงินกันดำเนินงานครุภัณฑ์สิ่  65'!K91</f>
        <v>0</v>
      </c>
      <c r="I45" s="625"/>
      <c r="J45" s="624">
        <f>+'[1]เงินกันดำเนินงานครุภัณฑ์สิ่  65'!M91</f>
        <v>0</v>
      </c>
    </row>
    <row r="46" spans="1:10" ht="42" hidden="1" customHeight="1" x14ac:dyDescent="0.25">
      <c r="A46" s="576" t="str">
        <f>+'[1]เงินกันดำเนินงานครุภัณฑ์สิ่  65'!A92</f>
        <v>3.1.4</v>
      </c>
      <c r="B46" s="634" t="str">
        <f>+'[1]เงินกันดำเนินงานครุภัณฑ์สิ่  65'!E92</f>
        <v xml:space="preserve">เครื่องคอมพิวเตอร์ All In One สำหรับงานประมวลผล </v>
      </c>
      <c r="C46" s="634">
        <f>+'[1]เงินกันดำเนินงานครุภัณฑ์สิ่  65'!F92</f>
        <v>0</v>
      </c>
      <c r="D46" s="636">
        <f>+'[1]เงินกันดำเนินงานครุภัณฑ์สิ่  65'!G92</f>
        <v>0</v>
      </c>
      <c r="E46" s="636">
        <f>+'[1]เงินกันดำเนินงานครุภัณฑ์สิ่  65'!H92</f>
        <v>0</v>
      </c>
      <c r="F46" s="636">
        <f>+'[1]เงินกันดำเนินงานครุภัณฑ์สิ่  65'!I92</f>
        <v>0</v>
      </c>
      <c r="G46" s="636">
        <f>+'[1]เงินกันดำเนินงานครุภัณฑ์สิ่  65'!J92</f>
        <v>0</v>
      </c>
      <c r="H46" s="636">
        <f>+'[1]เงินกันดำเนินงานครุภัณฑ์สิ่  65'!K92</f>
        <v>0</v>
      </c>
      <c r="I46" s="636">
        <f>+'[1]เงินกันดำเนินงานครุภัณฑ์สิ่  65'!L92</f>
        <v>0</v>
      </c>
      <c r="J46" s="636">
        <f>+'[1]เงินกันดำเนินงานครุภัณฑ์สิ่  65'!M92</f>
        <v>0</v>
      </c>
    </row>
    <row r="47" spans="1:10" ht="21" hidden="1" customHeight="1" x14ac:dyDescent="0.25">
      <c r="A47" s="621" t="str">
        <f>+'[1]เงินกันดำเนินงานครุภัณฑ์สิ่  65'!A93</f>
        <v>3.1.4.1</v>
      </c>
      <c r="B47" s="622" t="str">
        <f>+'[1]เงินกันดำเนินงานครุภัณฑ์สิ่  65'!E93</f>
        <v>สพป.ปท.2 จำนวน 12 เครื่อง</v>
      </c>
      <c r="C47" s="637" t="str">
        <f>+'[1]เงินกันดำเนินงานครุภัณฑ์สิ่  65'!F93</f>
        <v>2000436002110ปท2</v>
      </c>
      <c r="D47" s="627">
        <f>+'[1]เงินกันดำเนินงานครุภัณฑ์สิ่  65'!G98</f>
        <v>0</v>
      </c>
      <c r="E47" s="627">
        <f>+'[1]เงินกันดำเนินงานครุภัณฑ์สิ่  65'!H98</f>
        <v>0</v>
      </c>
      <c r="F47" s="627">
        <f>+'[1]เงินกันดำเนินงานครุภัณฑ์สิ่  65'!I98</f>
        <v>0</v>
      </c>
      <c r="G47" s="627">
        <f>+'[1]เงินกันดำเนินงานครุภัณฑ์สิ่  65'!J98</f>
        <v>0</v>
      </c>
      <c r="H47" s="627">
        <f>+'[1]เงินกันดำเนินงานครุภัณฑ์สิ่  65'!K98</f>
        <v>0</v>
      </c>
      <c r="I47" s="627">
        <f>+'[1]เงินกันดำเนินงานครุภัณฑ์สิ่  65'!L98</f>
        <v>0</v>
      </c>
      <c r="J47" s="624">
        <f>+'[1]เงินกันดำเนินงานครุภัณฑ์สิ่  65'!M98</f>
        <v>0</v>
      </c>
    </row>
    <row r="48" spans="1:10" ht="21" hidden="1" customHeight="1" x14ac:dyDescent="0.25">
      <c r="A48" s="576" t="str">
        <f>+'[1]เงินกันดำเนินงานครุภัณฑ์สิ่  65'!A99</f>
        <v>3.1.5</v>
      </c>
      <c r="B48" s="638" t="str">
        <f>+'[1]เงินกันดำเนินงานครุภัณฑ์สิ่  65'!E99</f>
        <v xml:space="preserve">เครื่องคอมพิวเตอร์โน้ตบุ๊ก สำหรับงานสำนักงาน </v>
      </c>
      <c r="C48" s="578"/>
      <c r="D48" s="633">
        <f>+D49</f>
        <v>0</v>
      </c>
      <c r="E48" s="633">
        <f t="shared" ref="E48:J48" si="8">+E49</f>
        <v>0</v>
      </c>
      <c r="F48" s="633">
        <f t="shared" si="8"/>
        <v>0</v>
      </c>
      <c r="G48" s="633">
        <f t="shared" si="8"/>
        <v>0</v>
      </c>
      <c r="H48" s="633">
        <f t="shared" si="8"/>
        <v>0</v>
      </c>
      <c r="I48" s="633">
        <f t="shared" si="8"/>
        <v>0</v>
      </c>
      <c r="J48" s="636">
        <f t="shared" si="8"/>
        <v>0</v>
      </c>
    </row>
    <row r="49" spans="1:10" ht="21" hidden="1" customHeight="1" x14ac:dyDescent="0.25">
      <c r="A49" s="621" t="str">
        <f>+'[1]เงินกันดำเนินงานครุภัณฑ์สิ่  65'!A100</f>
        <v>3.1.5.1</v>
      </c>
      <c r="B49" s="622" t="str">
        <f>+'[1]เงินกันดำเนินงานครุภัณฑ์สิ่  65'!E100</f>
        <v>สพป.ปท.2 จำนวน 8 เครื่อง</v>
      </c>
      <c r="C49" s="637" t="str">
        <f>+'[1]เงินกันดำเนินงานครุภัณฑ์สิ่  65'!F100</f>
        <v>2000436002110ปท3</v>
      </c>
      <c r="D49" s="639">
        <f>+'[1]เงินกันดำเนินงานครุภัณฑ์สิ่  65'!G105</f>
        <v>0</v>
      </c>
      <c r="E49" s="639">
        <f>+'[1]เงินกันดำเนินงานครุภัณฑ์สิ่  65'!H105</f>
        <v>0</v>
      </c>
      <c r="F49" s="639">
        <f>+'[1]เงินกันดำเนินงานครุภัณฑ์สิ่  65'!I105</f>
        <v>0</v>
      </c>
      <c r="G49" s="639">
        <f>+'[1]เงินกันดำเนินงานครุภัณฑ์สิ่  65'!J105</f>
        <v>0</v>
      </c>
      <c r="H49" s="639">
        <f>+'[1]เงินกันดำเนินงานครุภัณฑ์สิ่  65'!K105</f>
        <v>0</v>
      </c>
      <c r="I49" s="639">
        <f>+'[1]เงินกันดำเนินงานครุภัณฑ์สิ่  65'!L105</f>
        <v>0</v>
      </c>
      <c r="J49" s="639">
        <f>+'[1]เงินกันดำเนินงานครุภัณฑ์สิ่  65'!M105</f>
        <v>0</v>
      </c>
    </row>
    <row r="50" spans="1:10" ht="21" hidden="1" customHeight="1" x14ac:dyDescent="0.25">
      <c r="A50" s="576" t="str">
        <f>+'[1]เงินกันดำเนินงานครุภัณฑ์สิ่  65'!A106</f>
        <v>3.1.6</v>
      </c>
      <c r="B50" s="638" t="str">
        <f>+'[1]เงินกันดำเนินงานครุภัณฑ์สิ่  65'!E106</f>
        <v xml:space="preserve">เครื่องแท็ปเล็ต แบบ 2 </v>
      </c>
      <c r="C50" s="578"/>
      <c r="D50" s="633">
        <f>+'[1]เงินกันดำเนินงานครุภัณฑ์สิ่  65'!G106</f>
        <v>0</v>
      </c>
      <c r="E50" s="633">
        <f>+'[1]เงินกันดำเนินงานครุภัณฑ์สิ่  65'!H106</f>
        <v>0</v>
      </c>
      <c r="F50" s="633">
        <f>+'[1]เงินกันดำเนินงานครุภัณฑ์สิ่  65'!I106</f>
        <v>0</v>
      </c>
      <c r="G50" s="633">
        <f>+'[1]เงินกันดำเนินงานครุภัณฑ์สิ่  65'!J106</f>
        <v>0</v>
      </c>
      <c r="H50" s="633">
        <f>+'[1]เงินกันดำเนินงานครุภัณฑ์สิ่  65'!K106</f>
        <v>0</v>
      </c>
      <c r="I50" s="633">
        <f>+'[1]เงินกันดำเนินงานครุภัณฑ์สิ่  65'!L106</f>
        <v>0</v>
      </c>
      <c r="J50" s="636">
        <f>+'[1]เงินกันดำเนินงานครุภัณฑ์สิ่  65'!M106</f>
        <v>0</v>
      </c>
    </row>
    <row r="51" spans="1:10" ht="21" hidden="1" customHeight="1" x14ac:dyDescent="0.25">
      <c r="A51" s="621" t="str">
        <f>+'[1]เงินกันดำเนินงานครุภัณฑ์สิ่  65'!A107</f>
        <v>3.1.6.1</v>
      </c>
      <c r="B51" s="622" t="str">
        <f>+'[1]เงินกันดำเนินงานครุภัณฑ์สิ่  65'!E107</f>
        <v>สพป.ปท.2 จำนวน 2 เครื่อง</v>
      </c>
      <c r="C51" s="637" t="str">
        <f>+'[1]เงินกันดำเนินงานครุภัณฑ์สิ่  65'!F107</f>
        <v>2000436002110ปท4</v>
      </c>
      <c r="D51" s="627">
        <f>+'[1]เงินกันดำเนินงานครุภัณฑ์สิ่  65'!G112</f>
        <v>0</v>
      </c>
      <c r="E51" s="627">
        <f>+'[1]เงินกันดำเนินงานครุภัณฑ์สิ่  65'!H112</f>
        <v>0</v>
      </c>
      <c r="F51" s="627">
        <f>+'[1]เงินกันดำเนินงานครุภัณฑ์สิ่  65'!I112</f>
        <v>0</v>
      </c>
      <c r="G51" s="627">
        <f>+'[1]เงินกันดำเนินงานครุภัณฑ์สิ่  65'!J112</f>
        <v>0</v>
      </c>
      <c r="H51" s="627">
        <f>+'[1]เงินกันดำเนินงานครุภัณฑ์สิ่  65'!K112</f>
        <v>0</v>
      </c>
      <c r="I51" s="627">
        <f>+'[1]เงินกันดำเนินงานครุภัณฑ์สิ่  65'!L112</f>
        <v>0</v>
      </c>
      <c r="J51" s="624">
        <f>+'[1]เงินกันดำเนินงานครุภัณฑ์สิ่  65'!M112</f>
        <v>0</v>
      </c>
    </row>
    <row r="52" spans="1:10" ht="42" hidden="1" customHeight="1" x14ac:dyDescent="0.25">
      <c r="A52" s="576" t="str">
        <f>+'[1]เงินกันดำเนินงานครุภัณฑ์สิ่  65'!A113</f>
        <v>3.1.7</v>
      </c>
      <c r="B52" s="577" t="str">
        <f>+'[1]เงินกันดำเนินงานครุภัณฑ์สิ่  65'!E113</f>
        <v xml:space="preserve">เครื่องพิมพ์ Multifunction แบบฉีดหมึกพร้อมติดตั้งถังหมึกพิมพ์ (Ink Tank Printer)      </v>
      </c>
      <c r="C52" s="578"/>
      <c r="D52" s="633">
        <f>+'[1]เงินกันดำเนินงานครุภัณฑ์สิ่  65'!G113</f>
        <v>0</v>
      </c>
      <c r="E52" s="633">
        <f>+'[1]เงินกันดำเนินงานครุภัณฑ์สิ่  65'!H113</f>
        <v>0</v>
      </c>
      <c r="F52" s="633">
        <f>+'[1]เงินกันดำเนินงานครุภัณฑ์สิ่  65'!I113</f>
        <v>0</v>
      </c>
      <c r="G52" s="633">
        <f>+'[1]เงินกันดำเนินงานครุภัณฑ์สิ่  65'!J113</f>
        <v>0</v>
      </c>
      <c r="H52" s="633">
        <f>+'[1]เงินกันดำเนินงานครุภัณฑ์สิ่  65'!K113</f>
        <v>0</v>
      </c>
      <c r="I52" s="633">
        <f>+'[1]เงินกันดำเนินงานครุภัณฑ์สิ่  65'!L113</f>
        <v>0</v>
      </c>
      <c r="J52" s="636">
        <f>+'[1]เงินกันดำเนินงานครุภัณฑ์สิ่  65'!M113</f>
        <v>0</v>
      </c>
    </row>
    <row r="53" spans="1:10" ht="21" hidden="1" customHeight="1" x14ac:dyDescent="0.25">
      <c r="A53" s="621" t="str">
        <f>+'[1]เงินกันดำเนินงานครุภัณฑ์สิ่  65'!A114</f>
        <v>3.1.7.1</v>
      </c>
      <c r="B53" s="622" t="str">
        <f>+'[1]เงินกันดำเนินงานครุภัณฑ์สิ่  65'!E114</f>
        <v>สพป.ปท.2 จำนวน 3 เครื่อง</v>
      </c>
      <c r="C53" s="637" t="str">
        <f>+'[1]เงินกันดำเนินงานครุภัณฑ์สิ่  65'!F114</f>
        <v>2000436002110DBW</v>
      </c>
      <c r="D53" s="627">
        <f>+'[1]เงินกันดำเนินงานครุภัณฑ์สิ่  65'!G119</f>
        <v>0</v>
      </c>
      <c r="E53" s="627">
        <f>+'[1]เงินกันดำเนินงานครุภัณฑ์สิ่  65'!H119</f>
        <v>0</v>
      </c>
      <c r="F53" s="627">
        <f>+'[1]เงินกันดำเนินงานครุภัณฑ์สิ่  65'!I119</f>
        <v>0</v>
      </c>
      <c r="G53" s="627">
        <f>+'[1]เงินกันดำเนินงานครุภัณฑ์สิ่  65'!J119</f>
        <v>0</v>
      </c>
      <c r="H53" s="627">
        <f>+'[1]เงินกันดำเนินงานครุภัณฑ์สิ่  65'!K119</f>
        <v>0</v>
      </c>
      <c r="I53" s="627">
        <f>+'[1]เงินกันดำเนินงานครุภัณฑ์สิ่  65'!L119</f>
        <v>0</v>
      </c>
      <c r="J53" s="624">
        <f>+'[1]เงินกันดำเนินงานครุภัณฑ์สิ่  65'!M119</f>
        <v>0</v>
      </c>
    </row>
    <row r="54" spans="1:10" ht="42" hidden="1" customHeight="1" x14ac:dyDescent="0.25">
      <c r="A54" s="568">
        <f>+'[1]เงินกันดำเนินงานครุภัณฑ์สิ่  65'!A120</f>
        <v>3.2</v>
      </c>
      <c r="B54" s="640" t="str">
        <f>+'[1]เงินกันดำเนินงานครุภัณฑ์สิ่  65'!E120</f>
        <v xml:space="preserve">กิจกรรมการจัดการศึกษามัธยมศึกษาตอนต้นสำหรับโรงเรียนปกติ  </v>
      </c>
      <c r="C54" s="641" t="str">
        <f>+'[1]เงินกันดำเนินงานครุภัณฑ์สิ่  65'!F120</f>
        <v>200041300P2792</v>
      </c>
      <c r="D54" s="642">
        <f>+'[1]เงินกันดำเนินงานครุภัณฑ์สิ่  65'!G120</f>
        <v>0</v>
      </c>
      <c r="E54" s="642">
        <f>+'[1]เงินกันดำเนินงานครุภัณฑ์สิ่  65'!H120</f>
        <v>0</v>
      </c>
      <c r="F54" s="642">
        <f>+'[1]เงินกันดำเนินงานครุภัณฑ์สิ่  65'!I120</f>
        <v>0</v>
      </c>
      <c r="G54" s="642">
        <f>+'[1]เงินกันดำเนินงานครุภัณฑ์สิ่  65'!J120</f>
        <v>0</v>
      </c>
      <c r="H54" s="642">
        <f>+'[1]เงินกันดำเนินงานครุภัณฑ์สิ่  65'!K120</f>
        <v>0</v>
      </c>
      <c r="I54" s="642">
        <f>+'[1]เงินกันดำเนินงานครุภัณฑ์สิ่  65'!L120</f>
        <v>0</v>
      </c>
      <c r="J54" s="643">
        <f>+'[1]เงินกันดำเนินงานครุภัณฑ์สิ่  65'!M120</f>
        <v>0</v>
      </c>
    </row>
    <row r="55" spans="1:10" ht="21" hidden="1" customHeight="1" x14ac:dyDescent="0.25">
      <c r="A55" s="644">
        <f>+'[1]เงินกันดำเนินงานครุภัณฑ์สิ่  65'!A121</f>
        <v>0</v>
      </c>
      <c r="B55" s="645" t="str">
        <f>+'[1]เงินกันดำเนินงานครุภัณฑ์สิ่  65'!E121</f>
        <v>งบดำเนินงาน</v>
      </c>
      <c r="C55" s="646" t="str">
        <f>+'[1]เงินกันดำเนินงานครุภัณฑ์สิ่  65'!F121</f>
        <v>6411200</v>
      </c>
      <c r="D55" s="647">
        <f>+'[1]เงินกันดำเนินงานครุภัณฑ์สิ่  65'!G121</f>
        <v>0</v>
      </c>
      <c r="E55" s="647">
        <f>+'[1]เงินกันดำเนินงานครุภัณฑ์สิ่  65'!H121</f>
        <v>0</v>
      </c>
      <c r="F55" s="647">
        <f>+'[1]เงินกันดำเนินงานครุภัณฑ์สิ่  65'!I121</f>
        <v>0</v>
      </c>
      <c r="G55" s="647">
        <f>+'[1]เงินกันดำเนินงานครุภัณฑ์สิ่  65'!J121</f>
        <v>0</v>
      </c>
      <c r="H55" s="647">
        <f>+'[1]เงินกันดำเนินงานครุภัณฑ์สิ่  65'!K121</f>
        <v>0</v>
      </c>
      <c r="I55" s="647">
        <f>+'[1]เงินกันดำเนินงานครุภัณฑ์สิ่  65'!L121</f>
        <v>0</v>
      </c>
      <c r="J55" s="644">
        <f>+'[1]เงินกันดำเนินงานครุภัณฑ์สิ่  65'!M121</f>
        <v>0</v>
      </c>
    </row>
    <row r="56" spans="1:10" ht="42" hidden="1" customHeight="1" x14ac:dyDescent="0.6">
      <c r="A56" s="595" t="str">
        <f>+'[1]เงินกันดำเนินงานครุภัณฑ์สิ่  65'!A122</f>
        <v>3.2.1</v>
      </c>
      <c r="B56" s="648" t="str">
        <f>+'[1]เงินกันดำเนินงานครุภัณฑ์สิ่  65'!E122</f>
        <v>ปรับปรุงซ่อมแซมผนังอาคาร ท่อลำเลียงน้ำและซ่อมพื้นดาดฟ้ารั่วซึม</v>
      </c>
      <c r="C56" s="649"/>
      <c r="D56" s="650">
        <f>+'[1]เงินกันดำเนินงานครุภัณฑ์สิ่  65'!G122</f>
        <v>0</v>
      </c>
      <c r="E56" s="650">
        <f>+'[1]เงินกันดำเนินงานครุภัณฑ์สิ่  65'!H122</f>
        <v>0</v>
      </c>
      <c r="F56" s="650">
        <f>+'[1]เงินกันดำเนินงานครุภัณฑ์สิ่  65'!I122</f>
        <v>0</v>
      </c>
      <c r="G56" s="650">
        <f>+'[1]เงินกันดำเนินงานครุภัณฑ์สิ่  65'!J122</f>
        <v>0</v>
      </c>
      <c r="H56" s="650">
        <f>+'[1]เงินกันดำเนินงานครุภัณฑ์สิ่  65'!K122</f>
        <v>0</v>
      </c>
      <c r="I56" s="650">
        <f>+'[1]เงินกันดำเนินงานครุภัณฑ์สิ่  65'!L122</f>
        <v>0</v>
      </c>
      <c r="J56" s="620">
        <f>+'[1]เงินกันดำเนินงานครุภัณฑ์สิ่  65'!M122</f>
        <v>0</v>
      </c>
    </row>
    <row r="57" spans="1:10" ht="21" hidden="1" customHeight="1" x14ac:dyDescent="0.6">
      <c r="A57" s="599" t="str">
        <f>+'[1]เงินกันดำเนินงานครุภัณฑ์สิ่  65'!A123</f>
        <v>3.2.1.1</v>
      </c>
      <c r="B57" s="651" t="str">
        <f>+'[1]เงินกันดำเนินงานครุภัณฑ์สิ่  65'!E123</f>
        <v>สพป.ปท.2</v>
      </c>
      <c r="C57" s="652" t="str">
        <f>+'[1]เงินกันดำเนินงานครุภัณฑ์สิ่  65'!F123</f>
        <v>2000436002000000</v>
      </c>
      <c r="D57" s="653">
        <f>+'[1]เงินกันดำเนินงานครุภัณฑ์สิ่  65'!G128</f>
        <v>0</v>
      </c>
      <c r="E57" s="653">
        <f>+'[1]เงินกันดำเนินงานครุภัณฑ์สิ่  65'!H128</f>
        <v>0</v>
      </c>
      <c r="F57" s="653">
        <f>+'[1]เงินกันดำเนินงานครุภัณฑ์สิ่  65'!I128</f>
        <v>0</v>
      </c>
      <c r="G57" s="653">
        <f>+'[1]เงินกันดำเนินงานครุภัณฑ์สิ่  65'!J128</f>
        <v>0</v>
      </c>
      <c r="H57" s="653">
        <f>+'[1]เงินกันดำเนินงานครุภัณฑ์สิ่  65'!K128</f>
        <v>0</v>
      </c>
      <c r="I57" s="653">
        <f>+'[1]เงินกันดำเนินงานครุภัณฑ์สิ่  65'!L128</f>
        <v>0</v>
      </c>
      <c r="J57" s="606">
        <f>+'[1]เงินกันดำเนินงานครุภัณฑ์สิ่  65'!M128</f>
        <v>0</v>
      </c>
    </row>
    <row r="58" spans="1:10" ht="42" x14ac:dyDescent="0.25">
      <c r="A58" s="568">
        <v>1.1000000000000001</v>
      </c>
      <c r="B58" s="640" t="str">
        <f>+'[1]เงินกันดำเนินงานครุภัณฑ์สิ่  65'!E129</f>
        <v xml:space="preserve">กิจกรรมก่อสร้างปรับปรุง ซ่อมแซมอาคารเรียนและสิ่งก่อสร้างประกอบ </v>
      </c>
      <c r="C58" s="654" t="str">
        <f>+'[1]เงินกันดำเนินงานครุภัณฑ์สิ่  65'!F129</f>
        <v>200041300P2790</v>
      </c>
      <c r="D58" s="643">
        <f>+D59</f>
        <v>10785600</v>
      </c>
      <c r="E58" s="643">
        <f t="shared" ref="E58:J58" si="9">+E59</f>
        <v>0</v>
      </c>
      <c r="F58" s="643">
        <f t="shared" si="9"/>
        <v>5778000</v>
      </c>
      <c r="G58" s="643">
        <f t="shared" si="9"/>
        <v>0</v>
      </c>
      <c r="H58" s="643">
        <f t="shared" si="9"/>
        <v>0</v>
      </c>
      <c r="I58" s="643">
        <f t="shared" si="9"/>
        <v>5007600</v>
      </c>
      <c r="J58" s="643">
        <f t="shared" si="9"/>
        <v>0</v>
      </c>
    </row>
    <row r="59" spans="1:10" ht="21" x14ac:dyDescent="0.6">
      <c r="A59" s="632">
        <f>+'[1]เงินกันดำเนินงานครุภัณฑ์สิ่  65'!A130</f>
        <v>0</v>
      </c>
      <c r="B59" s="632" t="str">
        <f>+'[1]เงินกันดำเนินงานครุภัณฑ์สิ่  65'!E130</f>
        <v xml:space="preserve">งบลงทุน ค่าที่ดินและสิ่งก่อสร้าง </v>
      </c>
      <c r="C59" s="655" t="str">
        <f>+'[1]เงินกันดำเนินงานครุภัณฑ์สิ่  65'!F130</f>
        <v xml:space="preserve"> 6511320</v>
      </c>
      <c r="D59" s="632">
        <f t="shared" ref="D59:J59" si="10">+D60+D63+D66+D68+D70</f>
        <v>10785600</v>
      </c>
      <c r="E59" s="632">
        <f t="shared" si="10"/>
        <v>0</v>
      </c>
      <c r="F59" s="632">
        <f t="shared" si="10"/>
        <v>5778000</v>
      </c>
      <c r="G59" s="632">
        <f t="shared" si="10"/>
        <v>0</v>
      </c>
      <c r="H59" s="632">
        <f t="shared" si="10"/>
        <v>0</v>
      </c>
      <c r="I59" s="632">
        <f t="shared" si="10"/>
        <v>5007600</v>
      </c>
      <c r="J59" s="632">
        <f t="shared" si="10"/>
        <v>0</v>
      </c>
    </row>
    <row r="60" spans="1:10" ht="21" hidden="1" customHeight="1" x14ac:dyDescent="0.6">
      <c r="A60" s="595" t="str">
        <f>+'[1]เงินกันดำเนินงานครุภัณฑ์สิ่  65'!A131</f>
        <v>3.3.1</v>
      </c>
      <c r="B60" s="620" t="str">
        <f>+'[1]เงินกันดำเนินงานครุภัณฑ์สิ่  65'!E131</f>
        <v>อาคารเรียนแบบพิเศษ</v>
      </c>
      <c r="C60" s="656">
        <f>+'[1]เงินกันดำเนินงานครุภัณฑ์สิ่  65'!F131</f>
        <v>0</v>
      </c>
      <c r="D60" s="620">
        <f>+'[1]เงินกันดำเนินงานครุภัณฑ์สิ่  65'!G131</f>
        <v>0</v>
      </c>
      <c r="E60" s="620">
        <f>+'[1]เงินกันดำเนินงานครุภัณฑ์สิ่  65'!H131</f>
        <v>0</v>
      </c>
      <c r="F60" s="620">
        <f>+'[1]เงินกันดำเนินงานครุภัณฑ์สิ่  65'!I131</f>
        <v>0</v>
      </c>
      <c r="G60" s="620">
        <f>+'[1]เงินกันดำเนินงานครุภัณฑ์สิ่  65'!J131</f>
        <v>0</v>
      </c>
      <c r="H60" s="620">
        <f>+'[1]เงินกันดำเนินงานครุภัณฑ์สิ่  65'!K131</f>
        <v>0</v>
      </c>
      <c r="I60" s="620">
        <f>+'[1]เงินกันดำเนินงานครุภัณฑ์สิ่  65'!L131</f>
        <v>0</v>
      </c>
      <c r="J60" s="620">
        <f>+J61</f>
        <v>0</v>
      </c>
    </row>
    <row r="61" spans="1:10" s="63" customFormat="1" ht="21" hidden="1" customHeight="1" x14ac:dyDescent="0.6">
      <c r="A61" s="606">
        <f>+'[1]เงินกันดำเนินงานครุภัณฑ์สิ่  65'!A132</f>
        <v>0</v>
      </c>
      <c r="B61" s="606" t="str">
        <f>+'[1]เงินกันดำเนินงานครุภัณฑ์สิ่  65'!E132</f>
        <v>ร.ร.ธัญญสิทธิศิลป์</v>
      </c>
      <c r="C61" s="657" t="str">
        <f>+'[1]เงินกันดำเนินงานครุภัณฑ์สิ่  65'!F132</f>
        <v>20004360002003220054</v>
      </c>
      <c r="D61" s="606">
        <f>+'[1]เงินกันดำเนินงานครุภัณฑ์สิ่  65'!G161</f>
        <v>0</v>
      </c>
      <c r="E61" s="606">
        <f>+'[1]เงินกันดำเนินงานครุภัณฑ์สิ่  65'!H161</f>
        <v>0</v>
      </c>
      <c r="F61" s="606">
        <f>+'[1]เงินกันดำเนินงานครุภัณฑ์สิ่  65'!I161</f>
        <v>0</v>
      </c>
      <c r="G61" s="606">
        <f>+'[1]เงินกันดำเนินงานครุภัณฑ์สิ่  65'!J161</f>
        <v>0</v>
      </c>
      <c r="H61" s="606">
        <f>+'[1]เงินกันดำเนินงานครุภัณฑ์สิ่  65'!K161</f>
        <v>0</v>
      </c>
      <c r="I61" s="606">
        <f>+'[1]เงินกันดำเนินงานครุภัณฑ์สิ่  65'!L161</f>
        <v>0</v>
      </c>
      <c r="J61" s="606">
        <f>+'[1]เงินกันดำเนินงานครุภัณฑ์สิ่  65'!M161</f>
        <v>0</v>
      </c>
    </row>
    <row r="62" spans="1:10" s="63" customFormat="1" ht="9" hidden="1" customHeight="1" x14ac:dyDescent="0.6">
      <c r="A62" s="658"/>
      <c r="B62" s="658"/>
      <c r="C62" s="659">
        <f>+'[1]เงินกันดำเนินงานครุภัณฑ์สิ่  65'!F133</f>
        <v>0</v>
      </c>
      <c r="D62" s="658"/>
      <c r="E62" s="658"/>
      <c r="F62" s="658"/>
      <c r="G62" s="658"/>
      <c r="H62" s="658"/>
      <c r="I62" s="658"/>
      <c r="J62" s="658"/>
    </row>
    <row r="63" spans="1:10" ht="21" x14ac:dyDescent="0.6">
      <c r="A63" s="595" t="s">
        <v>43</v>
      </c>
      <c r="B63" s="660" t="str">
        <f>+'[1]เงินกันดำเนินงานครุภัณฑ์สิ่  65'!E162</f>
        <v>อาคารเรียน318ล./55-ขเขตแผ่นดินไหว</v>
      </c>
      <c r="C63" s="656">
        <f>+'[1]เงินกันดำเนินงานครุภัณฑ์สิ่  65'!F162</f>
        <v>0</v>
      </c>
      <c r="D63" s="620">
        <f>+'[1]เงินกันดำเนินงานครุภัณฑ์สิ่  65'!G162</f>
        <v>10785600</v>
      </c>
      <c r="E63" s="620">
        <f>+'[1]เงินกันดำเนินงานครุภัณฑ์สิ่  65'!H162</f>
        <v>0</v>
      </c>
      <c r="F63" s="620">
        <f>+'[1]เงินกันดำเนินงานครุภัณฑ์สิ่  65'!I162</f>
        <v>5778000</v>
      </c>
      <c r="G63" s="620">
        <f>+'[1]เงินกันดำเนินงานครุภัณฑ์สิ่  65'!J162</f>
        <v>0</v>
      </c>
      <c r="H63" s="620">
        <f>+'[1]เงินกันดำเนินงานครุภัณฑ์สิ่  65'!K162</f>
        <v>0</v>
      </c>
      <c r="I63" s="620">
        <f>+'[1]เงินกันดำเนินงานครุภัณฑ์สิ่  65'!L162</f>
        <v>5007600</v>
      </c>
      <c r="J63" s="620">
        <f>+J64</f>
        <v>0</v>
      </c>
    </row>
    <row r="64" spans="1:10" ht="42" x14ac:dyDescent="0.25">
      <c r="A64" s="624">
        <f>+'[1]เงินกันดำเนินงานครุภัณฑ์สิ่  65'!A163</f>
        <v>0</v>
      </c>
      <c r="B64" s="622" t="str">
        <f>+'[1]เงินกันดำเนินงานครุภัณฑ์สิ่  65'!E163</f>
        <v>ร.ร.ชุมชนเลิศพินิจพิทยาคม</v>
      </c>
      <c r="C64" s="637" t="str">
        <f>+'[1]เงินกันดำเนินงานครุภัณฑ์สิ่  65'!F163</f>
        <v>20004 36000200 3220054</v>
      </c>
      <c r="D64" s="627">
        <f>+'[1]เงินกันดำเนินงานครุภัณฑ์สิ่  65'!G195</f>
        <v>10785600</v>
      </c>
      <c r="E64" s="627">
        <f>+'[1]เงินกันดำเนินงานครุภัณฑ์สิ่  65'!H195</f>
        <v>0</v>
      </c>
      <c r="F64" s="627">
        <f>+'[1]เงินกันดำเนินงานครุภัณฑ์สิ่  65'!I195</f>
        <v>5778000</v>
      </c>
      <c r="G64" s="627">
        <f>+'[1]เงินกันดำเนินงานครุภัณฑ์สิ่  65'!J195</f>
        <v>0</v>
      </c>
      <c r="H64" s="627">
        <f>+'[1]เงินกันดำเนินงานครุภัณฑ์สิ่  65'!K195</f>
        <v>0</v>
      </c>
      <c r="I64" s="627">
        <f>+'[1]เงินกันดำเนินงานครุภัณฑ์สิ่  65'!L195</f>
        <v>5007600</v>
      </c>
      <c r="J64" s="624">
        <f>+'[1]เงินกันดำเนินงานครุภัณฑ์สิ่  65'!M195</f>
        <v>0</v>
      </c>
    </row>
    <row r="65" spans="1:10" ht="21" hidden="1" customHeight="1" x14ac:dyDescent="0.25">
      <c r="A65" s="624"/>
      <c r="B65" s="622"/>
      <c r="C65" s="637"/>
      <c r="D65" s="627"/>
      <c r="E65" s="627"/>
      <c r="F65" s="627"/>
      <c r="G65" s="627"/>
      <c r="H65" s="627"/>
      <c r="I65" s="627"/>
      <c r="J65" s="624"/>
    </row>
    <row r="66" spans="1:10" ht="42" hidden="1" customHeight="1" x14ac:dyDescent="0.6">
      <c r="A66" s="595" t="str">
        <f>+'[1]เงินกันดำเนินงานครุภัณฑ์สิ่  65'!A196</f>
        <v>3.3.3</v>
      </c>
      <c r="B66" s="660">
        <f>+'[1]เงินกันดำเนินงานครุภัณฑ์สิ่  65'!E196</f>
        <v>0</v>
      </c>
      <c r="C66" s="648"/>
      <c r="D66" s="650">
        <f>+'[1]เงินกันดำเนินงานครุภัณฑ์สิ่  65'!G196</f>
        <v>0</v>
      </c>
      <c r="E66" s="650">
        <f>+'[1]เงินกันดำเนินงานครุภัณฑ์สิ่  65'!H196</f>
        <v>0</v>
      </c>
      <c r="F66" s="650">
        <f>+'[1]เงินกันดำเนินงานครุภัณฑ์สิ่  65'!I196</f>
        <v>0</v>
      </c>
      <c r="G66" s="650">
        <f>+'[1]เงินกันดำเนินงานครุภัณฑ์สิ่  65'!J196</f>
        <v>0</v>
      </c>
      <c r="H66" s="650">
        <f>+'[1]เงินกันดำเนินงานครุภัณฑ์สิ่  65'!K196</f>
        <v>0</v>
      </c>
      <c r="I66" s="650">
        <f>+'[1]เงินกันดำเนินงานครุภัณฑ์สิ่  65'!L196</f>
        <v>0</v>
      </c>
      <c r="J66" s="620">
        <f>+J67</f>
        <v>0</v>
      </c>
    </row>
    <row r="67" spans="1:10" ht="21" hidden="1" customHeight="1" x14ac:dyDescent="0.25">
      <c r="A67" s="624">
        <f>+'[1]เงินกันดำเนินงานครุภัณฑ์สิ่  65'!A197</f>
        <v>0</v>
      </c>
      <c r="B67" s="622" t="str">
        <f>+'[1]เงินกันดำเนินงานครุภัณฑ์สิ่  65'!E177</f>
        <v>งวด 10 ครบ 15 ธ.ค64/ 1,926,000</v>
      </c>
      <c r="C67" s="637" t="str">
        <f>+'[1]เงินกันดำเนินงานครุภัณฑ์สิ่  65'!F197</f>
        <v>20004360002003210AE8</v>
      </c>
      <c r="D67" s="627">
        <f>+'[1]เงินกันดำเนินงานครุภัณฑ์สิ่  65'!G220</f>
        <v>0</v>
      </c>
      <c r="E67" s="627">
        <f>+'[1]เงินกันดำเนินงานครุภัณฑ์สิ่  65'!H220</f>
        <v>0</v>
      </c>
      <c r="F67" s="627">
        <f>+'[1]เงินกันดำเนินงานครุภัณฑ์สิ่  65'!I220</f>
        <v>0</v>
      </c>
      <c r="G67" s="627">
        <f>+'[1]เงินกันดำเนินงานครุภัณฑ์สิ่  65'!J220</f>
        <v>0</v>
      </c>
      <c r="H67" s="627">
        <f>+'[1]เงินกันดำเนินงานครุภัณฑ์สิ่  65'!K220</f>
        <v>0</v>
      </c>
      <c r="I67" s="627">
        <f>+'[1]เงินกันดำเนินงานครุภัณฑ์สิ่  65'!L220</f>
        <v>0</v>
      </c>
      <c r="J67" s="624">
        <f>+'[1]เงินกันดำเนินงานครุภัณฑ์สิ่  65'!M220</f>
        <v>0</v>
      </c>
    </row>
    <row r="68" spans="1:10" ht="42" hidden="1" customHeight="1" x14ac:dyDescent="0.25">
      <c r="A68" s="576" t="str">
        <f>+'[1]เงินกันดำเนินงานครุภัณฑ์สิ่  65'!A221</f>
        <v>3.3.4</v>
      </c>
      <c r="B68" s="638" t="str">
        <f>+'[1]เงินกันดำเนินงานครุภัณฑ์สิ่  65'!E221</f>
        <v>โรงอาหารขนาดเล็ก260ที่นั่ง</v>
      </c>
      <c r="C68" s="634">
        <f>+'[1]เงินกันดำเนินงานครุภัณฑ์สิ่  65'!F221</f>
        <v>0</v>
      </c>
      <c r="D68" s="636">
        <f>SUM(D69)</f>
        <v>0</v>
      </c>
      <c r="E68" s="636">
        <f t="shared" ref="E68:J68" si="11">SUM(E69)</f>
        <v>0</v>
      </c>
      <c r="F68" s="636">
        <f t="shared" si="11"/>
        <v>0</v>
      </c>
      <c r="G68" s="636">
        <f t="shared" si="11"/>
        <v>0</v>
      </c>
      <c r="H68" s="636">
        <f t="shared" si="11"/>
        <v>0</v>
      </c>
      <c r="I68" s="636">
        <f t="shared" si="11"/>
        <v>0</v>
      </c>
      <c r="J68" s="636">
        <f t="shared" si="11"/>
        <v>0</v>
      </c>
    </row>
    <row r="69" spans="1:10" ht="21" hidden="1" customHeight="1" x14ac:dyDescent="0.25">
      <c r="A69" s="624">
        <f>+'[1]เงินกันดำเนินงานครุภัณฑ์สิ่  65'!A222</f>
        <v>0</v>
      </c>
      <c r="B69" s="622" t="str">
        <f>+'[1]เงินกันดำเนินงานครุภัณฑ์สิ่  65'!E222</f>
        <v>ร.ร.วัดพิรุณศาสตร์</v>
      </c>
      <c r="C69" s="637" t="str">
        <f>+'[1]เงินกันดำเนินงานครุภัณฑ์สิ่  65'!F222</f>
        <v>20004360002003210G66</v>
      </c>
      <c r="D69" s="627">
        <f>+'[1]เงินกันดำเนินงานครุภัณฑ์สิ่  65'!G239</f>
        <v>0</v>
      </c>
      <c r="E69" s="627">
        <f>+'[1]เงินกันดำเนินงานครุภัณฑ์สิ่  65'!H239</f>
        <v>0</v>
      </c>
      <c r="F69" s="627">
        <f>+'[1]เงินกันดำเนินงานครุภัณฑ์สิ่  65'!I239</f>
        <v>0</v>
      </c>
      <c r="G69" s="627">
        <f>+'[1]เงินกันดำเนินงานครุภัณฑ์สิ่  65'!J239</f>
        <v>0</v>
      </c>
      <c r="H69" s="627">
        <f>+'[1]เงินกันดำเนินงานครุภัณฑ์สิ่  65'!K239</f>
        <v>0</v>
      </c>
      <c r="I69" s="627">
        <f>+'[1]เงินกันดำเนินงานครุภัณฑ์สิ่  65'!L239</f>
        <v>0</v>
      </c>
      <c r="J69" s="624">
        <f>+'[1]เงินกันดำเนินงานครุภัณฑ์สิ่  65'!M239</f>
        <v>0</v>
      </c>
    </row>
    <row r="70" spans="1:10" ht="42" hidden="1" customHeight="1" x14ac:dyDescent="0.25">
      <c r="A70" s="576" t="str">
        <f>+'[1]เงินกันดำเนินงานครุภัณฑ์สิ่  65'!A240</f>
        <v>3.3.5</v>
      </c>
      <c r="B70" s="636" t="str">
        <f>+'[1]เงินกันดำเนินงานครุภัณฑ์สิ่  65'!E240</f>
        <v>สปช.301/26(ปี2539)</v>
      </c>
      <c r="C70" s="634">
        <f>+'[1]เงินกันดำเนินงานครุภัณฑ์สิ่  65'!F240</f>
        <v>0</v>
      </c>
      <c r="D70" s="636">
        <f>+'[1]เงินกันดำเนินงานครุภัณฑ์สิ่  65'!G240</f>
        <v>0</v>
      </c>
      <c r="E70" s="636">
        <f>+'[1]เงินกันดำเนินงานครุภัณฑ์สิ่  65'!H240</f>
        <v>0</v>
      </c>
      <c r="F70" s="636">
        <f>+'[1]เงินกันดำเนินงานครุภัณฑ์สิ่  65'!I240</f>
        <v>0</v>
      </c>
      <c r="G70" s="636">
        <f>+'[1]เงินกันดำเนินงานครุภัณฑ์สิ่  65'!J240</f>
        <v>0</v>
      </c>
      <c r="H70" s="636">
        <f>+'[1]เงินกันดำเนินงานครุภัณฑ์สิ่  65'!K240</f>
        <v>0</v>
      </c>
      <c r="I70" s="636">
        <f>+'[1]เงินกันดำเนินงานครุภัณฑ์สิ่  65'!L240</f>
        <v>0</v>
      </c>
      <c r="J70" s="636">
        <f>+J71</f>
        <v>0</v>
      </c>
    </row>
    <row r="71" spans="1:10" ht="21" hidden="1" customHeight="1" x14ac:dyDescent="0.25">
      <c r="A71" s="661">
        <f>+'[1]เงินกันดำเนินงานครุภัณฑ์สิ่  65'!A241</f>
        <v>0</v>
      </c>
      <c r="B71" s="662" t="str">
        <f>+'[1]เงินกันดำเนินงานครุภัณฑ์สิ่  65'!E241</f>
        <v>ร.ร.วัดธรรมราษฏร์เจริญผล</v>
      </c>
      <c r="C71" s="663" t="str">
        <f>+'[1]เงินกันดำเนินงานครุภัณฑ์สิ่  65'!F241</f>
        <v>20004360002003210G67</v>
      </c>
      <c r="D71" s="664">
        <f>+'[1]เงินกันดำเนินงานครุภัณฑ์สิ่  65'!G245</f>
        <v>0</v>
      </c>
      <c r="E71" s="664">
        <f>+'[1]เงินกันดำเนินงานครุภัณฑ์สิ่  65'!H245</f>
        <v>0</v>
      </c>
      <c r="F71" s="664">
        <f>+'[1]เงินกันดำเนินงานครุภัณฑ์สิ่  65'!I245</f>
        <v>0</v>
      </c>
      <c r="G71" s="664">
        <f>+'[1]เงินกันดำเนินงานครุภัณฑ์สิ่  65'!J245</f>
        <v>0</v>
      </c>
      <c r="H71" s="664">
        <f>+'[1]เงินกันดำเนินงานครุภัณฑ์สิ่  65'!K245</f>
        <v>0</v>
      </c>
      <c r="I71" s="664">
        <f>+'[1]เงินกันดำเนินงานครุภัณฑ์สิ่  65'!L245</f>
        <v>0</v>
      </c>
      <c r="J71" s="661">
        <f>+'[1]เงินกันดำเนินงานครุภัณฑ์สิ่  65'!M245</f>
        <v>0</v>
      </c>
    </row>
    <row r="72" spans="1:10" ht="21" hidden="1" customHeight="1" x14ac:dyDescent="0.6">
      <c r="A72" s="665"/>
      <c r="B72" s="666"/>
      <c r="C72" s="667"/>
      <c r="D72" s="668"/>
      <c r="E72" s="668"/>
      <c r="F72" s="668"/>
      <c r="G72" s="668"/>
      <c r="H72" s="668"/>
      <c r="I72" s="668"/>
      <c r="J72" s="665"/>
    </row>
    <row r="73" spans="1:10" ht="21" x14ac:dyDescent="0.6">
      <c r="A73" s="665"/>
      <c r="B73" s="666"/>
      <c r="C73" s="667"/>
      <c r="D73" s="668"/>
      <c r="E73" s="668"/>
      <c r="F73" s="668"/>
      <c r="G73" s="668"/>
      <c r="H73" s="668"/>
      <c r="I73" s="668"/>
      <c r="J73" s="665"/>
    </row>
    <row r="74" spans="1:10" ht="21" hidden="1" customHeight="1" x14ac:dyDescent="0.6">
      <c r="A74" s="585" t="str">
        <f>+'[1]เงินกันดำเนินงานครุภัณฑ์สิ่  65'!D246</f>
        <v>***</v>
      </c>
      <c r="B74" s="669" t="str">
        <f>+'[1]เงินกันดำเนินงานครุภัณฑ์สิ่  65'!E246</f>
        <v>รวมทั้งสิ้น</v>
      </c>
      <c r="C74" s="670">
        <f>+'[1]เงินกันดำเนินงานครุภัณฑ์สิ่  65'!F246</f>
        <v>2000436002</v>
      </c>
      <c r="D74" s="669">
        <f>+'[1]เงินกันดำเนินงานครุภัณฑ์สิ่  65'!G246</f>
        <v>10785600</v>
      </c>
      <c r="E74" s="669">
        <f>+'[1]เงินกันดำเนินงานครุภัณฑ์สิ่  65'!H246</f>
        <v>0</v>
      </c>
      <c r="F74" s="669">
        <f>+'[1]เงินกันดำเนินงานครุภัณฑ์สิ่  65'!I246</f>
        <v>5778000</v>
      </c>
      <c r="G74" s="669">
        <f>+'[1]เงินกันดำเนินงานครุภัณฑ์สิ่  65'!J246</f>
        <v>0</v>
      </c>
      <c r="H74" s="669">
        <f>+'[1]เงินกันดำเนินงานครุภัณฑ์สิ่  65'!K246</f>
        <v>0</v>
      </c>
      <c r="I74" s="669">
        <f>+'[1]เงินกันดำเนินงานครุภัณฑ์สิ่  65'!L246</f>
        <v>5007600</v>
      </c>
      <c r="J74" s="669">
        <f>+J58+J54+J36</f>
        <v>0</v>
      </c>
    </row>
    <row r="75" spans="1:10" ht="33.6" hidden="1" customHeight="1" x14ac:dyDescent="0.6">
      <c r="A75" s="671">
        <f>+'[1]เงินกันดำเนินงานครุภัณฑ์สิ่  65'!A247</f>
        <v>4</v>
      </c>
      <c r="B75" s="672" t="str">
        <f>+'[1]เงินกันดำเนินงานครุภัณฑ์สิ่  65'!E247</f>
        <v>ผลผลิตผู้จบการศึกษามัธยมศึกษาตอนปลาย</v>
      </c>
      <c r="C75" s="673" t="str">
        <f>+'[1]เงินกันดำเนินงานครุภัณฑ์สิ่  65'!F247</f>
        <v>2000436003</v>
      </c>
      <c r="D75" s="674">
        <f>+'[1]เงินกันดำเนินงานครุภัณฑ์สิ่  65'!G247</f>
        <v>0</v>
      </c>
      <c r="E75" s="674">
        <f>+'[1]เงินกันดำเนินงานครุภัณฑ์สิ่  65'!H247</f>
        <v>0</v>
      </c>
      <c r="F75" s="674">
        <f>+'[1]เงินกันดำเนินงานครุภัณฑ์สิ่  65'!I247</f>
        <v>0</v>
      </c>
      <c r="G75" s="674">
        <f>+'[1]เงินกันดำเนินงานครุภัณฑ์สิ่  65'!J247</f>
        <v>0</v>
      </c>
      <c r="H75" s="674">
        <f>+'[1]เงินกันดำเนินงานครุภัณฑ์สิ่  65'!K247</f>
        <v>0</v>
      </c>
      <c r="I75" s="674">
        <f>+'[1]เงินกันดำเนินงานครุภัณฑ์สิ่  65'!L247</f>
        <v>0</v>
      </c>
      <c r="J75" s="674">
        <f>+'[1]เงินกันดำเนินงานครุภัณฑ์สิ่  65'!M247</f>
        <v>0</v>
      </c>
    </row>
    <row r="76" spans="1:10" ht="21" hidden="1" customHeight="1" x14ac:dyDescent="0.25">
      <c r="A76" s="568">
        <f>+'[1]เงินกันดำเนินงานครุภัณฑ์สิ่  65'!A248</f>
        <v>4.0999999999999996</v>
      </c>
      <c r="B76" s="640" t="str">
        <f>+'[1]เงินกันดำเนินงานครุภัณฑ์สิ่  65'!E248</f>
        <v>กิจกรรมการจัดการศึกษามัธยมศึกษาตอนปลายสำหรับโรงเรียนปกติ</v>
      </c>
      <c r="C76" s="641" t="str">
        <f>+'[1]เงินกันดำเนินงานครุภัณฑ์สิ่  65'!F248</f>
        <v>200041300P2797</v>
      </c>
      <c r="D76" s="643">
        <f>+'[1]เงินกันดำเนินงานครุภัณฑ์สิ่  65'!G248</f>
        <v>0</v>
      </c>
      <c r="E76" s="643">
        <f>+'[1]เงินกันดำเนินงานครุภัณฑ์สิ่  65'!H248</f>
        <v>0</v>
      </c>
      <c r="F76" s="643">
        <f>+'[1]เงินกันดำเนินงานครุภัณฑ์สิ่  65'!I248</f>
        <v>0</v>
      </c>
      <c r="G76" s="643">
        <f>+'[1]เงินกันดำเนินงานครุภัณฑ์สิ่  65'!J248</f>
        <v>0</v>
      </c>
      <c r="H76" s="643">
        <f>+'[1]เงินกันดำเนินงานครุภัณฑ์สิ่  65'!K248</f>
        <v>0</v>
      </c>
      <c r="I76" s="643">
        <f>+'[1]เงินกันดำเนินงานครุภัณฑ์สิ่  65'!L248</f>
        <v>0</v>
      </c>
      <c r="J76" s="643">
        <f>+'[1]เงินกันดำเนินงานครุภัณฑ์สิ่  65'!M248</f>
        <v>0</v>
      </c>
    </row>
    <row r="77" spans="1:10" ht="21" hidden="1" customHeight="1" x14ac:dyDescent="0.6">
      <c r="A77" s="632">
        <f>+'[1]เงินกันดำเนินงานครุภัณฑ์สิ่  65'!A249</f>
        <v>0</v>
      </c>
      <c r="B77" s="593" t="str">
        <f>+'[1]เงินกันดำเนินงานครุภัณฑ์สิ่  65'!E249</f>
        <v xml:space="preserve">งบดำเนินงาน  </v>
      </c>
      <c r="C77" s="675" t="str">
        <f>+'[1]เงินกันดำเนินงานครุภัณฑ์สิ่  65'!F249</f>
        <v>6411200</v>
      </c>
      <c r="D77" s="629">
        <f>+'[1]เงินกันดำเนินงานครุภัณฑ์สิ่  65'!G249</f>
        <v>0</v>
      </c>
      <c r="E77" s="629">
        <f>+'[1]เงินกันดำเนินงานครุภัณฑ์สิ่  65'!H249</f>
        <v>0</v>
      </c>
      <c r="F77" s="629">
        <f>+'[1]เงินกันดำเนินงานครุภัณฑ์สิ่  65'!I249</f>
        <v>0</v>
      </c>
      <c r="G77" s="629">
        <f>+'[1]เงินกันดำเนินงานครุภัณฑ์สิ่  65'!J249</f>
        <v>0</v>
      </c>
      <c r="H77" s="629">
        <f>+'[1]เงินกันดำเนินงานครุภัณฑ์สิ่  65'!K249</f>
        <v>0</v>
      </c>
      <c r="I77" s="629">
        <f>+'[1]เงินกันดำเนินงานครุภัณฑ์สิ่  65'!L249</f>
        <v>0</v>
      </c>
      <c r="J77" s="632">
        <f>+'[1]เงินกันดำเนินงานครุภัณฑ์สิ่  65'!M249</f>
        <v>0</v>
      </c>
    </row>
    <row r="78" spans="1:10" ht="21" hidden="1" customHeight="1" x14ac:dyDescent="0.6">
      <c r="A78" s="676" t="str">
        <f>+'[1]เงินกันดำเนินงานครุภัณฑ์สิ่  65'!A250</f>
        <v>4.1.1</v>
      </c>
      <c r="B78" s="660" t="str">
        <f>+'[1]เงินกันดำเนินงานครุภัณฑ์สิ่  65'!E250</f>
        <v>ค่าสื่อ วัสดุ อุปกรณ์ประกอบการเรียนการสอนให้กับนักเรียน</v>
      </c>
      <c r="C78" s="656" t="s">
        <v>45</v>
      </c>
      <c r="D78" s="650">
        <f>+'[1]เงินกันดำเนินงานครุภัณฑ์สิ่  65'!G250</f>
        <v>0</v>
      </c>
      <c r="E78" s="650">
        <f>+'[1]เงินกันดำเนินงานครุภัณฑ์สิ่  65'!H250</f>
        <v>0</v>
      </c>
      <c r="F78" s="650">
        <f>+'[1]เงินกันดำเนินงานครุภัณฑ์สิ่  65'!I250</f>
        <v>0</v>
      </c>
      <c r="G78" s="650">
        <f>+'[1]เงินกันดำเนินงานครุภัณฑ์สิ่  65'!J250</f>
        <v>0</v>
      </c>
      <c r="H78" s="650">
        <f>+'[1]เงินกันดำเนินงานครุภัณฑ์สิ่  65'!K250</f>
        <v>0</v>
      </c>
      <c r="I78" s="650">
        <f>+'[1]เงินกันดำเนินงานครุภัณฑ์สิ่  65'!L250</f>
        <v>0</v>
      </c>
      <c r="J78" s="620">
        <f>+'[1]เงินกันดำเนินงานครุภัณฑ์สิ่  65'!M250</f>
        <v>0</v>
      </c>
    </row>
    <row r="79" spans="1:10" ht="21" hidden="1" customHeight="1" x14ac:dyDescent="0.6">
      <c r="A79" s="599" t="str">
        <f>+'[1]เงินกันดำเนินงานครุภัณฑ์สิ่  65'!A251</f>
        <v>4.1.1.1</v>
      </c>
      <c r="B79" s="651" t="str">
        <f>+'[1]เงินกันดำเนินงานครุภัณฑ์สิ่  65'!E251</f>
        <v>ร.ร.คลองสิบสาม "ผิวศรีราษฎร์บำรุง"</v>
      </c>
      <c r="C79" s="657">
        <f>+'[1]เงินกันดำเนินงานครุภัณฑ์สิ่  65'!F251</f>
        <v>0</v>
      </c>
      <c r="D79" s="606">
        <f>+'[1]เงินกันดำเนินงานครุภัณฑ์สิ่  65'!G258</f>
        <v>0</v>
      </c>
      <c r="E79" s="606">
        <f>+'[1]เงินกันดำเนินงานครุภัณฑ์สิ่  65'!H258</f>
        <v>0</v>
      </c>
      <c r="F79" s="606">
        <f>+'[1]เงินกันดำเนินงานครุภัณฑ์สิ่  65'!I258</f>
        <v>0</v>
      </c>
      <c r="G79" s="606">
        <f>+'[1]เงินกันดำเนินงานครุภัณฑ์สิ่  65'!J258</f>
        <v>0</v>
      </c>
      <c r="H79" s="606">
        <f>+'[1]เงินกันดำเนินงานครุภัณฑ์สิ่  65'!K258</f>
        <v>0</v>
      </c>
      <c r="I79" s="606">
        <f>+'[1]เงินกันดำเนินงานครุภัณฑ์สิ่  65'!L258</f>
        <v>0</v>
      </c>
      <c r="J79" s="606">
        <f>+'[1]เงินกันดำเนินงานครุภัณฑ์สิ่  65'!M258</f>
        <v>0</v>
      </c>
    </row>
    <row r="80" spans="1:10" ht="21" hidden="1" customHeight="1" x14ac:dyDescent="0.6">
      <c r="A80" s="599" t="str">
        <f>+'[1]เงินกันดำเนินงานครุภัณฑ์สิ่  65'!A259</f>
        <v>4.1.1.2</v>
      </c>
      <c r="B80" s="651" t="str">
        <f>+'[1]เงินกันดำเนินงานครุภัณฑ์สิ่  65'!E259</f>
        <v>ร.ร.วัดราษฎร์บำรุง</v>
      </c>
      <c r="C80" s="657">
        <f>+'[1]เงินกันดำเนินงานครุภัณฑ์สิ่  65'!F251</f>
        <v>0</v>
      </c>
      <c r="D80" s="653">
        <f>+'[1]เงินกันดำเนินงานครุภัณฑ์สิ่  65'!G266</f>
        <v>0</v>
      </c>
      <c r="E80" s="653">
        <f>+'[1]เงินกันดำเนินงานครุภัณฑ์สิ่  65'!H266</f>
        <v>0</v>
      </c>
      <c r="F80" s="653">
        <f>+'[1]เงินกันดำเนินงานครุภัณฑ์สิ่  65'!I266</f>
        <v>0</v>
      </c>
      <c r="G80" s="653">
        <f>+'[1]เงินกันดำเนินงานครุภัณฑ์สิ่  65'!J266</f>
        <v>0</v>
      </c>
      <c r="H80" s="653">
        <f>+'[1]เงินกันดำเนินงานครุภัณฑ์สิ่  65'!K266</f>
        <v>0</v>
      </c>
      <c r="I80" s="653">
        <f>+'[1]เงินกันดำเนินงานครุภัณฑ์สิ่  65'!L266</f>
        <v>0</v>
      </c>
      <c r="J80" s="606">
        <f>+'[1]เงินกันดำเนินงานครุภัณฑ์สิ่  65'!M266</f>
        <v>0</v>
      </c>
    </row>
    <row r="81" spans="1:10" ht="21" hidden="1" customHeight="1" x14ac:dyDescent="0.6">
      <c r="A81" s="599" t="str">
        <f>+'[1]เงินกันดำเนินงานครุภัณฑ์สิ่  65'!A267</f>
        <v>4.1.1.3</v>
      </c>
      <c r="B81" s="651" t="str">
        <f>+'[1]เงินกันดำเนินงานครุภัณฑ์สิ่  65'!E267</f>
        <v>ร.ร.วัดกลางคลองสี่</v>
      </c>
      <c r="C81" s="657">
        <f>+'[1]เงินกันดำเนินงานครุภัณฑ์สิ่  65'!F267</f>
        <v>0</v>
      </c>
      <c r="D81" s="653">
        <f>+'[1]เงินกันดำเนินงานครุภัณฑ์สิ่  65'!G274</f>
        <v>0</v>
      </c>
      <c r="E81" s="653">
        <f>+'[1]เงินกันดำเนินงานครุภัณฑ์สิ่  65'!H274</f>
        <v>0</v>
      </c>
      <c r="F81" s="653">
        <f>+'[1]เงินกันดำเนินงานครุภัณฑ์สิ่  65'!I274</f>
        <v>0</v>
      </c>
      <c r="G81" s="653">
        <f>+'[1]เงินกันดำเนินงานครุภัณฑ์สิ่  65'!J274</f>
        <v>0</v>
      </c>
      <c r="H81" s="653">
        <f>+'[1]เงินกันดำเนินงานครุภัณฑ์สิ่  65'!K274</f>
        <v>0</v>
      </c>
      <c r="I81" s="653">
        <f>+'[1]เงินกันดำเนินงานครุภัณฑ์สิ่  65'!L274</f>
        <v>0</v>
      </c>
      <c r="J81" s="606">
        <f>+'[1]เงินกันดำเนินงานครุภัณฑ์สิ่  65'!M274</f>
        <v>0</v>
      </c>
    </row>
    <row r="82" spans="1:10" ht="33.6" hidden="1" customHeight="1" x14ac:dyDescent="0.6">
      <c r="A82" s="585" t="str">
        <f>+'[1]เงินกันดำเนินงานครุภัณฑ์สิ่  65'!D275</f>
        <v>***</v>
      </c>
      <c r="B82" s="677" t="str">
        <f>+'[1]เงินกันดำเนินงานครุภัณฑ์สิ่  65'!E275</f>
        <v>รวม</v>
      </c>
      <c r="C82" s="678" t="str">
        <f>+'[1]เงินกันดำเนินงานครุภัณฑ์สิ่  65'!F275</f>
        <v>2000436003</v>
      </c>
      <c r="D82" s="603">
        <f>+'[1]เงินกันดำเนินงานครุภัณฑ์สิ่  65'!G275</f>
        <v>0</v>
      </c>
      <c r="E82" s="603">
        <f>+'[1]เงินกันดำเนินงานครุภัณฑ์สิ่  65'!H275</f>
        <v>0</v>
      </c>
      <c r="F82" s="603">
        <f>+'[1]เงินกันดำเนินงานครุภัณฑ์สิ่  65'!I275</f>
        <v>0</v>
      </c>
      <c r="G82" s="603">
        <f>+'[1]เงินกันดำเนินงานครุภัณฑ์สิ่  65'!J275</f>
        <v>0</v>
      </c>
      <c r="H82" s="603">
        <f>+'[1]เงินกันดำเนินงานครุภัณฑ์สิ่  65'!K275</f>
        <v>0</v>
      </c>
      <c r="I82" s="603">
        <f>+'[1]เงินกันดำเนินงานครุภัณฑ์สิ่  65'!L275</f>
        <v>0</v>
      </c>
      <c r="J82" s="603">
        <f>+'[1]เงินกันดำเนินงานครุภัณฑ์สิ่  65'!M275</f>
        <v>0</v>
      </c>
    </row>
    <row r="83" spans="1:10" ht="16.95" hidden="1" customHeight="1" x14ac:dyDescent="0.25">
      <c r="A83" s="565">
        <f>+'[1]เงินกันดำเนินงานครุภัณฑ์สิ่  65'!A276</f>
        <v>5</v>
      </c>
      <c r="B83" s="679" t="str">
        <f>+'[1]เงินกันดำเนินงานครุภัณฑ์สิ่  65'!E276</f>
        <v xml:space="preserve">ผลผลิตเด็กพิการได้รับการศึกษาขั้นพื้นฐานและการพัฒนาสมรรถภาพ </v>
      </c>
      <c r="C83" s="680" t="str">
        <f>+'[1]เงินกันดำเนินงานครุภัณฑ์สิ่  65'!F276</f>
        <v>2000436004000000</v>
      </c>
      <c r="D83" s="681">
        <f>+'[1]เงินกันดำเนินงานครุภัณฑ์สิ่  65'!G276</f>
        <v>0</v>
      </c>
      <c r="E83" s="681">
        <f>+'[1]เงินกันดำเนินงานครุภัณฑ์สิ่  65'!H276</f>
        <v>0</v>
      </c>
      <c r="F83" s="681">
        <f>+'[1]เงินกันดำเนินงานครุภัณฑ์สิ่  65'!I276</f>
        <v>0</v>
      </c>
      <c r="G83" s="681">
        <f>+'[1]เงินกันดำเนินงานครุภัณฑ์สิ่  65'!J276</f>
        <v>0</v>
      </c>
      <c r="H83" s="681">
        <f>+'[1]เงินกันดำเนินงานครุภัณฑ์สิ่  65'!K276</f>
        <v>0</v>
      </c>
      <c r="I83" s="681">
        <f>+'[1]เงินกันดำเนินงานครุภัณฑ์สิ่  65'!L276</f>
        <v>0</v>
      </c>
      <c r="J83" s="681">
        <f>+'[1]เงินกันดำเนินงานครุภัณฑ์สิ่  65'!M276</f>
        <v>0</v>
      </c>
    </row>
    <row r="84" spans="1:10" ht="21" hidden="1" customHeight="1" x14ac:dyDescent="0.25">
      <c r="A84" s="568">
        <f>+'[1]เงินกันดำเนินงานครุภัณฑ์สิ่  65'!A277</f>
        <v>5.0999999999999996</v>
      </c>
      <c r="B84" s="640" t="str">
        <f>+'[1]เงินกันดำเนินงานครุภัณฑ์สิ่  65'!E277</f>
        <v>กิจกรรมคืนครูให้นักเรียนสำหรับนักเรียนพิการ</v>
      </c>
      <c r="C84" s="641" t="str">
        <f>+'[1]เงินกันดำเนินงานครุภัณฑ์สิ่  65'!F277</f>
        <v>200041300P2803</v>
      </c>
      <c r="D84" s="643">
        <f>+'[1]เงินกันดำเนินงานครุภัณฑ์สิ่  65'!G277</f>
        <v>0</v>
      </c>
      <c r="E84" s="643">
        <f>+'[1]เงินกันดำเนินงานครุภัณฑ์สิ่  65'!H277</f>
        <v>0</v>
      </c>
      <c r="F84" s="643">
        <f>+'[1]เงินกันดำเนินงานครุภัณฑ์สิ่  65'!I277</f>
        <v>0</v>
      </c>
      <c r="G84" s="643">
        <f>+'[1]เงินกันดำเนินงานครุภัณฑ์สิ่  65'!J277</f>
        <v>0</v>
      </c>
      <c r="H84" s="643">
        <f>+'[1]เงินกันดำเนินงานครุภัณฑ์สิ่  65'!K277</f>
        <v>0</v>
      </c>
      <c r="I84" s="643">
        <f>+'[1]เงินกันดำเนินงานครุภัณฑ์สิ่  65'!L277</f>
        <v>0</v>
      </c>
      <c r="J84" s="643">
        <f>+'[1]เงินกันดำเนินงานครุภัณฑ์สิ่  65'!M277</f>
        <v>0</v>
      </c>
    </row>
    <row r="85" spans="1:10" ht="21" hidden="1" customHeight="1" x14ac:dyDescent="0.6">
      <c r="A85" s="632">
        <f>+'[1]เงินกันดำเนินงานครุภัณฑ์สิ่  65'!A278</f>
        <v>0</v>
      </c>
      <c r="B85" s="593" t="str">
        <f>+'[1]เงินกันดำเนินงานครุภัณฑ์สิ่  65'!E278</f>
        <v xml:space="preserve">งบดำเนินงาน  </v>
      </c>
      <c r="C85" s="675" t="str">
        <f>+'[1]เงินกันดำเนินงานครุภัณฑ์สิ่  65'!F278</f>
        <v>6411200</v>
      </c>
      <c r="D85" s="632">
        <f>+'[1]เงินกันดำเนินงานครุภัณฑ์สิ่  65'!G278</f>
        <v>0</v>
      </c>
      <c r="E85" s="632">
        <f>+'[1]เงินกันดำเนินงานครุภัณฑ์สิ่  65'!H278</f>
        <v>0</v>
      </c>
      <c r="F85" s="632">
        <f>+'[1]เงินกันดำเนินงานครุภัณฑ์สิ่  65'!I278</f>
        <v>0</v>
      </c>
      <c r="G85" s="632">
        <f>+'[1]เงินกันดำเนินงานครุภัณฑ์สิ่  65'!J278</f>
        <v>0</v>
      </c>
      <c r="H85" s="632">
        <f>+'[1]เงินกันดำเนินงานครุภัณฑ์สิ่  65'!K278</f>
        <v>0</v>
      </c>
      <c r="I85" s="632">
        <f>+'[1]เงินกันดำเนินงานครุภัณฑ์สิ่  65'!L278</f>
        <v>0</v>
      </c>
      <c r="J85" s="632">
        <f>+'[1]เงินกันดำเนินงานครุภัณฑ์สิ่  65'!M278</f>
        <v>0</v>
      </c>
    </row>
    <row r="86" spans="1:10" ht="21" hidden="1" customHeight="1" x14ac:dyDescent="0.6">
      <c r="A86" s="595" t="str">
        <f>+'[1]เงินกันดำเนินงานครุภัณฑ์สิ่  65'!A279</f>
        <v>5.1.1</v>
      </c>
      <c r="B86" s="660" t="str">
        <f>+'[1]เงินกันดำเนินงานครุภัณฑ์สิ่  65'!E279</f>
        <v>ค่าสื่อ วัสดุ อุปกรณ์ประกอบการเรียนการสอนให้กับนักเรียน</v>
      </c>
      <c r="C86" s="656">
        <f>+'[1]เงินกันดำเนินงานครุภัณฑ์สิ่  65'!F279</f>
        <v>0</v>
      </c>
      <c r="D86" s="620">
        <f>+'[1]เงินกันดำเนินงานครุภัณฑ์สิ่  65'!G279</f>
        <v>0</v>
      </c>
      <c r="E86" s="620">
        <f>+'[1]เงินกันดำเนินงานครุภัณฑ์สิ่  65'!H279</f>
        <v>0</v>
      </c>
      <c r="F86" s="620">
        <f>+'[1]เงินกันดำเนินงานครุภัณฑ์สิ่  65'!I279</f>
        <v>0</v>
      </c>
      <c r="G86" s="620">
        <f>+'[1]เงินกันดำเนินงานครุภัณฑ์สิ่  65'!J279</f>
        <v>0</v>
      </c>
      <c r="H86" s="620">
        <f>+'[1]เงินกันดำเนินงานครุภัณฑ์สิ่  65'!K279</f>
        <v>0</v>
      </c>
      <c r="I86" s="620">
        <f>+'[1]เงินกันดำเนินงานครุภัณฑ์สิ่  65'!L279</f>
        <v>0</v>
      </c>
      <c r="J86" s="620">
        <f>+'[1]เงินกันดำเนินงานครุภัณฑ์สิ่  65'!M279</f>
        <v>0</v>
      </c>
    </row>
    <row r="87" spans="1:10" ht="21" hidden="1" customHeight="1" x14ac:dyDescent="0.6">
      <c r="A87" s="599" t="str">
        <f>+'[1]เงินกันดำเนินงานครุภัณฑ์สิ่  65'!A280</f>
        <v>5.1.1.1</v>
      </c>
      <c r="B87" s="651" t="str">
        <f>+'[1]เงินกันดำเนินงานครุภัณฑ์สิ่  65'!E280</f>
        <v>ร.ร.สหราษฎร์บำรุง</v>
      </c>
      <c r="C87" s="657">
        <f>+'[1]เงินกันดำเนินงานครุภัณฑ์สิ่  65'!F280</f>
        <v>0</v>
      </c>
      <c r="D87" s="682">
        <f>+'[1]เงินกันดำเนินงานครุภัณฑ์สิ่  65'!G283</f>
        <v>0</v>
      </c>
      <c r="E87" s="682">
        <f>+'[1]เงินกันดำเนินงานครุภัณฑ์สิ่  65'!H283</f>
        <v>0</v>
      </c>
      <c r="F87" s="682">
        <f>+'[1]เงินกันดำเนินงานครุภัณฑ์สิ่  65'!I283</f>
        <v>0</v>
      </c>
      <c r="G87" s="682">
        <f>+'[1]เงินกันดำเนินงานครุภัณฑ์สิ่  65'!J283</f>
        <v>0</v>
      </c>
      <c r="H87" s="682">
        <f>+'[1]เงินกันดำเนินงานครุภัณฑ์สิ่  65'!K283</f>
        <v>0</v>
      </c>
      <c r="I87" s="682">
        <f>+'[1]เงินกันดำเนินงานครุภัณฑ์สิ่  65'!L283</f>
        <v>0</v>
      </c>
      <c r="J87" s="682">
        <f>+'[1]เงินกันดำเนินงานครุภัณฑ์สิ่  65'!M283</f>
        <v>0</v>
      </c>
    </row>
    <row r="88" spans="1:10" ht="21" hidden="1" customHeight="1" x14ac:dyDescent="0.6">
      <c r="A88" s="599" t="str">
        <f>+'[1]เงินกันดำเนินงานครุภัณฑ์สิ่  65'!A284</f>
        <v>5.1.1.2</v>
      </c>
      <c r="B88" s="651" t="str">
        <f>+'[1]เงินกันดำเนินงานครุภัณฑ์สิ่  65'!E284</f>
        <v>ร.ร.วัดลาดสนุ่น</v>
      </c>
      <c r="C88" s="657">
        <f>+'[1]เงินกันดำเนินงานครุภัณฑ์สิ่  65'!F284</f>
        <v>0</v>
      </c>
      <c r="D88" s="682">
        <f>+'[1]เงินกันดำเนินงานครุภัณฑ์สิ่  65'!G287</f>
        <v>0</v>
      </c>
      <c r="E88" s="682">
        <f>+'[1]เงินกันดำเนินงานครุภัณฑ์สิ่  65'!H287</f>
        <v>0</v>
      </c>
      <c r="F88" s="682">
        <f>+'[1]เงินกันดำเนินงานครุภัณฑ์สิ่  65'!I287</f>
        <v>0</v>
      </c>
      <c r="G88" s="682">
        <f>+'[1]เงินกันดำเนินงานครุภัณฑ์สิ่  65'!J287</f>
        <v>0</v>
      </c>
      <c r="H88" s="682">
        <f>+'[1]เงินกันดำเนินงานครุภัณฑ์สิ่  65'!K287</f>
        <v>0</v>
      </c>
      <c r="I88" s="682">
        <f>+'[1]เงินกันดำเนินงานครุภัณฑ์สิ่  65'!L287</f>
        <v>0</v>
      </c>
      <c r="J88" s="682">
        <f>+'[1]เงินกันดำเนินงานครุภัณฑ์สิ่  65'!M287</f>
        <v>0</v>
      </c>
    </row>
    <row r="89" spans="1:10" ht="21" hidden="1" customHeight="1" x14ac:dyDescent="0.6">
      <c r="A89" s="599" t="str">
        <f>+'[1]เงินกันดำเนินงานครุภัณฑ์สิ่  65'!A288</f>
        <v>5.1.1.3</v>
      </c>
      <c r="B89" s="651" t="str">
        <f>+'[1]เงินกันดำเนินงานครุภัณฑ์สิ่  65'!E288</f>
        <v>ร.ร.วัดดอนใหญ่</v>
      </c>
      <c r="C89" s="657">
        <f>+'[1]เงินกันดำเนินงานครุภัณฑ์สิ่  65'!F288</f>
        <v>0</v>
      </c>
      <c r="D89" s="606">
        <f>+'[1]เงินกันดำเนินงานครุภัณฑ์สิ่  65'!G293</f>
        <v>0</v>
      </c>
      <c r="E89" s="606">
        <f>+'[1]เงินกันดำเนินงานครุภัณฑ์สิ่  65'!H293</f>
        <v>0</v>
      </c>
      <c r="F89" s="606">
        <f>+'[1]เงินกันดำเนินงานครุภัณฑ์สิ่  65'!I293</f>
        <v>0</v>
      </c>
      <c r="G89" s="606">
        <f>+'[1]เงินกันดำเนินงานครุภัณฑ์สิ่  65'!J293</f>
        <v>0</v>
      </c>
      <c r="H89" s="606">
        <f>+'[1]เงินกันดำเนินงานครุภัณฑ์สิ่  65'!K293</f>
        <v>0</v>
      </c>
      <c r="I89" s="606">
        <f>+'[1]เงินกันดำเนินงานครุภัณฑ์สิ่  65'!L293</f>
        <v>0</v>
      </c>
      <c r="J89" s="606">
        <f>+'[1]เงินกันดำเนินงานครุภัณฑ์สิ่  65'!M293</f>
        <v>0</v>
      </c>
    </row>
    <row r="90" spans="1:10" ht="21" x14ac:dyDescent="0.6">
      <c r="A90" s="585" t="str">
        <f>+'[1]เงินกันดำเนินงานครุภัณฑ์สิ่  65'!D294</f>
        <v>***</v>
      </c>
      <c r="B90" s="683" t="str">
        <f>+'[1]เงินกันดำเนินงานครุภัณฑ์สิ่  65'!E294</f>
        <v>รวม</v>
      </c>
      <c r="C90" s="684" t="str">
        <f>+'[1]เงินกันดำเนินงานครุภัณฑ์สิ่  65'!F294</f>
        <v>2000436004</v>
      </c>
      <c r="D90" s="669">
        <f>+'[1]เงินกันดำเนินงานครุภัณฑ์สิ่  65'!G294</f>
        <v>0</v>
      </c>
      <c r="E90" s="669">
        <f>+'[1]เงินกันดำเนินงานครุภัณฑ์สิ่  65'!H294</f>
        <v>0</v>
      </c>
      <c r="F90" s="669">
        <f>+'[1]เงินกันดำเนินงานครุภัณฑ์สิ่  65'!I294</f>
        <v>0</v>
      </c>
      <c r="G90" s="669">
        <f>+'[1]เงินกันดำเนินงานครุภัณฑ์สิ่  65'!J294</f>
        <v>0</v>
      </c>
      <c r="H90" s="669">
        <f>+'[1]เงินกันดำเนินงานครุภัณฑ์สิ่  65'!K294</f>
        <v>0</v>
      </c>
      <c r="I90" s="669">
        <f>+'[1]เงินกันดำเนินงานครุภัณฑ์สิ่  65'!L294</f>
        <v>0</v>
      </c>
      <c r="J90" s="669">
        <f>+'[1]เงินกันดำเนินงานครุภัณฑ์สิ่  65'!M294</f>
        <v>0</v>
      </c>
    </row>
    <row r="91" spans="1:10" s="63" customFormat="1" ht="30.6" customHeight="1" x14ac:dyDescent="0.6">
      <c r="A91" s="685" t="str">
        <f>+'[1]เงินกันดำเนินงานครุภัณฑ์สิ่  65'!A295</f>
        <v>ง</v>
      </c>
      <c r="B91" s="686" t="str">
        <f>+'[1]เงินกันดำเนินงานครุภัณฑ์สิ่  65'!E295</f>
        <v>แผนงานยุทธศาสตร์เพื่อสนับสนุนด้านการพัฒนาและเสริมสร้างศักยภาพทรัพยากรมนุษย์</v>
      </c>
      <c r="C91" s="687"/>
      <c r="D91" s="686"/>
      <c r="E91" s="686"/>
      <c r="F91" s="686"/>
      <c r="G91" s="686"/>
      <c r="H91" s="686"/>
      <c r="I91" s="686"/>
      <c r="J91" s="686"/>
    </row>
    <row r="92" spans="1:10" ht="21" x14ac:dyDescent="0.6">
      <c r="A92" s="609">
        <f>+'[1]เงินกันดำเนินงานครุภัณฑ์สิ่  65'!A296</f>
        <v>1</v>
      </c>
      <c r="B92" s="688" t="str">
        <f>+'[1]เงินกันดำเนินงานครุภัณฑ์สิ่  65'!E296</f>
        <v xml:space="preserve">โครงการโรงเรียนคุณภาพประจำตำบล  </v>
      </c>
      <c r="C92" s="689" t="str">
        <f>+'[1]เงินกันดำเนินงานครุภัณฑ์สิ่  65'!F296</f>
        <v>20004 3500B6</v>
      </c>
      <c r="D92" s="612">
        <f>+'[1]เงินกันดำเนินงานครุภัณฑ์สิ่  65'!G296</f>
        <v>8768650</v>
      </c>
      <c r="E92" s="612">
        <f>+'[1]เงินกันดำเนินงานครุภัณฑ์สิ่  65'!H296</f>
        <v>0</v>
      </c>
      <c r="F92" s="612">
        <f>+'[1]เงินกันดำเนินงานครุภัณฑ์สิ่  65'!I296</f>
        <v>4464040</v>
      </c>
      <c r="G92" s="612">
        <f>+'[1]เงินกันดำเนินงานครุภัณฑ์สิ่  65'!J296</f>
        <v>0</v>
      </c>
      <c r="H92" s="612">
        <f>+'[1]เงินกันดำเนินงานครุภัณฑ์สิ่  65'!K296</f>
        <v>0</v>
      </c>
      <c r="I92" s="612">
        <f>+'[1]เงินกันดำเนินงานครุภัณฑ์สิ่  65'!L296</f>
        <v>4304610</v>
      </c>
      <c r="J92" s="612">
        <f>+'[1]เงินกันดำเนินงานครุภัณฑ์สิ่  65'!M296</f>
        <v>0</v>
      </c>
    </row>
    <row r="93" spans="1:10" ht="15.75" hidden="1" customHeight="1" x14ac:dyDescent="0.25">
      <c r="A93" s="568">
        <f>+'[1]เงินกันดำเนินงานครุภัณฑ์สิ่  65'!A297</f>
        <v>1.1000000000000001</v>
      </c>
      <c r="B93" s="690" t="str">
        <f>+'[1]เงินกันดำเนินงานครุภัณฑ์สิ่  65'!E297</f>
        <v>กิจกรรมโรงเรียนคุณภาพประจำตำบล</v>
      </c>
      <c r="C93" s="641" t="str">
        <f>+'[1]เงินกันดำเนินงานครุภัณฑ์สิ่  65'!F297</f>
        <v>20004 65 00077 00000</v>
      </c>
      <c r="D93" s="643">
        <f>+'[1]เงินกันดำเนินงานครุภัณฑ์สิ่  65'!G297</f>
        <v>8768650</v>
      </c>
      <c r="E93" s="643">
        <f>+'[1]เงินกันดำเนินงานครุภัณฑ์สิ่  65'!H297</f>
        <v>0</v>
      </c>
      <c r="F93" s="643">
        <f>+'[1]เงินกันดำเนินงานครุภัณฑ์สิ่  65'!I297</f>
        <v>4464040</v>
      </c>
      <c r="G93" s="643">
        <f>+'[1]เงินกันดำเนินงานครุภัณฑ์สิ่  65'!J297</f>
        <v>0</v>
      </c>
      <c r="H93" s="643">
        <f>+'[1]เงินกันดำเนินงานครุภัณฑ์สิ่  65'!K297</f>
        <v>0</v>
      </c>
      <c r="I93" s="643">
        <f>+'[1]เงินกันดำเนินงานครุภัณฑ์สิ่  65'!L297</f>
        <v>4304610</v>
      </c>
      <c r="J93" s="643">
        <f>+'[1]เงินกันดำเนินงานครุภัณฑ์สิ่  65'!M297</f>
        <v>0</v>
      </c>
    </row>
    <row r="94" spans="1:10" ht="21" x14ac:dyDescent="0.6">
      <c r="A94" s="599"/>
      <c r="B94" s="651"/>
      <c r="C94" s="628"/>
      <c r="D94" s="682"/>
      <c r="E94" s="682"/>
      <c r="F94" s="599"/>
      <c r="G94" s="599"/>
      <c r="H94" s="599"/>
      <c r="I94" s="682"/>
      <c r="J94" s="606"/>
    </row>
    <row r="95" spans="1:10" ht="21" x14ac:dyDescent="0.6">
      <c r="A95" s="632">
        <f>+'[1]เงินกันดำเนินงานครุภัณฑ์สิ่  65'!A298</f>
        <v>0</v>
      </c>
      <c r="B95" s="593" t="str">
        <f>+'[1]เงินกันดำเนินงานครุภัณฑ์สิ่  65'!E298</f>
        <v xml:space="preserve">งบลงทุน ค่าที่ดินและสิ่งก่อสร้าง  </v>
      </c>
      <c r="C95" s="675" t="str">
        <f>+'[1]เงินกันดำเนินงานครุภัณฑ์สิ่  65'!F298</f>
        <v>6511320</v>
      </c>
      <c r="D95" s="632">
        <f>+'[1]เงินกันดำเนินงานครุภัณฑ์สิ่  65'!G298</f>
        <v>8768650</v>
      </c>
      <c r="E95" s="632">
        <f>+'[1]เงินกันดำเนินงานครุภัณฑ์สิ่  65'!H298</f>
        <v>0</v>
      </c>
      <c r="F95" s="632">
        <f>+'[1]เงินกันดำเนินงานครุภัณฑ์สิ่  65'!I298</f>
        <v>4464040</v>
      </c>
      <c r="G95" s="632">
        <f>+'[1]เงินกันดำเนินงานครุภัณฑ์สิ่  65'!J298</f>
        <v>0</v>
      </c>
      <c r="H95" s="632">
        <f>+'[1]เงินกันดำเนินงานครุภัณฑ์สิ่  65'!K298</f>
        <v>0</v>
      </c>
      <c r="I95" s="632">
        <f>+'[1]เงินกันดำเนินงานครุภัณฑ์สิ่  65'!L298</f>
        <v>4304610</v>
      </c>
      <c r="J95" s="632">
        <f>+'[1]เงินกันดำเนินงานครุภัณฑ์สิ่  65'!M298</f>
        <v>0</v>
      </c>
    </row>
    <row r="96" spans="1:10" ht="21" x14ac:dyDescent="0.6">
      <c r="A96" s="595" t="str">
        <f>+'[1]เงินกันดำเนินงานครุภัณฑ์สิ่  65'!A299</f>
        <v>1.1.1</v>
      </c>
      <c r="B96" s="691" t="str">
        <f>+'[1]เงินกันดำเนินงานครุภัณฑ์สิ่  65'!E299</f>
        <v>อาคารเรียน216ล./57-ข เขตแผ่นดินไหว</v>
      </c>
      <c r="C96" s="692">
        <f>+'[1]เงินกันดำเนินงานครุภัณฑ์สิ่  65'!F299</f>
        <v>0</v>
      </c>
      <c r="D96" s="650">
        <f>+'[1]เงินกันดำเนินงานครุภัณฑ์สิ่  65'!G299</f>
        <v>8768650</v>
      </c>
      <c r="E96" s="650">
        <f>+'[1]เงินกันดำเนินงานครุภัณฑ์สิ่  65'!H299</f>
        <v>0</v>
      </c>
      <c r="F96" s="650">
        <f>+'[1]เงินกันดำเนินงานครุภัณฑ์สิ่  65'!I299</f>
        <v>4464040</v>
      </c>
      <c r="G96" s="650">
        <f>+'[1]เงินกันดำเนินงานครุภัณฑ์สิ่  65'!J299</f>
        <v>0</v>
      </c>
      <c r="H96" s="650">
        <f>+'[1]เงินกันดำเนินงานครุภัณฑ์สิ่  65'!K299</f>
        <v>0</v>
      </c>
      <c r="I96" s="650">
        <f>+'[1]เงินกันดำเนินงานครุภัณฑ์สิ่  65'!L299</f>
        <v>4304610</v>
      </c>
      <c r="J96" s="620">
        <f>+'[1]เงินกันดำเนินงานครุภัณฑ์สิ่  65'!M299</f>
        <v>0</v>
      </c>
    </row>
    <row r="97" spans="1:10" ht="15.75" hidden="1" customHeight="1" x14ac:dyDescent="0.6">
      <c r="A97" s="584">
        <f>+'[1]เงินกันดำเนินงานครุภัณฑ์สิ่  65'!A300</f>
        <v>0</v>
      </c>
      <c r="B97" s="693" t="str">
        <f>+'[1]เงินกันดำเนินงานครุภัณฑ์สิ่  65'!E300</f>
        <v>ร.ร.ชุมชนประชานิกรอำนวยเวทย์</v>
      </c>
      <c r="C97" s="693" t="str">
        <f>+'[1]เงินกันดำเนินงานครุภัณฑ์สิ่  65'!F300</f>
        <v>20004 3200B600 3220045</v>
      </c>
      <c r="D97" s="583">
        <f>+'[1]เงินกันดำเนินงานครุภัณฑ์สิ่  65'!G325</f>
        <v>8768650</v>
      </c>
      <c r="E97" s="583">
        <f>+'[1]เงินกันดำเนินงานครุภัณฑ์สิ่  65'!H325</f>
        <v>0</v>
      </c>
      <c r="F97" s="583">
        <f>+'[1]เงินกันดำเนินงานครุภัณฑ์สิ่  65'!I325</f>
        <v>4464040</v>
      </c>
      <c r="G97" s="583">
        <f>+'[1]เงินกันดำเนินงานครุภัณฑ์สิ่  65'!J195</f>
        <v>0</v>
      </c>
      <c r="H97" s="583">
        <f>+'[1]เงินกันดำเนินงานครุภัณฑ์สิ่  65'!K325</f>
        <v>0</v>
      </c>
      <c r="I97" s="583">
        <f>+'[1]เงินกันดำเนินงานครุภัณฑ์สิ่  65'!L325</f>
        <v>4304610</v>
      </c>
      <c r="J97" s="583">
        <f>+D97-E97-F97-G97-H97-I97</f>
        <v>0</v>
      </c>
    </row>
    <row r="98" spans="1:10" ht="15" hidden="1" customHeight="1" x14ac:dyDescent="0.6">
      <c r="A98" s="584"/>
      <c r="B98" s="1107"/>
      <c r="C98" s="1107"/>
      <c r="D98" s="583"/>
      <c r="E98" s="583"/>
      <c r="F98" s="583"/>
      <c r="G98" s="583"/>
      <c r="H98" s="583"/>
      <c r="I98" s="583"/>
      <c r="J98" s="583"/>
    </row>
    <row r="99" spans="1:10" ht="15" hidden="1" customHeight="1" x14ac:dyDescent="0.6">
      <c r="A99" s="584"/>
      <c r="B99" s="1107"/>
      <c r="C99" s="1107"/>
      <c r="D99" s="583"/>
      <c r="E99" s="583"/>
      <c r="F99" s="583"/>
      <c r="G99" s="583"/>
      <c r="H99" s="583"/>
      <c r="I99" s="583"/>
      <c r="J99" s="583"/>
    </row>
    <row r="100" spans="1:10" ht="15" hidden="1" customHeight="1" x14ac:dyDescent="0.6">
      <c r="A100" s="584"/>
      <c r="B100" s="1107"/>
      <c r="C100" s="1107"/>
      <c r="D100" s="583"/>
      <c r="E100" s="583"/>
      <c r="F100" s="583"/>
      <c r="G100" s="583"/>
      <c r="H100" s="583"/>
      <c r="I100" s="583"/>
      <c r="J100" s="583"/>
    </row>
    <row r="101" spans="1:10" ht="15" hidden="1" customHeight="1" x14ac:dyDescent="0.6">
      <c r="A101" s="584"/>
      <c r="B101" s="1107"/>
      <c r="C101" s="1107"/>
      <c r="D101" s="583"/>
      <c r="E101" s="583"/>
      <c r="F101" s="583"/>
      <c r="G101" s="583"/>
      <c r="H101" s="583"/>
      <c r="I101" s="583"/>
      <c r="J101" s="583"/>
    </row>
    <row r="102" spans="1:10" ht="15" hidden="1" customHeight="1" x14ac:dyDescent="0.6">
      <c r="A102" s="584"/>
      <c r="B102" s="1107"/>
      <c r="C102" s="1107"/>
      <c r="D102" s="583"/>
      <c r="E102" s="583"/>
      <c r="F102" s="583"/>
      <c r="G102" s="583"/>
      <c r="H102" s="583"/>
      <c r="I102" s="583"/>
      <c r="J102" s="583"/>
    </row>
    <row r="103" spans="1:10" ht="15" hidden="1" customHeight="1" x14ac:dyDescent="0.6">
      <c r="A103" s="584"/>
      <c r="B103" s="1107"/>
      <c r="C103" s="1107"/>
      <c r="D103" s="583"/>
      <c r="E103" s="583"/>
      <c r="F103" s="583"/>
      <c r="G103" s="583"/>
      <c r="H103" s="583"/>
      <c r="I103" s="583"/>
      <c r="J103" s="583"/>
    </row>
    <row r="104" spans="1:10" ht="15" hidden="1" customHeight="1" x14ac:dyDescent="0.6">
      <c r="A104" s="584"/>
      <c r="B104" s="1107"/>
      <c r="C104" s="1107"/>
      <c r="D104" s="583"/>
      <c r="E104" s="583"/>
      <c r="F104" s="583"/>
      <c r="G104" s="583"/>
      <c r="H104" s="583"/>
      <c r="I104" s="583"/>
      <c r="J104" s="583"/>
    </row>
    <row r="105" spans="1:10" ht="15" hidden="1" customHeight="1" x14ac:dyDescent="0.6">
      <c r="A105" s="584"/>
      <c r="B105" s="1107"/>
      <c r="C105" s="1107"/>
      <c r="D105" s="583"/>
      <c r="E105" s="583"/>
      <c r="F105" s="583"/>
      <c r="G105" s="583"/>
      <c r="H105" s="583"/>
      <c r="I105" s="583"/>
      <c r="J105" s="583"/>
    </row>
    <row r="106" spans="1:10" ht="15.75" hidden="1" customHeight="1" x14ac:dyDescent="0.6">
      <c r="A106" s="584"/>
      <c r="B106" s="1107"/>
      <c r="C106" s="1107"/>
      <c r="D106" s="583"/>
      <c r="E106" s="583"/>
      <c r="F106" s="583"/>
      <c r="G106" s="583"/>
      <c r="H106" s="583"/>
      <c r="I106" s="583"/>
      <c r="J106" s="583"/>
    </row>
    <row r="107" spans="1:10" ht="15.75" hidden="1" customHeight="1" x14ac:dyDescent="0.6">
      <c r="A107" s="584"/>
      <c r="B107" s="1107"/>
      <c r="C107" s="1107"/>
      <c r="D107" s="583"/>
      <c r="E107" s="583"/>
      <c r="F107" s="583"/>
      <c r="G107" s="583"/>
      <c r="H107" s="583"/>
      <c r="I107" s="583"/>
      <c r="J107" s="583"/>
    </row>
    <row r="108" spans="1:10" ht="15.75" customHeight="1" x14ac:dyDescent="0.6">
      <c r="A108" s="584"/>
      <c r="B108" s="1107"/>
      <c r="C108" s="1107"/>
      <c r="D108" s="583"/>
      <c r="E108" s="583"/>
      <c r="F108" s="583"/>
      <c r="G108" s="583"/>
      <c r="H108" s="583"/>
      <c r="I108" s="583"/>
      <c r="J108" s="583"/>
    </row>
    <row r="109" spans="1:10" ht="21" hidden="1" customHeight="1" x14ac:dyDescent="0.6">
      <c r="A109" s="595"/>
      <c r="B109" s="660"/>
      <c r="C109" s="656">
        <f>+'[1]เงินกันดำเนินงานครุภัณฑ์สิ่  65'!F326</f>
        <v>0</v>
      </c>
      <c r="D109" s="620">
        <f>+'[1]เงินกันดำเนินงานครุภัณฑ์สิ่  65'!G326</f>
        <v>0</v>
      </c>
      <c r="E109" s="620">
        <f>+'[1]เงินกันดำเนินงานครุภัณฑ์สิ่  65'!H326</f>
        <v>0</v>
      </c>
      <c r="F109" s="620">
        <f>+'[1]เงินกันดำเนินงานครุภัณฑ์สิ่  65'!I326</f>
        <v>0</v>
      </c>
      <c r="G109" s="620">
        <f>+'[1]เงินกันดำเนินงานครุภัณฑ์สิ่  65'!J326</f>
        <v>0</v>
      </c>
      <c r="H109" s="620">
        <f>+'[1]เงินกันดำเนินงานครุภัณฑ์สิ่  65'!K326</f>
        <v>0</v>
      </c>
      <c r="I109" s="620">
        <f>+'[1]เงินกันดำเนินงานครุภัณฑ์สิ่  65'!L326</f>
        <v>0</v>
      </c>
      <c r="J109" s="620">
        <f>+'[1]เงินกันดำเนินงานครุภัณฑ์สิ่  65'!M326</f>
        <v>0</v>
      </c>
    </row>
    <row r="110" spans="1:10" ht="21" hidden="1" customHeight="1" x14ac:dyDescent="0.6">
      <c r="A110" s="606">
        <f>+'[1]เงินกันดำเนินงานครุภัณฑ์สิ่  65'!A327</f>
        <v>0</v>
      </c>
      <c r="B110" s="651">
        <f>+'[1]เงินกันดำเนินงานครุภัณฑ์สิ่  65'!E327</f>
        <v>0</v>
      </c>
      <c r="C110" s="652">
        <f>+'[1]เงินกันดำเนินงานครุภัณฑ์สิ่  65'!F327</f>
        <v>0</v>
      </c>
      <c r="D110" s="682">
        <f>+'[1]เงินกันดำเนินงานครุภัณฑ์สิ่  65'!G345</f>
        <v>0</v>
      </c>
      <c r="E110" s="682">
        <f>+'[1]เงินกันดำเนินงานครุภัณฑ์สิ่  65'!H345</f>
        <v>0</v>
      </c>
      <c r="F110" s="682">
        <f>+'[1]เงินกันดำเนินงานครุภัณฑ์สิ่  65'!I345</f>
        <v>0</v>
      </c>
      <c r="G110" s="682">
        <f>+'[1]เงินกันดำเนินงานครุภัณฑ์สิ่  65'!J345</f>
        <v>0</v>
      </c>
      <c r="H110" s="682">
        <f>+'[1]เงินกันดำเนินงานครุภัณฑ์สิ่  65'!K345</f>
        <v>0</v>
      </c>
      <c r="I110" s="682">
        <f>+'[1]เงินกันดำเนินงานครุภัณฑ์สิ่  65'!L345</f>
        <v>0</v>
      </c>
      <c r="J110" s="682">
        <f>+'[1]เงินกันดำเนินงานครุภัณฑ์สิ่  65'!M345</f>
        <v>0</v>
      </c>
    </row>
    <row r="111" spans="1:10" ht="21" x14ac:dyDescent="0.6">
      <c r="A111" s="585" t="str">
        <f>+'[1]เงินกันดำเนินงานครุภัณฑ์สิ่  65'!D346</f>
        <v>***</v>
      </c>
      <c r="B111" s="683" t="str">
        <f>+'[1]เงินกันดำเนินงานครุภัณฑ์สิ่  65'!E346</f>
        <v>รวม</v>
      </c>
      <c r="C111" s="1108" t="str">
        <f>+'[1]เงินกันดำเนินงานครุภัณฑ์สิ่  65'!F346</f>
        <v>20004350B64</v>
      </c>
      <c r="D111" s="603">
        <f>+'[1]เงินกันดำเนินงานครุภัณฑ์สิ่  65'!G346</f>
        <v>8768650</v>
      </c>
      <c r="E111" s="603">
        <f>+'[1]เงินกันดำเนินงานครุภัณฑ์สิ่  65'!H346</f>
        <v>0</v>
      </c>
      <c r="F111" s="603">
        <f>+'[1]เงินกันดำเนินงานครุภัณฑ์สิ่  65'!I346</f>
        <v>4464040</v>
      </c>
      <c r="G111" s="603">
        <f>+'[1]เงินกันดำเนินงานครุภัณฑ์สิ่  65'!J346</f>
        <v>0</v>
      </c>
      <c r="H111" s="603">
        <f>+'[1]เงินกันดำเนินงานครุภัณฑ์สิ่  65'!K346</f>
        <v>0</v>
      </c>
      <c r="I111" s="603">
        <f>+'[1]เงินกันดำเนินงานครุภัณฑ์สิ่  65'!L346</f>
        <v>4304610</v>
      </c>
      <c r="J111" s="603">
        <f>+'[1]เงินกันดำเนินงานครุภัณฑ์สิ่  65'!M346</f>
        <v>0</v>
      </c>
    </row>
    <row r="112" spans="1:10" ht="21" x14ac:dyDescent="0.6">
      <c r="A112" s="694"/>
      <c r="B112" s="695" t="str">
        <f>+'[1]เงินกันดำเนินงานครุภัณฑ์สิ่  65'!E347</f>
        <v>งบดำเนินงาน</v>
      </c>
      <c r="C112" s="696"/>
      <c r="D112" s="697">
        <f>+'[1]เงินกันดำเนินงานครุภัณฑ์สิ่  65'!G347</f>
        <v>0</v>
      </c>
      <c r="E112" s="697">
        <f>+'[1]เงินกันดำเนินงานครุภัณฑ์สิ่  65'!H347</f>
        <v>0</v>
      </c>
      <c r="F112" s="697">
        <f>+'[1]เงินกันดำเนินงานครุภัณฑ์สิ่  65'!I347</f>
        <v>0</v>
      </c>
      <c r="G112" s="697">
        <f>+'[1]เงินกันดำเนินงานครุภัณฑ์สิ่  65'!J347</f>
        <v>0</v>
      </c>
      <c r="H112" s="697">
        <f>+'[1]เงินกันดำเนินงานครุภัณฑ์สิ่  65'!K347</f>
        <v>0</v>
      </c>
      <c r="I112" s="697">
        <f>+'[1]เงินกันดำเนินงานครุภัณฑ์สิ่  65'!L347</f>
        <v>0</v>
      </c>
      <c r="J112" s="697">
        <f>+'[1]เงินกันดำเนินงานครุภัณฑ์สิ่  65'!M347</f>
        <v>0</v>
      </c>
    </row>
    <row r="113" spans="1:10" ht="21" x14ac:dyDescent="0.6">
      <c r="A113" s="694"/>
      <c r="B113" s="695" t="str">
        <f>+'[1]เงินกันดำเนินงานครุภัณฑ์สิ่  65'!E348</f>
        <v>งบลงทุน</v>
      </c>
      <c r="C113" s="696"/>
      <c r="D113" s="697">
        <f t="shared" ref="D113:J113" si="12">+D95+D59+D43</f>
        <v>19554250</v>
      </c>
      <c r="E113" s="697">
        <f t="shared" si="12"/>
        <v>0</v>
      </c>
      <c r="F113" s="697">
        <f t="shared" si="12"/>
        <v>10242040</v>
      </c>
      <c r="G113" s="697">
        <f t="shared" si="12"/>
        <v>0</v>
      </c>
      <c r="H113" s="697">
        <f t="shared" si="12"/>
        <v>0</v>
      </c>
      <c r="I113" s="697">
        <f t="shared" si="12"/>
        <v>9312210</v>
      </c>
      <c r="J113" s="697">
        <f t="shared" si="12"/>
        <v>0</v>
      </c>
    </row>
    <row r="114" spans="1:10" ht="21" x14ac:dyDescent="0.6">
      <c r="A114" s="694"/>
      <c r="B114" s="695" t="str">
        <f>+'[1]เงินกันดำเนินงานครุภัณฑ์สิ่  65'!E349</f>
        <v>รวมเงินกันทั้งสิ้น</v>
      </c>
      <c r="C114" s="696"/>
      <c r="D114" s="697">
        <f>SUM(D112:D113)</f>
        <v>19554250</v>
      </c>
      <c r="E114" s="697">
        <f t="shared" ref="E114:J114" si="13">SUM(E112:E113)</f>
        <v>0</v>
      </c>
      <c r="F114" s="697">
        <f t="shared" si="13"/>
        <v>10242040</v>
      </c>
      <c r="G114" s="697">
        <f t="shared" si="13"/>
        <v>0</v>
      </c>
      <c r="H114" s="697">
        <f t="shared" si="13"/>
        <v>0</v>
      </c>
      <c r="I114" s="697">
        <f t="shared" si="13"/>
        <v>9312210</v>
      </c>
      <c r="J114" s="697">
        <f t="shared" si="13"/>
        <v>0</v>
      </c>
    </row>
    <row r="115" spans="1:10" ht="21" hidden="1" customHeight="1" x14ac:dyDescent="0.6">
      <c r="A115" s="694"/>
      <c r="B115" s="714" t="s">
        <v>136</v>
      </c>
      <c r="C115" s="696"/>
      <c r="D115" s="697">
        <v>19554250</v>
      </c>
      <c r="E115" s="1165">
        <f>SUM(E114+F114)</f>
        <v>10242040</v>
      </c>
      <c r="F115" s="1166"/>
      <c r="G115" s="697"/>
      <c r="H115" s="1165">
        <f>+H114+I114</f>
        <v>9312210</v>
      </c>
      <c r="I115" s="1166"/>
      <c r="J115" s="697"/>
    </row>
    <row r="116" spans="1:10" ht="21" hidden="1" customHeight="1" x14ac:dyDescent="0.6">
      <c r="A116" s="694"/>
      <c r="B116" s="695" t="str">
        <f>+'[1]เงินกันดำเนินงานครุภัณฑ์สิ่  65'!E351</f>
        <v>คิดเป็นร้อยละ</v>
      </c>
      <c r="C116" s="696"/>
      <c r="D116" s="697">
        <f>SUM(E116:J116)</f>
        <v>100</v>
      </c>
      <c r="E116" s="1165">
        <f>(E114+F114)*100/D114</f>
        <v>52.377564979480162</v>
      </c>
      <c r="F116" s="1166"/>
      <c r="G116" s="697">
        <f>+'[1]เงินกันดำเนินงานครุภัณฑ์สิ่  65'!J351</f>
        <v>0</v>
      </c>
      <c r="H116" s="1165">
        <f>(H114+I114)*100/D114</f>
        <v>47.622435020519838</v>
      </c>
      <c r="I116" s="1166"/>
      <c r="J116" s="697">
        <f>+'[1]เงินกันดำเนินงานครุภัณฑ์สิ่  65'!M351</f>
        <v>0</v>
      </c>
    </row>
    <row r="117" spans="1:10" ht="21" hidden="1" customHeight="1" x14ac:dyDescent="0.6">
      <c r="A117" s="698"/>
      <c r="B117" s="699"/>
      <c r="C117" s="700"/>
      <c r="D117" s="867"/>
      <c r="E117" s="896"/>
      <c r="F117" s="1167"/>
      <c r="G117" s="1167"/>
      <c r="H117" s="896"/>
      <c r="I117" s="896"/>
      <c r="J117" s="896"/>
    </row>
    <row r="118" spans="1:10" ht="21" hidden="1" customHeight="1" x14ac:dyDescent="0.6">
      <c r="A118" s="20"/>
      <c r="B118" s="20"/>
      <c r="C118" s="700"/>
      <c r="D118" s="701"/>
      <c r="E118" s="701"/>
      <c r="F118" s="701"/>
      <c r="G118" s="701"/>
      <c r="H118" s="701"/>
      <c r="I118" s="701"/>
      <c r="J118" s="701"/>
    </row>
    <row r="119" spans="1:10" ht="21" hidden="1" customHeight="1" x14ac:dyDescent="0.6">
      <c r="A119" s="20"/>
      <c r="B119" s="702"/>
      <c r="C119" s="700"/>
      <c r="D119" s="701"/>
      <c r="E119" s="701"/>
      <c r="F119" s="701"/>
      <c r="G119" s="701"/>
      <c r="H119" s="701"/>
      <c r="I119" s="701"/>
      <c r="J119" s="701"/>
    </row>
    <row r="120" spans="1:10" ht="21" hidden="1" customHeight="1" x14ac:dyDescent="0.6">
      <c r="A120" s="20"/>
      <c r="B120" s="20"/>
      <c r="C120" s="703"/>
      <c r="D120" s="20"/>
      <c r="E120" s="1170" t="s">
        <v>116</v>
      </c>
      <c r="F120" s="1170"/>
      <c r="G120" s="1170"/>
      <c r="H120" s="1170"/>
      <c r="I120" s="1170"/>
      <c r="J120" s="1170"/>
    </row>
    <row r="121" spans="1:10" ht="21" hidden="1" customHeight="1" x14ac:dyDescent="0.6">
      <c r="A121" s="20"/>
      <c r="B121" s="3"/>
      <c r="C121" s="703"/>
      <c r="D121" s="20"/>
      <c r="E121" s="12"/>
      <c r="F121" s="12"/>
      <c r="G121" s="12"/>
      <c r="H121" s="12"/>
      <c r="I121" s="12"/>
      <c r="J121" s="12"/>
    </row>
    <row r="122" spans="1:10" ht="21" hidden="1" customHeight="1" x14ac:dyDescent="0.6">
      <c r="A122" s="20"/>
      <c r="B122" s="3" t="s">
        <v>137</v>
      </c>
      <c r="C122" s="703"/>
      <c r="D122" s="20"/>
      <c r="E122" s="12"/>
      <c r="F122" s="12"/>
      <c r="G122" s="12"/>
      <c r="H122" s="12"/>
      <c r="I122" s="12"/>
      <c r="J122" s="12"/>
    </row>
    <row r="123" spans="1:10" ht="21" hidden="1" customHeight="1" x14ac:dyDescent="0.6">
      <c r="A123" s="20"/>
      <c r="B123" s="704" t="s">
        <v>94</v>
      </c>
      <c r="C123" s="705"/>
      <c r="D123" s="6"/>
      <c r="E123" s="6"/>
      <c r="F123" s="20"/>
      <c r="G123" s="3"/>
      <c r="H123" s="3"/>
      <c r="I123" s="3"/>
      <c r="J123" s="20"/>
    </row>
    <row r="124" spans="1:10" ht="21" hidden="1" customHeight="1" x14ac:dyDescent="0.6">
      <c r="A124" s="20"/>
      <c r="B124" s="12" t="s">
        <v>105</v>
      </c>
      <c r="C124" s="706"/>
      <c r="D124" s="20"/>
      <c r="E124" s="20"/>
      <c r="F124" s="707" t="s">
        <v>21</v>
      </c>
      <c r="G124" s="20"/>
      <c r="H124" s="20"/>
      <c r="I124" s="20"/>
      <c r="J124" s="20"/>
    </row>
    <row r="125" spans="1:10" ht="21" hidden="1" x14ac:dyDescent="0.6">
      <c r="A125" s="20"/>
      <c r="B125" s="12"/>
      <c r="C125" s="706"/>
      <c r="D125" s="20"/>
      <c r="E125" s="1171" t="s">
        <v>140</v>
      </c>
      <c r="F125" s="1171"/>
      <c r="G125" s="1171"/>
      <c r="H125" s="1171"/>
      <c r="I125" s="1171"/>
      <c r="J125" s="1171"/>
    </row>
    <row r="126" spans="1:10" ht="21" hidden="1" x14ac:dyDescent="0.6">
      <c r="A126" s="20"/>
      <c r="B126" s="12"/>
      <c r="C126" s="706"/>
      <c r="D126" s="20"/>
      <c r="E126" s="1172" t="s">
        <v>49</v>
      </c>
      <c r="F126" s="1172"/>
      <c r="G126" s="1172"/>
      <c r="H126" s="1172"/>
      <c r="I126" s="1172"/>
      <c r="J126" s="1172"/>
    </row>
    <row r="127" spans="1:10" ht="21" hidden="1" x14ac:dyDescent="0.6">
      <c r="A127" s="20"/>
      <c r="B127" s="12"/>
      <c r="C127" s="706"/>
      <c r="D127" s="20"/>
      <c r="E127" s="20"/>
      <c r="F127" s="1170"/>
      <c r="G127" s="1170"/>
      <c r="H127" s="1170"/>
      <c r="I127" s="1170"/>
      <c r="J127" s="1170"/>
    </row>
    <row r="128" spans="1:10" ht="21" hidden="1" x14ac:dyDescent="0.6">
      <c r="A128" s="20"/>
      <c r="B128" s="12"/>
      <c r="C128" s="706"/>
      <c r="D128" s="20"/>
      <c r="E128" s="20"/>
      <c r="F128" s="707"/>
      <c r="G128" s="20"/>
      <c r="H128" s="20"/>
      <c r="I128" s="20"/>
      <c r="J128" s="20"/>
    </row>
    <row r="129" spans="1:10" ht="21" hidden="1" x14ac:dyDescent="0.6">
      <c r="A129" s="3"/>
      <c r="B129" s="708"/>
      <c r="C129" s="709"/>
      <c r="D129" s="708"/>
      <c r="E129" s="708"/>
      <c r="F129" s="3"/>
      <c r="G129" s="3"/>
      <c r="H129" s="3"/>
      <c r="I129" s="708"/>
      <c r="J129" s="708"/>
    </row>
    <row r="130" spans="1:10" ht="21" x14ac:dyDescent="0.6">
      <c r="A130" s="13"/>
      <c r="B130" s="15"/>
      <c r="C130" s="710"/>
      <c r="D130" s="13"/>
      <c r="E130" s="16"/>
      <c r="F130" s="7"/>
      <c r="G130" s="558"/>
      <c r="H130" s="558"/>
      <c r="I130" s="558"/>
      <c r="J130" s="3"/>
    </row>
    <row r="131" spans="1:10" ht="21" x14ac:dyDescent="0.6">
      <c r="A131" s="385" t="s">
        <v>65</v>
      </c>
      <c r="B131" s="18"/>
      <c r="C131" s="711"/>
      <c r="D131" s="712"/>
      <c r="E131" s="3"/>
      <c r="F131" s="3"/>
      <c r="G131" s="3"/>
      <c r="H131" s="3"/>
      <c r="I131" s="3"/>
      <c r="J131" s="3"/>
    </row>
    <row r="132" spans="1:10" ht="21" x14ac:dyDescent="0.6">
      <c r="A132" s="385" t="s">
        <v>23</v>
      </c>
      <c r="B132" s="18"/>
      <c r="C132" s="711"/>
      <c r="D132" s="712"/>
      <c r="E132" s="342" t="s">
        <v>141</v>
      </c>
      <c r="F132" s="3"/>
      <c r="G132" s="3"/>
      <c r="H132" s="1" t="s">
        <v>142</v>
      </c>
      <c r="I132" s="3"/>
      <c r="J132" s="3"/>
    </row>
    <row r="133" spans="1:10" ht="21" x14ac:dyDescent="0.6">
      <c r="A133" s="385" t="s">
        <v>138</v>
      </c>
      <c r="B133" s="18"/>
      <c r="C133" s="713"/>
      <c r="D133" s="1109"/>
      <c r="E133" s="1109"/>
      <c r="F133" s="1169" t="s">
        <v>139</v>
      </c>
      <c r="G133" s="1169"/>
      <c r="H133" s="1169"/>
      <c r="I133" s="1169"/>
      <c r="J133" s="1169"/>
    </row>
    <row r="134" spans="1:10" ht="21" x14ac:dyDescent="0.6">
      <c r="A134" s="20"/>
      <c r="B134" s="20"/>
      <c r="C134" s="706"/>
      <c r="D134" s="1170" t="s">
        <v>49</v>
      </c>
      <c r="E134" s="1170"/>
      <c r="F134" s="1170"/>
      <c r="G134" s="1170"/>
      <c r="H134" s="1170"/>
      <c r="I134" s="1170"/>
      <c r="J134" s="1170"/>
    </row>
    <row r="135" spans="1:10" ht="21" x14ac:dyDescent="0.6">
      <c r="A135" s="20"/>
      <c r="B135" s="20"/>
      <c r="C135" s="706"/>
      <c r="D135" s="12"/>
      <c r="E135" s="12"/>
      <c r="F135" s="12"/>
      <c r="G135" s="12"/>
      <c r="H135" s="12"/>
      <c r="I135" s="12"/>
      <c r="J135" s="12"/>
    </row>
    <row r="136" spans="1:10" ht="21" x14ac:dyDescent="0.6">
      <c r="A136" s="20"/>
      <c r="B136" s="20"/>
      <c r="C136" s="706"/>
      <c r="D136" s="12"/>
      <c r="E136" s="12"/>
      <c r="F136" s="12"/>
      <c r="G136" s="12"/>
      <c r="H136" s="12"/>
      <c r="I136" s="12"/>
      <c r="J136" s="12"/>
    </row>
    <row r="137" spans="1:10" ht="21" x14ac:dyDescent="0.6">
      <c r="A137" s="20"/>
      <c r="B137" s="20"/>
      <c r="C137" s="706"/>
      <c r="D137" s="12"/>
      <c r="E137" s="12"/>
      <c r="F137" s="12"/>
      <c r="G137" s="12"/>
      <c r="H137" s="12"/>
      <c r="I137" s="12"/>
      <c r="J137" s="12"/>
    </row>
    <row r="138" spans="1:10" ht="21" x14ac:dyDescent="0.6">
      <c r="A138" s="20"/>
      <c r="B138" s="20"/>
      <c r="C138" s="706"/>
      <c r="D138" s="20"/>
      <c r="E138" s="20"/>
      <c r="F138" s="20"/>
      <c r="G138" s="20"/>
      <c r="H138" s="20"/>
      <c r="I138" s="20"/>
      <c r="J138" s="20"/>
    </row>
    <row r="139" spans="1:10" ht="21" x14ac:dyDescent="0.6">
      <c r="A139" s="20"/>
      <c r="B139" s="20"/>
      <c r="C139" s="706"/>
      <c r="D139" s="1170"/>
      <c r="E139" s="1170"/>
      <c r="F139" s="1170"/>
      <c r="G139" s="1170"/>
      <c r="H139" s="1170"/>
      <c r="I139" s="1170"/>
      <c r="J139" s="1170"/>
    </row>
    <row r="140" spans="1:10" ht="18.600000000000001" x14ac:dyDescent="0.55000000000000004">
      <c r="A140" s="867"/>
      <c r="B140" s="867"/>
      <c r="C140" s="868"/>
      <c r="D140" s="869"/>
      <c r="E140" s="1168" t="s">
        <v>49</v>
      </c>
      <c r="F140" s="1168"/>
      <c r="G140" s="1168"/>
      <c r="H140" s="1168"/>
      <c r="I140" s="1168"/>
      <c r="J140" s="869"/>
    </row>
  </sheetData>
  <sheetProtection algorithmName="SHA-512" hashValue="EBQrXRPHko/zhx/940HonC0C+c8TBEyZM+7Acwr1/XLdnXLuT+yyZub0c+nurxZuyWvxFoX1njVDN6UdEC8Bbg==" saltValue="3pth2tzqUZHOPT0Vx10VZA==" spinCount="100000" sheet="1" formatCells="0" formatColumns="0" formatRows="0" insertColumns="0" insertRows="0" deleteColumns="0" deleteRows="0"/>
  <mergeCells count="23">
    <mergeCell ref="A1:J1"/>
    <mergeCell ref="A2:J2"/>
    <mergeCell ref="A3:J3"/>
    <mergeCell ref="H4:I4"/>
    <mergeCell ref="J4:J5"/>
    <mergeCell ref="A4:A5"/>
    <mergeCell ref="B4:B5"/>
    <mergeCell ref="D4:D5"/>
    <mergeCell ref="E4:F4"/>
    <mergeCell ref="G4:G5"/>
    <mergeCell ref="E140:I140"/>
    <mergeCell ref="F133:J133"/>
    <mergeCell ref="D134:J134"/>
    <mergeCell ref="D139:J139"/>
    <mergeCell ref="E120:J120"/>
    <mergeCell ref="E125:J125"/>
    <mergeCell ref="E126:J126"/>
    <mergeCell ref="F127:J127"/>
    <mergeCell ref="E115:F115"/>
    <mergeCell ref="H115:I115"/>
    <mergeCell ref="E116:F116"/>
    <mergeCell ref="H116:I116"/>
    <mergeCell ref="F117:G117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212"/>
  <sheetViews>
    <sheetView topLeftCell="A38" zoomScale="86" zoomScaleNormal="86" workbookViewId="0">
      <selection activeCell="C38" sqref="C38"/>
    </sheetView>
  </sheetViews>
  <sheetFormatPr defaultRowHeight="21" x14ac:dyDescent="0.6"/>
  <cols>
    <col min="1" max="1" width="6.3984375" style="3" customWidth="1"/>
    <col min="2" max="2" width="39.09765625" style="3" customWidth="1"/>
    <col min="3" max="3" width="16.8984375" style="61" customWidth="1"/>
    <col min="4" max="4" width="12.19921875" style="61" customWidth="1"/>
    <col min="5" max="5" width="13" style="61" customWidth="1"/>
    <col min="6" max="6" width="8.8984375" style="61" customWidth="1"/>
    <col min="7" max="7" width="12.69921875" style="4" customWidth="1"/>
    <col min="8" max="8" width="11.19921875" style="4" hidden="1" customWidth="1"/>
    <col min="9" max="9" width="17.5" style="2" hidden="1" customWidth="1"/>
    <col min="10" max="10" width="12.8984375" style="3" customWidth="1"/>
    <col min="11" max="11" width="9.69921875" style="62" customWidth="1"/>
  </cols>
  <sheetData>
    <row r="1" spans="1:11" x14ac:dyDescent="0.6">
      <c r="A1" s="1173" t="s">
        <v>143</v>
      </c>
      <c r="B1" s="1173"/>
      <c r="C1" s="1173"/>
      <c r="D1" s="1173"/>
      <c r="E1" s="1173"/>
      <c r="F1" s="1173"/>
      <c r="G1" s="1173"/>
      <c r="H1" s="1173"/>
      <c r="I1" s="1173"/>
      <c r="J1" s="20"/>
      <c r="K1" s="20"/>
    </row>
    <row r="2" spans="1:11" x14ac:dyDescent="0.6">
      <c r="A2" s="1173" t="s">
        <v>0</v>
      </c>
      <c r="B2" s="1173"/>
      <c r="C2" s="1173"/>
      <c r="D2" s="1173"/>
      <c r="E2" s="1173"/>
      <c r="F2" s="1173"/>
      <c r="G2" s="1173"/>
      <c r="H2" s="1173"/>
      <c r="I2" s="1173"/>
      <c r="J2" s="20"/>
      <c r="K2" s="20"/>
    </row>
    <row r="3" spans="1:11" x14ac:dyDescent="0.6">
      <c r="A3" s="1110"/>
      <c r="B3" s="1186" t="str">
        <f>+[2]งบประจำและงบกลยุทธ์!A4</f>
        <v xml:space="preserve">                ข้อมูลประจำเดือน กรกฎาคม 2566</v>
      </c>
      <c r="C3" s="1186"/>
      <c r="D3" s="1186"/>
      <c r="E3" s="1186"/>
      <c r="F3" s="1186"/>
      <c r="G3" s="1111"/>
      <c r="H3" s="1111"/>
      <c r="I3" s="1111"/>
      <c r="J3" s="1110" t="s">
        <v>1</v>
      </c>
      <c r="K3" s="1110"/>
    </row>
    <row r="4" spans="1:11" ht="18.75" customHeight="1" x14ac:dyDescent="0.25">
      <c r="A4" s="1187" t="s">
        <v>26</v>
      </c>
      <c r="B4" s="1187" t="s">
        <v>27</v>
      </c>
      <c r="C4" s="1189" t="s">
        <v>41</v>
      </c>
      <c r="D4" s="1191" t="s">
        <v>25</v>
      </c>
      <c r="E4" s="1191" t="s">
        <v>4</v>
      </c>
      <c r="F4" s="1191" t="s">
        <v>42</v>
      </c>
      <c r="G4" s="1191" t="s">
        <v>28</v>
      </c>
      <c r="H4" s="556" t="s">
        <v>6</v>
      </c>
      <c r="I4" s="1187" t="s">
        <v>55</v>
      </c>
      <c r="J4" s="1181" t="s">
        <v>6</v>
      </c>
      <c r="K4" s="1183" t="s">
        <v>56</v>
      </c>
    </row>
    <row r="5" spans="1:11" x14ac:dyDescent="0.25">
      <c r="A5" s="1188"/>
      <c r="B5" s="1188"/>
      <c r="C5" s="1190"/>
      <c r="D5" s="1192"/>
      <c r="E5" s="1192"/>
      <c r="F5" s="1192"/>
      <c r="G5" s="1192"/>
      <c r="H5" s="557"/>
      <c r="I5" s="1188"/>
      <c r="J5" s="1182"/>
      <c r="K5" s="1183"/>
    </row>
    <row r="6" spans="1:11" x14ac:dyDescent="0.25">
      <c r="A6" s="246" t="str">
        <f>[2]ระบบการควบคุมฯ!A34</f>
        <v>ข</v>
      </c>
      <c r="B6" s="22" t="str">
        <f>[2]ระบบการควบคุมฯ!B34</f>
        <v xml:space="preserve">แผนงานยุทธศาสตร์พัฒนาคุณภาพการศึกษาและการเรียนรู้ </v>
      </c>
      <c r="C6" s="247"/>
      <c r="D6" s="247">
        <f>+D9+D15</f>
        <v>8023200</v>
      </c>
      <c r="E6" s="247">
        <f t="shared" ref="E6:J6" si="0">+E9+E15</f>
        <v>886200</v>
      </c>
      <c r="F6" s="247">
        <f t="shared" si="0"/>
        <v>0</v>
      </c>
      <c r="G6" s="247">
        <f t="shared" si="0"/>
        <v>6640695</v>
      </c>
      <c r="H6" s="247">
        <f t="shared" si="0"/>
        <v>0</v>
      </c>
      <c r="I6" s="247">
        <f t="shared" si="0"/>
        <v>0</v>
      </c>
      <c r="J6" s="247">
        <f t="shared" si="0"/>
        <v>496305</v>
      </c>
      <c r="K6" s="23"/>
    </row>
    <row r="7" spans="1:11" x14ac:dyDescent="0.6">
      <c r="A7" s="27"/>
      <c r="B7" s="715" t="s">
        <v>144</v>
      </c>
      <c r="C7" s="435"/>
      <c r="D7" s="261">
        <f>+D17+D72</f>
        <v>678700</v>
      </c>
      <c r="E7" s="261">
        <f t="shared" ref="E7:J7" si="1">+E17+E72</f>
        <v>0</v>
      </c>
      <c r="F7" s="261">
        <f t="shared" si="1"/>
        <v>0</v>
      </c>
      <c r="G7" s="261">
        <f t="shared" si="1"/>
        <v>678450</v>
      </c>
      <c r="H7" s="261">
        <f t="shared" si="1"/>
        <v>0</v>
      </c>
      <c r="I7" s="261">
        <f t="shared" si="1"/>
        <v>0</v>
      </c>
      <c r="J7" s="261">
        <f t="shared" si="1"/>
        <v>250</v>
      </c>
      <c r="K7" s="261">
        <f t="shared" ref="K7" si="2">+K17</f>
        <v>0</v>
      </c>
    </row>
    <row r="8" spans="1:11" x14ac:dyDescent="0.6">
      <c r="A8" s="27"/>
      <c r="B8" s="716" t="s">
        <v>145</v>
      </c>
      <c r="C8" s="435"/>
      <c r="D8" s="261">
        <f>+D39+D67</f>
        <v>7344500</v>
      </c>
      <c r="E8" s="261">
        <f t="shared" ref="E8:J8" si="3">+E39+E67</f>
        <v>886200</v>
      </c>
      <c r="F8" s="261">
        <f t="shared" si="3"/>
        <v>0</v>
      </c>
      <c r="G8" s="261">
        <f t="shared" si="3"/>
        <v>5962245</v>
      </c>
      <c r="H8" s="261">
        <f t="shared" si="3"/>
        <v>0</v>
      </c>
      <c r="I8" s="261">
        <f t="shared" si="3"/>
        <v>0</v>
      </c>
      <c r="J8" s="261">
        <f t="shared" si="3"/>
        <v>496055</v>
      </c>
      <c r="K8" s="35"/>
    </row>
    <row r="9" spans="1:11" ht="21" hidden="1" customHeight="1" x14ac:dyDescent="0.6">
      <c r="A9" s="248">
        <f>[2]ระบบการควบคุมฯ!A93</f>
        <v>3</v>
      </c>
      <c r="B9" s="249" t="str">
        <f>[2]ระบบการควบคุมฯ!B93</f>
        <v>โครงการขับเคลื่อนการพัฒนาการศึกษาที่ยั่งยืน</v>
      </c>
      <c r="C9" s="426" t="str">
        <f>[2]ระบบการควบคุมฯ!C93</f>
        <v xml:space="preserve">20004 31006100 </v>
      </c>
      <c r="D9" s="250">
        <f>D10</f>
        <v>0</v>
      </c>
      <c r="E9" s="250">
        <f t="shared" ref="E9:J11" si="4">E10</f>
        <v>0</v>
      </c>
      <c r="F9" s="250">
        <f t="shared" si="4"/>
        <v>0</v>
      </c>
      <c r="G9" s="250">
        <f t="shared" si="4"/>
        <v>0</v>
      </c>
      <c r="H9" s="250">
        <f t="shared" si="4"/>
        <v>0</v>
      </c>
      <c r="I9" s="250">
        <f t="shared" si="4"/>
        <v>0</v>
      </c>
      <c r="J9" s="250">
        <f t="shared" si="4"/>
        <v>0</v>
      </c>
      <c r="K9" s="251"/>
    </row>
    <row r="10" spans="1:11" ht="42" hidden="1" customHeight="1" x14ac:dyDescent="0.6">
      <c r="A10" s="476">
        <f>[2]ระบบการควบคุมฯ!A101</f>
        <v>3.2</v>
      </c>
      <c r="B10" s="477" t="str">
        <f>[2]ระบบการควบคุมฯ!B101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10" s="478" t="str">
        <f>[2]ระบบการควบคุมฯ!C101</f>
        <v>20004 66 00085 00000</v>
      </c>
      <c r="D10" s="479">
        <f>D11</f>
        <v>0</v>
      </c>
      <c r="E10" s="479">
        <f t="shared" si="4"/>
        <v>0</v>
      </c>
      <c r="F10" s="479">
        <f t="shared" si="4"/>
        <v>0</v>
      </c>
      <c r="G10" s="479">
        <f t="shared" si="4"/>
        <v>0</v>
      </c>
      <c r="H10" s="479">
        <f t="shared" si="4"/>
        <v>0</v>
      </c>
      <c r="I10" s="479">
        <f t="shared" si="4"/>
        <v>0</v>
      </c>
      <c r="J10" s="479">
        <f t="shared" si="4"/>
        <v>0</v>
      </c>
      <c r="K10" s="480"/>
    </row>
    <row r="11" spans="1:11" ht="21" hidden="1" customHeight="1" x14ac:dyDescent="0.6">
      <c r="A11" s="25"/>
      <c r="B11" s="26" t="str">
        <f>[2]ระบบการควบคุมฯ!B104</f>
        <v>งบลงทุน   6611320</v>
      </c>
      <c r="C11" s="427"/>
      <c r="D11" s="252">
        <f>D12</f>
        <v>0</v>
      </c>
      <c r="E11" s="252">
        <f t="shared" si="4"/>
        <v>0</v>
      </c>
      <c r="F11" s="252">
        <f t="shared" si="4"/>
        <v>0</v>
      </c>
      <c r="G11" s="252">
        <f t="shared" si="4"/>
        <v>0</v>
      </c>
      <c r="H11" s="252">
        <f t="shared" si="4"/>
        <v>0</v>
      </c>
      <c r="I11" s="252">
        <f t="shared" si="4"/>
        <v>0</v>
      </c>
      <c r="J11" s="252">
        <f t="shared" si="4"/>
        <v>0</v>
      </c>
      <c r="K11" s="27"/>
    </row>
    <row r="12" spans="1:11" ht="21" hidden="1" customHeight="1" x14ac:dyDescent="0.25">
      <c r="A12" s="28" t="str">
        <f>[2]ระบบการควบคุมฯ!A105</f>
        <v>3.1.2.1</v>
      </c>
      <c r="B12" s="29" t="str">
        <f>[2]ระบบการควบคุมฯ!B105</f>
        <v>ปรับปรุงซ่อมแซมอาคารเรียนอาคารประกอบและสิ่งก่อสร้างอื่น</v>
      </c>
      <c r="C12" s="428">
        <f>[2]ระบบการควบคุมฯ!C105</f>
        <v>0</v>
      </c>
      <c r="D12" s="253">
        <f>SUM(D13:D14)</f>
        <v>0</v>
      </c>
      <c r="E12" s="253">
        <f t="shared" ref="E12:J12" si="5">SUM(E13:E14)</f>
        <v>0</v>
      </c>
      <c r="F12" s="253">
        <f t="shared" si="5"/>
        <v>0</v>
      </c>
      <c r="G12" s="253">
        <f t="shared" si="5"/>
        <v>0</v>
      </c>
      <c r="H12" s="253">
        <f t="shared" si="5"/>
        <v>0</v>
      </c>
      <c r="I12" s="253">
        <f t="shared" si="5"/>
        <v>0</v>
      </c>
      <c r="J12" s="253">
        <f t="shared" si="5"/>
        <v>0</v>
      </c>
      <c r="K12" s="30"/>
    </row>
    <row r="13" spans="1:11" ht="21" hidden="1" customHeight="1" x14ac:dyDescent="0.6">
      <c r="A13" s="202" t="str">
        <f>[2]ระบบการควบคุมฯ!A106</f>
        <v>3.1.2.1.1</v>
      </c>
      <c r="B13" s="202" t="str">
        <f>[2]ระบบการควบคุมฯ!B106</f>
        <v>กลางคลองสิบ</v>
      </c>
      <c r="C13" s="202" t="str">
        <f>[2]ระบบการควบคุมฯ!C106</f>
        <v>20004 310061 410170</v>
      </c>
      <c r="D13" s="254">
        <f>[2]ระบบการควบคุมฯ!F106</f>
        <v>0</v>
      </c>
      <c r="E13" s="254">
        <f>[2]ระบบการควบคุมฯ!H106</f>
        <v>0</v>
      </c>
      <c r="F13" s="254">
        <f>[2]ระบบการควบคุมฯ!J106</f>
        <v>0</v>
      </c>
      <c r="G13" s="255">
        <f>[2]ระบบการควบคุมฯ!L106</f>
        <v>0</v>
      </c>
      <c r="H13" s="256"/>
      <c r="I13" s="203" t="s">
        <v>57</v>
      </c>
      <c r="J13" s="204">
        <f>D13-E13-F13-G13</f>
        <v>0</v>
      </c>
      <c r="K13" s="203"/>
    </row>
    <row r="14" spans="1:11" ht="21" hidden="1" customHeight="1" x14ac:dyDescent="0.6">
      <c r="A14" s="214" t="str">
        <f>[2]ระบบการควบคุมฯ!A107</f>
        <v>3.1.2.1.2</v>
      </c>
      <c r="B14" s="214" t="str">
        <f>[2]ระบบการควบคุมฯ!B107</f>
        <v>วัดศรีสโมสร</v>
      </c>
      <c r="C14" s="214" t="str">
        <f>[2]ระบบการควบคุมฯ!C107</f>
        <v>20005 310061 410170</v>
      </c>
      <c r="D14" s="257">
        <f>[2]ระบบการควบคุมฯ!F107</f>
        <v>0</v>
      </c>
      <c r="E14" s="257">
        <f>[2]ระบบการควบคุมฯ!H107</f>
        <v>0</v>
      </c>
      <c r="F14" s="257">
        <f>[2]ระบบการควบคุมฯ!J107</f>
        <v>0</v>
      </c>
      <c r="G14" s="258">
        <f>[2]ระบบการควบคุมฯ!L107</f>
        <v>0</v>
      </c>
      <c r="H14" s="259"/>
      <c r="I14" s="215" t="s">
        <v>58</v>
      </c>
      <c r="J14" s="216">
        <f>D14-E14-F14-G14</f>
        <v>0</v>
      </c>
      <c r="K14" s="215"/>
    </row>
    <row r="15" spans="1:11" x14ac:dyDescent="0.6">
      <c r="A15" s="429">
        <v>1</v>
      </c>
      <c r="B15" s="430" t="str">
        <f>[2]ระบบการควบคุมฯ!B217</f>
        <v>โครงการโรงเรียนคุณภาพประจำตำบล</v>
      </c>
      <c r="C15" s="431" t="str">
        <f>+[2]ระบบการควบคุมฯ!C217</f>
        <v>20004 31011600</v>
      </c>
      <c r="D15" s="432">
        <f t="shared" ref="D15:J15" si="6">+D16+D38+D66+D71</f>
        <v>8023200</v>
      </c>
      <c r="E15" s="432">
        <f t="shared" si="6"/>
        <v>886200</v>
      </c>
      <c r="F15" s="432">
        <f t="shared" si="6"/>
        <v>0</v>
      </c>
      <c r="G15" s="432">
        <f t="shared" si="6"/>
        <v>6640695</v>
      </c>
      <c r="H15" s="432">
        <f t="shared" si="6"/>
        <v>0</v>
      </c>
      <c r="I15" s="432">
        <f t="shared" si="6"/>
        <v>0</v>
      </c>
      <c r="J15" s="432">
        <f t="shared" si="6"/>
        <v>496305</v>
      </c>
      <c r="K15" s="433"/>
    </row>
    <row r="16" spans="1:11" ht="42" customHeight="1" x14ac:dyDescent="0.25">
      <c r="A16" s="32">
        <v>1.1000000000000001</v>
      </c>
      <c r="B16" s="205" t="str">
        <f>[2]ระบบการควบคุมฯ!B222</f>
        <v>กิจกรรมโรงเรียนคุณภาพประจำตำบล(1 ตำบล 1 โรงเรียนคุณภาพ)</v>
      </c>
      <c r="C16" s="434" t="str">
        <f>+[2]ระบบการควบคุมฯ!C222</f>
        <v>20004 66 00036 00000</v>
      </c>
      <c r="D16" s="260">
        <f>+D17</f>
        <v>582800</v>
      </c>
      <c r="E16" s="260">
        <f t="shared" ref="E16:J16" si="7">+E17</f>
        <v>0</v>
      </c>
      <c r="F16" s="260">
        <f t="shared" si="7"/>
        <v>0</v>
      </c>
      <c r="G16" s="260">
        <f t="shared" si="7"/>
        <v>582570</v>
      </c>
      <c r="H16" s="260">
        <f t="shared" si="7"/>
        <v>0</v>
      </c>
      <c r="I16" s="260">
        <f t="shared" si="7"/>
        <v>0</v>
      </c>
      <c r="J16" s="260">
        <f t="shared" si="7"/>
        <v>230</v>
      </c>
      <c r="K16" s="33"/>
    </row>
    <row r="17" spans="1:11" x14ac:dyDescent="0.6">
      <c r="A17" s="27"/>
      <c r="B17" s="34" t="str">
        <f>[2]ระบบการควบคุมฯ!B227</f>
        <v>งบลงทุน ค่าครุภัณฑ์   6611310</v>
      </c>
      <c r="C17" s="435"/>
      <c r="D17" s="261">
        <f>+D18+D23</f>
        <v>582800</v>
      </c>
      <c r="E17" s="261">
        <f t="shared" ref="E17:J17" si="8">+E18+E23</f>
        <v>0</v>
      </c>
      <c r="F17" s="261">
        <f t="shared" si="8"/>
        <v>0</v>
      </c>
      <c r="G17" s="261">
        <f t="shared" si="8"/>
        <v>582570</v>
      </c>
      <c r="H17" s="261">
        <f t="shared" si="8"/>
        <v>0</v>
      </c>
      <c r="I17" s="261">
        <f t="shared" si="8"/>
        <v>0</v>
      </c>
      <c r="J17" s="261">
        <f t="shared" si="8"/>
        <v>230</v>
      </c>
      <c r="K17" s="35"/>
    </row>
    <row r="18" spans="1:11" ht="21" hidden="1" customHeight="1" x14ac:dyDescent="0.6">
      <c r="A18" s="36"/>
      <c r="B18" s="37" t="str">
        <f>[2]ระบบการควบคุมฯ!B228</f>
        <v>ครุภัณฑ์โฆษณาและเผยแพร่ 120604</v>
      </c>
      <c r="C18" s="436"/>
      <c r="D18" s="262">
        <f>+D19+D21</f>
        <v>0</v>
      </c>
      <c r="E18" s="262">
        <f t="shared" ref="E18:J18" si="9">+E19+E21</f>
        <v>0</v>
      </c>
      <c r="F18" s="262">
        <f t="shared" si="9"/>
        <v>0</v>
      </c>
      <c r="G18" s="262">
        <f t="shared" si="9"/>
        <v>0</v>
      </c>
      <c r="H18" s="262">
        <f t="shared" si="9"/>
        <v>0</v>
      </c>
      <c r="I18" s="262">
        <f t="shared" si="9"/>
        <v>0</v>
      </c>
      <c r="J18" s="262">
        <f t="shared" si="9"/>
        <v>0</v>
      </c>
      <c r="K18" s="263">
        <f>+[2]ระบบการควบคุมฯ!Q581</f>
        <v>0</v>
      </c>
    </row>
    <row r="19" spans="1:11" ht="63" hidden="1" customHeight="1" x14ac:dyDescent="0.25">
      <c r="A19" s="217" t="s">
        <v>34</v>
      </c>
      <c r="B19" s="218" t="str">
        <f>[2]ระบบการควบคุมฯ!B229</f>
        <v xml:space="preserve">เครื่องฉายภาพ3มิติ </v>
      </c>
      <c r="C19" s="437" t="str">
        <f>[2]ระบบการควบคุมฯ!C229</f>
        <v>ศธ 04002/ว5206 ลว.9/12/2021 โอนครั้งที่ 89</v>
      </c>
      <c r="D19" s="264">
        <f>SUM(D20)</f>
        <v>0</v>
      </c>
      <c r="E19" s="264">
        <f t="shared" ref="E19:J19" si="10">SUM(E20)</f>
        <v>0</v>
      </c>
      <c r="F19" s="264">
        <f t="shared" si="10"/>
        <v>0</v>
      </c>
      <c r="G19" s="264">
        <f t="shared" si="10"/>
        <v>0</v>
      </c>
      <c r="H19" s="264">
        <f t="shared" si="10"/>
        <v>0</v>
      </c>
      <c r="I19" s="264">
        <f t="shared" si="10"/>
        <v>0</v>
      </c>
      <c r="J19" s="264">
        <f t="shared" si="10"/>
        <v>0</v>
      </c>
      <c r="K19" s="219"/>
    </row>
    <row r="20" spans="1:11" ht="42" hidden="1" customHeight="1" x14ac:dyDescent="0.6">
      <c r="A20" s="265" t="s">
        <v>52</v>
      </c>
      <c r="B20" s="266" t="str">
        <f>[2]ระบบการควบคุมฯ!B230</f>
        <v>โรงเรียนธัญญสิทธิศิลป์ 30 เครื่อง</v>
      </c>
      <c r="C20" s="438" t="str">
        <f>[2]ระบบการควบคุมฯ!C230</f>
        <v>20004 3100610 3110xxx</v>
      </c>
      <c r="D20" s="267">
        <f>[2]ระบบการควบคุมฯ!F230</f>
        <v>0</v>
      </c>
      <c r="E20" s="267">
        <f>[2]ระบบการควบคุมฯ!H230</f>
        <v>0</v>
      </c>
      <c r="F20" s="267">
        <f>[2]ระบบการควบคุมฯ!J230</f>
        <v>0</v>
      </c>
      <c r="G20" s="268">
        <f>[2]ระบบการควบคุมฯ!L230</f>
        <v>0</v>
      </c>
      <c r="H20" s="269"/>
      <c r="I20" s="270" t="s">
        <v>59</v>
      </c>
      <c r="J20" s="271">
        <f>D20-E20-F20-G20</f>
        <v>0</v>
      </c>
      <c r="K20" s="272"/>
    </row>
    <row r="21" spans="1:11" ht="42" hidden="1" customHeight="1" x14ac:dyDescent="0.25">
      <c r="A21" s="28" t="s">
        <v>35</v>
      </c>
      <c r="B21" s="273" t="str">
        <f>+[2]ระบบการควบคุมฯ!B231</f>
        <v>เครื่องมัลติมิเดียโปรเจคเตอร์ระดับXGAขนาด5000ANSILumens</v>
      </c>
      <c r="C21" s="253" t="str">
        <f>+[2]ระบบการควบคุมฯ!C231</f>
        <v>ศธ 04002/ว5206 ลว.9/12/2021 โอนครั้งที่ 89</v>
      </c>
      <c r="D21" s="253">
        <f>SUM(D22)</f>
        <v>0</v>
      </c>
      <c r="E21" s="253">
        <f t="shared" ref="E21:J21" si="11">SUM(E22)</f>
        <v>0</v>
      </c>
      <c r="F21" s="253">
        <f t="shared" si="11"/>
        <v>0</v>
      </c>
      <c r="G21" s="253">
        <f t="shared" si="11"/>
        <v>0</v>
      </c>
      <c r="H21" s="253">
        <f t="shared" si="11"/>
        <v>0</v>
      </c>
      <c r="I21" s="253">
        <f t="shared" si="11"/>
        <v>0</v>
      </c>
      <c r="J21" s="253">
        <f t="shared" si="11"/>
        <v>0</v>
      </c>
      <c r="K21" s="38"/>
    </row>
    <row r="22" spans="1:11" ht="21" hidden="1" customHeight="1" x14ac:dyDescent="0.6">
      <c r="A22" s="47" t="s">
        <v>60</v>
      </c>
      <c r="B22" s="439" t="str">
        <f>+[2]ระบบการควบคุมฯ!B232</f>
        <v xml:space="preserve"> โรงเรียนชุมชนบึงบา</v>
      </c>
      <c r="C22" s="440" t="str">
        <f>+[2]ระบบการควบคุมฯ!C232</f>
        <v>20004 3100610 3110xxx</v>
      </c>
      <c r="D22" s="295">
        <f>+[2]ระบบการควบคุมฯ!F232</f>
        <v>0</v>
      </c>
      <c r="E22" s="295">
        <f>+[2]ระบบการควบคุมฯ!G232+[2]ระบบการควบคุมฯ!H232</f>
        <v>0</v>
      </c>
      <c r="F22" s="295">
        <f>+[2]ระบบการควบคุมฯ!J232</f>
        <v>0</v>
      </c>
      <c r="G22" s="296">
        <f>+[2]ระบบการควบคุมฯ!L232</f>
        <v>0</v>
      </c>
      <c r="H22" s="440"/>
      <c r="I22" s="441"/>
      <c r="J22" s="204">
        <f>D22-E22-F22-G22</f>
        <v>0</v>
      </c>
      <c r="K22" s="442"/>
    </row>
    <row r="23" spans="1:11" x14ac:dyDescent="0.6">
      <c r="A23" s="39" t="s">
        <v>43</v>
      </c>
      <c r="B23" s="40" t="str">
        <f>+[2]ระบบการควบคุมฯ!B233</f>
        <v>ครุภัณฑ์การศึกษา 120611</v>
      </c>
      <c r="C23" s="277"/>
      <c r="D23" s="277">
        <f>+D24+D27+D30+D33+D36</f>
        <v>582800</v>
      </c>
      <c r="E23" s="277">
        <f t="shared" ref="E23:J23" si="12">+E24+E27+E30+E33+E36</f>
        <v>0</v>
      </c>
      <c r="F23" s="277">
        <f t="shared" si="12"/>
        <v>0</v>
      </c>
      <c r="G23" s="277">
        <f t="shared" si="12"/>
        <v>582570</v>
      </c>
      <c r="H23" s="277">
        <f t="shared" si="12"/>
        <v>0</v>
      </c>
      <c r="I23" s="277">
        <f t="shared" si="12"/>
        <v>0</v>
      </c>
      <c r="J23" s="277">
        <f t="shared" si="12"/>
        <v>230</v>
      </c>
      <c r="K23" s="550"/>
    </row>
    <row r="24" spans="1:11" ht="63" customHeight="1" x14ac:dyDescent="0.25">
      <c r="A24" s="217" t="s">
        <v>51</v>
      </c>
      <c r="B24" s="220" t="str">
        <f>+[2]ระบบการควบคุมฯ!B235</f>
        <v xml:space="preserve">ครุภัณฑ์กลุ่มสาระการเรียนรู้ ระดับประถมศึกษา แบบ 2 </v>
      </c>
      <c r="C24" s="437" t="str">
        <f>+[2]ระบบการควบคุมฯ!C235</f>
        <v>ศธ 04002/ว5169 ลว.11/11/2022 โอนครั้งที่60</v>
      </c>
      <c r="D24" s="264">
        <f>SUM(D25)</f>
        <v>156000</v>
      </c>
      <c r="E24" s="264">
        <f t="shared" ref="E24:J24" si="13">SUM(E25)</f>
        <v>0</v>
      </c>
      <c r="F24" s="264">
        <f t="shared" si="13"/>
        <v>0</v>
      </c>
      <c r="G24" s="264">
        <f t="shared" si="13"/>
        <v>156000</v>
      </c>
      <c r="H24" s="264">
        <f t="shared" si="13"/>
        <v>0</v>
      </c>
      <c r="I24" s="264">
        <f t="shared" si="13"/>
        <v>0</v>
      </c>
      <c r="J24" s="264">
        <f t="shared" si="13"/>
        <v>0</v>
      </c>
      <c r="K24" s="219"/>
    </row>
    <row r="25" spans="1:11" x14ac:dyDescent="0.25">
      <c r="A25" s="717" t="str">
        <f>+[2]ระบบการควบคุมฯ!A237</f>
        <v>1)</v>
      </c>
      <c r="B25" s="718" t="str">
        <f>+[2]ระบบการควบคุมฯ!B237</f>
        <v>โรงเรียนวัดจุฬาจินดาราม</v>
      </c>
      <c r="C25" s="718" t="str">
        <f>+[2]ระบบการควบคุมฯ!C237</f>
        <v>20004310116003110793</v>
      </c>
      <c r="D25" s="719">
        <f>+[2]ระบบการควบคุมฯ!F237</f>
        <v>156000</v>
      </c>
      <c r="E25" s="719">
        <f>+[2]ระบบการควบคุมฯ!H237</f>
        <v>0</v>
      </c>
      <c r="F25" s="719">
        <f>+[2]ระบบการควบคุมฯ!J237</f>
        <v>0</v>
      </c>
      <c r="G25" s="268">
        <f>+[2]ระบบการควบคุมฯ!L237</f>
        <v>156000</v>
      </c>
      <c r="H25" s="719"/>
      <c r="I25" s="720"/>
      <c r="J25" s="721">
        <f>D25-E25-F25-G25</f>
        <v>0</v>
      </c>
      <c r="K25" s="722"/>
    </row>
    <row r="26" spans="1:11" ht="63" customHeight="1" x14ac:dyDescent="0.25">
      <c r="A26" s="897"/>
      <c r="B26" s="898" t="str">
        <f>+[2]ยุธศาสตร์เรียนดีปร3100116003211!E52</f>
        <v>ทำสัญญา 20 กพ 66 ครบ 22 มีค 66</v>
      </c>
      <c r="C26" s="898"/>
      <c r="D26" s="899"/>
      <c r="E26" s="899"/>
      <c r="F26" s="899"/>
      <c r="G26" s="900"/>
      <c r="H26" s="899"/>
      <c r="I26" s="901"/>
      <c r="J26" s="902"/>
      <c r="K26" s="903"/>
    </row>
    <row r="27" spans="1:11" ht="42" x14ac:dyDescent="0.25">
      <c r="A27" s="217" t="s">
        <v>123</v>
      </c>
      <c r="B27" s="42" t="str">
        <f>+[2]ระบบการควบคุมฯ!B238</f>
        <v>โต๊ะเก้าอี้นักเรียนระดับประถมศึกษา</v>
      </c>
      <c r="C27" s="443" t="str">
        <f>+[2]ระบบการควบคุมฯ!C238</f>
        <v>ศธ 04002/ว5169 ลว.11/11/2022 โอนครั้งที่60</v>
      </c>
      <c r="D27" s="278">
        <f>SUM(D28:D29)</f>
        <v>123100</v>
      </c>
      <c r="E27" s="278">
        <f t="shared" ref="E27:J27" si="14">SUM(E28:E29)</f>
        <v>0</v>
      </c>
      <c r="F27" s="278">
        <f t="shared" si="14"/>
        <v>0</v>
      </c>
      <c r="G27" s="278">
        <f t="shared" si="14"/>
        <v>123046</v>
      </c>
      <c r="H27" s="278">
        <f t="shared" si="14"/>
        <v>0</v>
      </c>
      <c r="I27" s="278">
        <f t="shared" si="14"/>
        <v>0</v>
      </c>
      <c r="J27" s="278">
        <f t="shared" si="14"/>
        <v>54</v>
      </c>
      <c r="K27" s="38"/>
    </row>
    <row r="28" spans="1:11" x14ac:dyDescent="0.25">
      <c r="A28" s="765" t="str">
        <f>+[2]ระบบการควบคุมฯ!A239</f>
        <v>1)</v>
      </c>
      <c r="B28" s="56" t="str">
        <f>+[2]ระบบการควบคุมฯ!B239</f>
        <v>โรงเรียนวัดมูลจินดาราม 154 ชุด</v>
      </c>
      <c r="C28" s="279" t="str">
        <f>+[2]ระบบการควบคุมฯ!C239</f>
        <v>20004310116003110794</v>
      </c>
      <c r="D28" s="279">
        <f>+[2]ระบบการควบคุมฯ!F239</f>
        <v>123100</v>
      </c>
      <c r="E28" s="279">
        <f>+[2]ระบบการควบคุมฯ!H239</f>
        <v>0</v>
      </c>
      <c r="F28" s="279">
        <f>+[2]ระบบการควบคุมฯ!J239</f>
        <v>0</v>
      </c>
      <c r="G28" s="280">
        <f>+[2]ระบบการควบคุมฯ!L239</f>
        <v>123046</v>
      </c>
      <c r="H28" s="770"/>
      <c r="I28" s="56"/>
      <c r="J28" s="281">
        <f>D28-E28-F28-G28</f>
        <v>54</v>
      </c>
      <c r="K28" s="904"/>
    </row>
    <row r="29" spans="1:11" ht="56.25" customHeight="1" x14ac:dyDescent="0.6">
      <c r="A29" s="9"/>
      <c r="B29" s="9" t="str">
        <f>+[2]ระบบการควบคุมฯ!B240</f>
        <v>โอนกลับส่วนกลาง107900</v>
      </c>
      <c r="C29" s="284" t="str">
        <f>+[2]ระบบการควบคุมฯ!C240</f>
        <v>ศธ 04002/ว2579/29มิย 66</v>
      </c>
      <c r="D29" s="284">
        <f>+[2]ระบบการควบคุมฯ!F240</f>
        <v>0</v>
      </c>
      <c r="E29" s="284">
        <f>+[2]ระบบการควบคุมฯ!H240</f>
        <v>0</v>
      </c>
      <c r="F29" s="284">
        <f>+[2]ระบบการควบคุมฯ!J240</f>
        <v>0</v>
      </c>
      <c r="G29" s="283">
        <f>+[2]ระบบการควบคุมฯ!L240</f>
        <v>0</v>
      </c>
      <c r="H29" s="285"/>
      <c r="I29" s="9"/>
      <c r="J29" s="31">
        <f>D29-E29-F29-G29</f>
        <v>0</v>
      </c>
      <c r="K29" s="41"/>
    </row>
    <row r="30" spans="1:11" ht="42" customHeight="1" x14ac:dyDescent="0.25">
      <c r="A30" s="217" t="s">
        <v>124</v>
      </c>
      <c r="B30" s="217" t="str">
        <f>+[2]ระบบการควบคุมฯ!B241</f>
        <v>โต๊ะเก้าอี้นักเรียนระดับก่อนประถมศึกษา</v>
      </c>
      <c r="C30" s="723" t="str">
        <f>+[2]ระบบการควบคุมฯ!C241</f>
        <v>ศธ 04002/ว5169 ลว.11/11/2022 โอนครั้งที่60</v>
      </c>
      <c r="D30" s="724">
        <f>SUM(D31:D32)</f>
        <v>91700</v>
      </c>
      <c r="E30" s="725">
        <f t="shared" ref="E30:J30" si="15">SUM(E31:E32)</f>
        <v>0</v>
      </c>
      <c r="F30" s="725">
        <f t="shared" si="15"/>
        <v>0</v>
      </c>
      <c r="G30" s="725">
        <f t="shared" si="15"/>
        <v>91524</v>
      </c>
      <c r="H30" s="724">
        <f t="shared" si="15"/>
        <v>0</v>
      </c>
      <c r="I30" s="724">
        <f t="shared" si="15"/>
        <v>0</v>
      </c>
      <c r="J30" s="724">
        <f t="shared" si="15"/>
        <v>176</v>
      </c>
      <c r="K30" s="253">
        <f>SUM(G31)</f>
        <v>63120</v>
      </c>
    </row>
    <row r="31" spans="1:11" ht="42" customHeight="1" x14ac:dyDescent="0.6">
      <c r="A31" s="726" t="str">
        <f>+[2]ระบบการควบคุมฯ!A242</f>
        <v>1)</v>
      </c>
      <c r="B31" s="265" t="str">
        <f>+[2]ระบบการควบคุมฯ!B242</f>
        <v>วัดเกตุประภา</v>
      </c>
      <c r="C31" s="444" t="str">
        <f>+[2]ระบบการควบคุมฯ!C242</f>
        <v>20004310116003110795</v>
      </c>
      <c r="D31" s="275">
        <f>+[2]ระบบการควบคุมฯ!F242</f>
        <v>63200</v>
      </c>
      <c r="E31" s="275">
        <f>+[2]ระบบการควบคุมฯ!H242</f>
        <v>0</v>
      </c>
      <c r="F31" s="275">
        <f>+[2]ระบบการควบคุมฯ!J242</f>
        <v>0</v>
      </c>
      <c r="G31" s="276">
        <f>+[2]ระบบการควบคุมฯ!L242</f>
        <v>63120</v>
      </c>
      <c r="H31" s="287"/>
      <c r="I31" s="56"/>
      <c r="J31" s="281">
        <f>D31-E31-F31-G31</f>
        <v>80</v>
      </c>
      <c r="K31" s="905"/>
    </row>
    <row r="32" spans="1:11" ht="63" customHeight="1" x14ac:dyDescent="0.6">
      <c r="A32" s="726" t="str">
        <f>+[2]ระบบการควบคุมฯ!A244</f>
        <v>2)</v>
      </c>
      <c r="B32" s="265" t="str">
        <f>+[2]ระบบการควบคุมฯ!B244</f>
        <v>นิกรราษฎร์บํารุงวิทย์</v>
      </c>
      <c r="C32" s="444" t="str">
        <f>+[2]ระบบการควบคุมฯ!C244</f>
        <v>20004310116003110796</v>
      </c>
      <c r="D32" s="275">
        <f>+[2]ระบบการควบคุมฯ!F244</f>
        <v>28500</v>
      </c>
      <c r="E32" s="275">
        <f>+[2]ระบบการควบคุมฯ!H244</f>
        <v>0</v>
      </c>
      <c r="F32" s="275">
        <f>+[2]ระบบการควบคุมฯ!J244</f>
        <v>0</v>
      </c>
      <c r="G32" s="276">
        <f>+[2]ระบบการควบคุมฯ!L244</f>
        <v>28404</v>
      </c>
      <c r="H32" s="287"/>
      <c r="I32" s="56"/>
      <c r="J32" s="281">
        <f>D32-E32-F32-G32</f>
        <v>96</v>
      </c>
      <c r="K32" s="905"/>
    </row>
    <row r="33" spans="1:11" ht="42" customHeight="1" x14ac:dyDescent="0.25">
      <c r="A33" s="28" t="s">
        <v>125</v>
      </c>
      <c r="B33" s="28" t="str">
        <f>+[2]ระบบการควบคุมฯ!B246</f>
        <v xml:space="preserve">ครุภัณฑ์งานอาชีพ ระดับประถมศึกษา แบบ 3 </v>
      </c>
      <c r="C33" s="727" t="str">
        <f>+[2]ระบบการควบคุมฯ!C246</f>
        <v>ศธ 04002/ว5169 ลว.11/11/2022 โอนครั้งที่60</v>
      </c>
      <c r="D33" s="724">
        <f>SUM(D34)</f>
        <v>123000</v>
      </c>
      <c r="E33" s="725">
        <f t="shared" ref="E33:J33" si="16">SUM(E34)</f>
        <v>0</v>
      </c>
      <c r="F33" s="725">
        <f t="shared" si="16"/>
        <v>0</v>
      </c>
      <c r="G33" s="725">
        <f t="shared" si="16"/>
        <v>123000</v>
      </c>
      <c r="H33" s="724">
        <f t="shared" si="16"/>
        <v>0</v>
      </c>
      <c r="I33" s="724">
        <f t="shared" si="16"/>
        <v>0</v>
      </c>
      <c r="J33" s="724">
        <f t="shared" si="16"/>
        <v>0</v>
      </c>
      <c r="K33" s="253"/>
    </row>
    <row r="34" spans="1:11" x14ac:dyDescent="0.25">
      <c r="A34" s="728" t="str">
        <f>+[2]ระบบการควบคุมฯ!A248</f>
        <v>1)</v>
      </c>
      <c r="B34" s="274" t="str">
        <f>+[2]ระบบการควบคุมฯ!B248</f>
        <v xml:space="preserve">โรงเรียนชุมชนวัดพิชิตปิตยาราม </v>
      </c>
      <c r="C34" s="729" t="str">
        <f>+[2]ระบบการควบคุมฯ!C248</f>
        <v>20004310116003110797</v>
      </c>
      <c r="D34" s="275">
        <f>+[2]ระบบการควบคุมฯ!F248</f>
        <v>123000</v>
      </c>
      <c r="E34" s="275">
        <f>+[2]ระบบการควบคุมฯ!H248</f>
        <v>0</v>
      </c>
      <c r="F34" s="275">
        <f>+[2]ระบบการควบคุมฯ!J248</f>
        <v>0</v>
      </c>
      <c r="G34" s="276">
        <f>+[2]ระบบการควบคุมฯ!L248</f>
        <v>123000</v>
      </c>
      <c r="H34" s="315"/>
      <c r="I34" s="274"/>
      <c r="J34" s="730">
        <f>D34-E34-F34-G34</f>
        <v>0</v>
      </c>
      <c r="K34" s="282"/>
    </row>
    <row r="35" spans="1:11" ht="42" customHeight="1" x14ac:dyDescent="0.25">
      <c r="A35" s="728"/>
      <c r="B35" s="274" t="s">
        <v>178</v>
      </c>
      <c r="C35" s="729"/>
      <c r="D35" s="275"/>
      <c r="E35" s="275"/>
      <c r="F35" s="275"/>
      <c r="G35" s="276"/>
      <c r="H35" s="315"/>
      <c r="I35" s="274"/>
      <c r="J35" s="730"/>
      <c r="K35" s="282"/>
    </row>
    <row r="36" spans="1:11" ht="42" customHeight="1" x14ac:dyDescent="0.25">
      <c r="A36" s="28" t="s">
        <v>146</v>
      </c>
      <c r="B36" s="731" t="str">
        <f>+[2]ระบบการควบคุมฯ!B250</f>
        <v xml:space="preserve">ครุภัณฑ์พัฒนาทักษะ ระดับก่อนประถมศึกษา แบบ 3 </v>
      </c>
      <c r="C36" s="732" t="str">
        <f>+[2]ระบบการควบคุมฯ!C250</f>
        <v>20004310116003110796</v>
      </c>
      <c r="D36" s="733">
        <f>+[2]ระบบการควบคุมฯ!F250</f>
        <v>89000</v>
      </c>
      <c r="E36" s="733">
        <f>+[2]ระบบการควบคุมฯ!H250</f>
        <v>0</v>
      </c>
      <c r="F36" s="733">
        <f>+[2]ระบบการควบคุมฯ!J250</f>
        <v>0</v>
      </c>
      <c r="G36" s="734">
        <f>+[2]ระบบการควบคุมฯ!L250</f>
        <v>89000</v>
      </c>
      <c r="H36" s="725"/>
      <c r="I36" s="28"/>
      <c r="J36" s="735">
        <f>D36-E36-F36-G36</f>
        <v>0</v>
      </c>
      <c r="K36" s="38"/>
    </row>
    <row r="37" spans="1:11" x14ac:dyDescent="0.25">
      <c r="A37" s="736" t="str">
        <f>+[2]ระบบการควบคุมฯ!A251</f>
        <v>1)</v>
      </c>
      <c r="B37" s="288" t="str">
        <f>+[2]ระบบการควบคุมฯ!B251</f>
        <v xml:space="preserve">โรงเรียนวัดคลองชัน </v>
      </c>
      <c r="C37" s="445" t="str">
        <f>+[2]ระบบการควบคุมฯ!C251</f>
        <v>20004310116003110798</v>
      </c>
      <c r="D37" s="737">
        <f>+[2]ระบบการควบคุมฯ!F251</f>
        <v>89000</v>
      </c>
      <c r="E37" s="737">
        <f>+[2]ระบบการควบคุมฯ!H251</f>
        <v>0</v>
      </c>
      <c r="F37" s="737">
        <f>+[2]ระบบการควบคุมฯ!J251</f>
        <v>0</v>
      </c>
      <c r="G37" s="738">
        <f>+[2]ระบบการควบคุมฯ!L251</f>
        <v>89000</v>
      </c>
      <c r="H37" s="739"/>
      <c r="I37" s="292"/>
      <c r="J37" s="740">
        <f>D37-E37-F37-G37</f>
        <v>0</v>
      </c>
      <c r="K37" s="282"/>
    </row>
    <row r="38" spans="1:11" ht="55.95" customHeight="1" x14ac:dyDescent="0.6">
      <c r="A38" s="480">
        <v>1.2</v>
      </c>
      <c r="B38" s="741" t="str">
        <f>+[2]ระบบการควบคุมฯ!B253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38" s="1134" t="str">
        <f>+[2]ระบบการควบคุมฯ!C253</f>
        <v>20004 66000 7700000</v>
      </c>
      <c r="D38" s="479">
        <f>+D39</f>
        <v>5364500</v>
      </c>
      <c r="E38" s="479">
        <f t="shared" ref="E38:J38" si="17">+E39</f>
        <v>886200</v>
      </c>
      <c r="F38" s="479">
        <f t="shared" si="17"/>
        <v>0</v>
      </c>
      <c r="G38" s="479">
        <f t="shared" si="17"/>
        <v>3982245</v>
      </c>
      <c r="H38" s="479">
        <f t="shared" si="17"/>
        <v>0</v>
      </c>
      <c r="I38" s="479">
        <f t="shared" si="17"/>
        <v>0</v>
      </c>
      <c r="J38" s="479">
        <f t="shared" si="17"/>
        <v>496055</v>
      </c>
      <c r="K38" s="742"/>
    </row>
    <row r="39" spans="1:11" x14ac:dyDescent="0.6">
      <c r="A39" s="743"/>
      <c r="B39" s="716" t="str">
        <f>+[2]ระบบการควบคุมฯ!B254</f>
        <v>งบลงทุน  ค่าที่ดินและสิ่งก่อสร้าง 6611320</v>
      </c>
      <c r="C39" s="744"/>
      <c r="D39" s="744">
        <f>+D40+D57+D60+D63</f>
        <v>5364500</v>
      </c>
      <c r="E39" s="744">
        <f t="shared" ref="E39:J39" si="18">+E40+E57+E60+E63</f>
        <v>886200</v>
      </c>
      <c r="F39" s="744">
        <f t="shared" si="18"/>
        <v>0</v>
      </c>
      <c r="G39" s="744">
        <f t="shared" si="18"/>
        <v>3982245</v>
      </c>
      <c r="H39" s="744">
        <f t="shared" si="18"/>
        <v>0</v>
      </c>
      <c r="I39" s="744">
        <f t="shared" si="18"/>
        <v>0</v>
      </c>
      <c r="J39" s="744">
        <f t="shared" si="18"/>
        <v>496055</v>
      </c>
      <c r="K39" s="745"/>
    </row>
    <row r="40" spans="1:11" ht="63" customHeight="1" x14ac:dyDescent="0.25">
      <c r="A40" s="746" t="s">
        <v>147</v>
      </c>
      <c r="B40" s="45" t="str">
        <f>+[2]ระบบการควบคุมฯ!B255</f>
        <v>ปรับปรุงซ่อมแซมอาคารเรียนอาคารประกอบและสิ่งก่อสร้างอื่น</v>
      </c>
      <c r="C40" s="45" t="str">
        <f>+[2]ระบบการควบคุมฯ!C255</f>
        <v>ศธ 04002/ว5190 ลว.14/11/2022 โอนครั้งที่ 64</v>
      </c>
      <c r="D40" s="286">
        <f>SUM(D41:D55)</f>
        <v>3890300</v>
      </c>
      <c r="E40" s="286">
        <f t="shared" ref="E40:J40" si="19">SUM(E41:E55)</f>
        <v>455000</v>
      </c>
      <c r="F40" s="286">
        <f t="shared" si="19"/>
        <v>0</v>
      </c>
      <c r="G40" s="286">
        <f t="shared" si="19"/>
        <v>3435245</v>
      </c>
      <c r="H40" s="286">
        <f t="shared" si="19"/>
        <v>0</v>
      </c>
      <c r="I40" s="286">
        <f t="shared" si="19"/>
        <v>0</v>
      </c>
      <c r="J40" s="286">
        <f t="shared" si="19"/>
        <v>55</v>
      </c>
      <c r="K40" s="221"/>
    </row>
    <row r="41" spans="1:11" x14ac:dyDescent="0.25">
      <c r="A41" s="747" t="str">
        <f>+[2]ระบบการควบคุมฯ!A258</f>
        <v>1)</v>
      </c>
      <c r="B41" s="748" t="str">
        <f>+[2]ระบบการควบคุมฯ!B258</f>
        <v>ชุมชนวัดพิชิตปิตยาราม</v>
      </c>
      <c r="C41" s="749" t="str">
        <f>+[2]ระบบการควบคุมฯ!C258</f>
        <v>20004310116003211915</v>
      </c>
      <c r="D41" s="737">
        <f>+[2]ระบบการควบคุมฯ!F258</f>
        <v>795000</v>
      </c>
      <c r="E41" s="275">
        <f>+[2]ระบบการควบคุมฯ!H258</f>
        <v>0</v>
      </c>
      <c r="F41" s="275">
        <f>+[2]ระบบการควบคุมฯ!J258</f>
        <v>0</v>
      </c>
      <c r="G41" s="276">
        <f>+[2]ระบบการควบคุมฯ!L258</f>
        <v>795000</v>
      </c>
      <c r="H41" s="315"/>
      <c r="I41" s="274"/>
      <c r="J41" s="730">
        <f>D41-E41-F41-G41</f>
        <v>0</v>
      </c>
      <c r="K41" s="290"/>
    </row>
    <row r="42" spans="1:11" ht="42" customHeight="1" x14ac:dyDescent="0.25">
      <c r="A42" s="747"/>
      <c r="B42" s="748" t="str">
        <f>+[2]ยุธศาสตร์เรียนดีปร3100116003211!E106</f>
        <v>ทำสัญญา 11 มค 66 ครบ 12 มีค 66</v>
      </c>
      <c r="C42" s="749"/>
      <c r="D42" s="737"/>
      <c r="E42" s="275"/>
      <c r="F42" s="275"/>
      <c r="G42" s="276"/>
      <c r="H42" s="315"/>
      <c r="I42" s="274"/>
      <c r="J42" s="730"/>
      <c r="K42" s="906"/>
    </row>
    <row r="43" spans="1:11" x14ac:dyDescent="0.25">
      <c r="A43" s="750" t="str">
        <f>+[2]ระบบการควบคุมฯ!A259</f>
        <v>2)</v>
      </c>
      <c r="B43" s="288" t="str">
        <f>+[2]ระบบการควบคุมฯ!B259</f>
        <v>วัดขุมแก้ว</v>
      </c>
      <c r="C43" s="445" t="str">
        <f>+[2]ระบบการควบคุมฯ!C259</f>
        <v>20004310116003211916</v>
      </c>
      <c r="D43" s="289">
        <f>+[2]ระบบการควบคุมฯ!F259</f>
        <v>432000</v>
      </c>
      <c r="E43" s="275">
        <f>+[2]ระบบการควบคุมฯ!H259</f>
        <v>0</v>
      </c>
      <c r="F43" s="275">
        <f>+[2]ระบบการควบคุมฯ!J259</f>
        <v>0</v>
      </c>
      <c r="G43" s="276">
        <f>+[2]ระบบการควบคุมฯ!L259</f>
        <v>432000</v>
      </c>
      <c r="H43" s="287"/>
      <c r="I43" s="56"/>
      <c r="J43" s="281">
        <f>D43-E43-F43-G43</f>
        <v>0</v>
      </c>
      <c r="K43" s="291"/>
    </row>
    <row r="44" spans="1:11" s="63" customFormat="1" ht="48" customHeight="1" x14ac:dyDescent="0.25">
      <c r="A44" s="750"/>
      <c r="B44" s="288" t="str">
        <f>+[2]ยุธศาสตร์เรียนดีปร3100116003211!E117</f>
        <v>ทำสัญญา 20 มค 66 ครบ 20 เมย 66</v>
      </c>
      <c r="C44" s="445"/>
      <c r="D44" s="289"/>
      <c r="E44" s="275"/>
      <c r="F44" s="275"/>
      <c r="G44" s="276"/>
      <c r="H44" s="287"/>
      <c r="I44" s="56"/>
      <c r="J44" s="281"/>
      <c r="K44" s="291"/>
    </row>
    <row r="45" spans="1:11" ht="22.2" customHeight="1" x14ac:dyDescent="0.25">
      <c r="A45" s="750" t="str">
        <f>+[2]ระบบการควบคุมฯ!A260</f>
        <v>3)</v>
      </c>
      <c r="B45" s="288" t="str">
        <f>+[2]ระบบการควบคุมฯ!B260</f>
        <v>วัดมูลจินดาราม</v>
      </c>
      <c r="C45" s="445" t="str">
        <f>+[2]ระบบการควบคุมฯ!C260</f>
        <v>20004310116003211917</v>
      </c>
      <c r="D45" s="289">
        <f>+[2]ระบบการควบคุมฯ!F260</f>
        <v>455000</v>
      </c>
      <c r="E45" s="275">
        <f>+[2]ระบบการควบคุมฯ!H260</f>
        <v>455000</v>
      </c>
      <c r="F45" s="275">
        <f>+[2]ระบบการควบคุมฯ!J260</f>
        <v>0</v>
      </c>
      <c r="G45" s="276">
        <f>+[2]ระบบการควบคุมฯ!L260</f>
        <v>0</v>
      </c>
      <c r="H45" s="287"/>
      <c r="I45" s="56"/>
      <c r="J45" s="281">
        <f t="shared" ref="J45:J77" si="20">D45-E45-F45-G45</f>
        <v>0</v>
      </c>
      <c r="K45" s="291" t="s">
        <v>188</v>
      </c>
    </row>
    <row r="46" spans="1:11" ht="26.4" customHeight="1" x14ac:dyDescent="0.25">
      <c r="A46" s="750"/>
      <c r="B46" s="288" t="str">
        <f>+[2]ยุธศาสตร์เรียนดีปร3100116003211!E127</f>
        <v>ทำสัญญา 8 มีค 66 ครบ 7 พค 66</v>
      </c>
      <c r="C46" s="445"/>
      <c r="D46" s="289"/>
      <c r="E46" s="275"/>
      <c r="F46" s="275"/>
      <c r="G46" s="276"/>
      <c r="H46" s="287"/>
      <c r="I46" s="56"/>
      <c r="J46" s="281"/>
      <c r="K46" s="291"/>
    </row>
    <row r="47" spans="1:11" ht="63" customHeight="1" x14ac:dyDescent="0.25">
      <c r="A47" s="750" t="str">
        <f>+[2]ระบบการควบคุมฯ!A261</f>
        <v>4)</v>
      </c>
      <c r="B47" s="288" t="str">
        <f>+[2]ระบบการควบคุมฯ!B261</f>
        <v>วัดอัยยิการาม</v>
      </c>
      <c r="C47" s="445" t="str">
        <f>+[2]ระบบการควบคุมฯ!C261</f>
        <v>20004310116003211918</v>
      </c>
      <c r="D47" s="289">
        <f>+[2]ระบบการควบคุมฯ!F261</f>
        <v>499000</v>
      </c>
      <c r="E47" s="275">
        <f>+[2]ระบบการควบคุมฯ!H261</f>
        <v>0</v>
      </c>
      <c r="F47" s="275">
        <f>+[2]ระบบการควบคุมฯ!J261</f>
        <v>0</v>
      </c>
      <c r="G47" s="276">
        <f>+[2]ระบบการควบคุมฯ!L261</f>
        <v>499000</v>
      </c>
      <c r="H47" s="287"/>
      <c r="I47" s="56"/>
      <c r="J47" s="281">
        <f t="shared" si="20"/>
        <v>0</v>
      </c>
      <c r="K47" s="291"/>
    </row>
    <row r="48" spans="1:11" x14ac:dyDescent="0.25">
      <c r="A48" s="750"/>
      <c r="B48" s="907" t="str">
        <f>+[2]ยุธศาสตร์เรียนดีปร3100116003211!D134</f>
        <v>ทำสัญญา 14 ธค 65 ครบ 28 มค 66</v>
      </c>
      <c r="C48" s="749"/>
      <c r="D48" s="737"/>
      <c r="E48" s="275"/>
      <c r="F48" s="275"/>
      <c r="G48" s="276"/>
      <c r="H48" s="287"/>
      <c r="I48" s="56"/>
      <c r="J48" s="281"/>
      <c r="K48" s="291"/>
    </row>
    <row r="49" spans="1:11" s="63" customFormat="1" ht="57.6" customHeight="1" x14ac:dyDescent="0.25">
      <c r="A49" s="750" t="str">
        <f>+[2]ระบบการควบคุมฯ!A262</f>
        <v>5)</v>
      </c>
      <c r="B49" s="292" t="str">
        <f>+[2]ระบบการควบคุมฯ!B262</f>
        <v>วัดเกตุประภา</v>
      </c>
      <c r="C49" s="446" t="str">
        <f>+[2]ระบบการควบคุมฯ!C262</f>
        <v>20004310116003211919</v>
      </c>
      <c r="D49" s="293">
        <f>+[2]ระบบการควบคุมฯ!F262</f>
        <v>288000</v>
      </c>
      <c r="E49" s="279">
        <f>+[2]ระบบการควบคุมฯ!H262</f>
        <v>0</v>
      </c>
      <c r="F49" s="279">
        <f>+[2]ระบบการควบคุมฯ!J262</f>
        <v>0</v>
      </c>
      <c r="G49" s="280">
        <f>+[2]ระบบการควบคุมฯ!L262</f>
        <v>288000</v>
      </c>
      <c r="H49" s="287"/>
      <c r="I49" s="56"/>
      <c r="J49" s="281">
        <f t="shared" si="20"/>
        <v>0</v>
      </c>
      <c r="K49" s="291"/>
    </row>
    <row r="50" spans="1:11" x14ac:dyDescent="0.25">
      <c r="A50" s="750"/>
      <c r="B50" s="908" t="str">
        <f>+[2]ยุธศาสตร์เรียนดีปร3100116003211!D141</f>
        <v>ทำสัญญา 6 ธค 65 ครบ 05 มค 66</v>
      </c>
      <c r="C50" s="446"/>
      <c r="D50" s="293"/>
      <c r="E50" s="279"/>
      <c r="F50" s="279"/>
      <c r="G50" s="280"/>
      <c r="H50" s="287"/>
      <c r="I50" s="56"/>
      <c r="J50" s="281"/>
      <c r="K50" s="291"/>
    </row>
    <row r="51" spans="1:11" x14ac:dyDescent="0.25">
      <c r="A51" s="750" t="str">
        <f>+[2]ระบบการควบคุมฯ!A263</f>
        <v>6)</v>
      </c>
      <c r="B51" s="292" t="str">
        <f>+[2]ระบบการควบคุมฯ!B263</f>
        <v>วัดพืชอุดม</v>
      </c>
      <c r="C51" s="446" t="str">
        <f>+[2]ระบบการควบคุมฯ!C263</f>
        <v>20004310116003211920</v>
      </c>
      <c r="D51" s="293">
        <f>+[2]ระบบการควบคุมฯ!F263</f>
        <v>856000</v>
      </c>
      <c r="E51" s="279">
        <f>+[2]ระบบการควบคุมฯ!H263</f>
        <v>0</v>
      </c>
      <c r="F51" s="279">
        <f>+[2]ระบบการควบคุมฯ!J263</f>
        <v>0</v>
      </c>
      <c r="G51" s="280">
        <f>+[2]ระบบการควบคุมฯ!L263</f>
        <v>856000</v>
      </c>
      <c r="H51" s="287"/>
      <c r="I51" s="56"/>
      <c r="J51" s="281">
        <f t="shared" si="20"/>
        <v>0</v>
      </c>
      <c r="K51" s="291"/>
    </row>
    <row r="52" spans="1:11" s="63" customFormat="1" x14ac:dyDescent="0.25">
      <c r="A52" s="750"/>
      <c r="B52" s="908" t="str">
        <f>+[2]ยุธศาสตร์เรียนดีปร3100116003211!D148</f>
        <v>ทำสัญญา 6 ธค 65 ครบ 05 มค 66</v>
      </c>
      <c r="C52" s="446"/>
      <c r="D52" s="293"/>
      <c r="E52" s="279"/>
      <c r="F52" s="279"/>
      <c r="G52" s="280"/>
      <c r="H52" s="287"/>
      <c r="I52" s="56"/>
      <c r="J52" s="281"/>
      <c r="K52" s="291"/>
    </row>
    <row r="53" spans="1:11" x14ac:dyDescent="0.25">
      <c r="A53" s="750" t="str">
        <f>+[2]ระบบการควบคุมฯ!A264</f>
        <v>7)</v>
      </c>
      <c r="B53" s="292" t="str">
        <f>+[2]ระบบการควบคุมฯ!B264</f>
        <v>วัดจุฬาจินดาราม</v>
      </c>
      <c r="C53" s="446" t="str">
        <f>+[2]ระบบการควบคุมฯ!C264</f>
        <v>20004310116003211921</v>
      </c>
      <c r="D53" s="293">
        <f>+[2]ระบบการควบคุมฯ!F264</f>
        <v>52600</v>
      </c>
      <c r="E53" s="279">
        <f>+[2]ระบบการควบคุมฯ!H264</f>
        <v>0</v>
      </c>
      <c r="F53" s="279">
        <f>+[2]ระบบการควบคุมฯ!J264</f>
        <v>0</v>
      </c>
      <c r="G53" s="280">
        <f>+[2]ระบบการควบคุมฯ!L264</f>
        <v>52600</v>
      </c>
      <c r="H53" s="287"/>
      <c r="I53" s="56"/>
      <c r="J53" s="281">
        <f t="shared" ref="J53:J55" si="21">D53-E53-F53-G53</f>
        <v>0</v>
      </c>
      <c r="K53" s="291"/>
    </row>
    <row r="54" spans="1:11" ht="63" customHeight="1" x14ac:dyDescent="0.25">
      <c r="A54" s="750"/>
      <c r="B54" s="292" t="str">
        <f>+[2]ยุธศาสตร์เรียนดีปร3100116003211!D156</f>
        <v>ทำสัญญา 29 ธค 65 ครบ 28 มค 66</v>
      </c>
      <c r="C54" s="446"/>
      <c r="D54" s="293"/>
      <c r="E54" s="279"/>
      <c r="F54" s="279"/>
      <c r="G54" s="280"/>
      <c r="H54" s="287"/>
      <c r="I54" s="56"/>
      <c r="J54" s="281"/>
      <c r="K54" s="291"/>
    </row>
    <row r="55" spans="1:11" ht="50.4" customHeight="1" x14ac:dyDescent="0.25">
      <c r="A55" s="750" t="str">
        <f>+[2]ระบบการควบคุมฯ!A265</f>
        <v>8)</v>
      </c>
      <c r="B55" s="292" t="str">
        <f>+[2]ระบบการควบคุมฯ!B265</f>
        <v>วัดศรีคัคณางค์</v>
      </c>
      <c r="C55" s="446" t="str">
        <f>+[2]ระบบการควบคุมฯ!C265</f>
        <v>20004310116003211922</v>
      </c>
      <c r="D55" s="293">
        <f>+[2]ระบบการควบคุมฯ!F265</f>
        <v>512700</v>
      </c>
      <c r="E55" s="279">
        <f>+[2]ระบบการควบคุมฯ!H265</f>
        <v>0</v>
      </c>
      <c r="F55" s="279">
        <f>+[2]ระบบการควบคุมฯ!J265</f>
        <v>0</v>
      </c>
      <c r="G55" s="280">
        <f>+[2]ระบบการควบคุมฯ!L265</f>
        <v>512645</v>
      </c>
      <c r="H55" s="287"/>
      <c r="I55" s="56"/>
      <c r="J55" s="281">
        <f t="shared" si="21"/>
        <v>55</v>
      </c>
      <c r="K55" s="291"/>
    </row>
    <row r="56" spans="1:11" x14ac:dyDescent="0.25">
      <c r="A56" s="747"/>
      <c r="B56" s="292" t="str">
        <f>+[2]ยุธศาสตร์เรียนดีปร3100116003211!D163</f>
        <v>ทำสัญญา 12 มค 66 ครบ 26 กพ66</v>
      </c>
      <c r="C56" s="446"/>
      <c r="D56" s="293"/>
      <c r="E56" s="279"/>
      <c r="F56" s="279"/>
      <c r="G56" s="280"/>
      <c r="H56" s="287"/>
      <c r="I56" s="56"/>
      <c r="J56" s="281"/>
      <c r="K56" s="291"/>
    </row>
    <row r="57" spans="1:11" ht="45" customHeight="1" x14ac:dyDescent="0.25">
      <c r="A57" s="44" t="s">
        <v>148</v>
      </c>
      <c r="B57" s="45" t="str">
        <f>+[2]ระบบการควบคุมฯ!B266</f>
        <v>ห้องน้ำห้องส้วมนักเรียนชาย 6 ที่/49</v>
      </c>
      <c r="C57" s="447" t="str">
        <f>+[2]ระบบการควบคุมฯ!C266</f>
        <v>ศธ 04002/ว5190 ลว.14/11/2022 โอนครั้งที่ 64</v>
      </c>
      <c r="D57" s="286">
        <f>SUM(D58)</f>
        <v>547000</v>
      </c>
      <c r="E57" s="286">
        <f t="shared" ref="E57:J57" si="22">SUM(E58)</f>
        <v>0</v>
      </c>
      <c r="F57" s="286">
        <f t="shared" si="22"/>
        <v>0</v>
      </c>
      <c r="G57" s="286">
        <f t="shared" si="22"/>
        <v>547000</v>
      </c>
      <c r="H57" s="286">
        <f t="shared" si="22"/>
        <v>0</v>
      </c>
      <c r="I57" s="286">
        <f t="shared" si="22"/>
        <v>0</v>
      </c>
      <c r="J57" s="286">
        <f t="shared" si="22"/>
        <v>0</v>
      </c>
      <c r="K57" s="46"/>
    </row>
    <row r="58" spans="1:11" ht="63" customHeight="1" x14ac:dyDescent="0.6">
      <c r="A58" s="751" t="str">
        <f>+[2]ระบบการควบคุมฯ!A267</f>
        <v>1)</v>
      </c>
      <c r="B58" s="49" t="str">
        <f>+[2]ระบบการควบคุมฯ!B267</f>
        <v>วัดขุมแก้ว</v>
      </c>
      <c r="C58" s="49" t="str">
        <f>+[2]ระบบการควบคุมฯ!C267</f>
        <v>20004310116003211923</v>
      </c>
      <c r="D58" s="294">
        <f>+[2]ระบบการควบคุมฯ!F267</f>
        <v>547000</v>
      </c>
      <c r="E58" s="295">
        <f>+[2]ระบบการควบคุมฯ!H267</f>
        <v>0</v>
      </c>
      <c r="F58" s="295">
        <f>+[2]ระบบการควบคุมฯ!J267</f>
        <v>0</v>
      </c>
      <c r="G58" s="296">
        <f>+[2]ระบบการควบคุมฯ!L267</f>
        <v>547000</v>
      </c>
      <c r="H58" s="285"/>
      <c r="I58" s="9"/>
      <c r="J58" s="31">
        <f t="shared" si="20"/>
        <v>0</v>
      </c>
      <c r="K58" s="50"/>
    </row>
    <row r="59" spans="1:11" ht="46.2" customHeight="1" x14ac:dyDescent="0.6">
      <c r="A59" s="909"/>
      <c r="B59" s="910" t="str">
        <f>+[2]ยุธศาสตร์เรียนดีปร3100116003211!D170</f>
        <v>ทำสัญญา 20 มค 66 ครบ 20 เมย 66</v>
      </c>
      <c r="C59" s="910"/>
      <c r="D59" s="305"/>
      <c r="E59" s="295"/>
      <c r="F59" s="295"/>
      <c r="G59" s="296"/>
      <c r="H59" s="285"/>
      <c r="I59" s="9"/>
      <c r="J59" s="31"/>
      <c r="K59" s="50"/>
    </row>
    <row r="60" spans="1:11" ht="21" hidden="1" customHeight="1" x14ac:dyDescent="0.25">
      <c r="A60" s="44" t="s">
        <v>149</v>
      </c>
      <c r="B60" s="45" t="str">
        <f>+[2]ระบบการควบคุมฯ!B270</f>
        <v xml:space="preserve">อาคาร สพฐ. 4 (ห้องส้วม 4 ห้อง) </v>
      </c>
      <c r="C60" s="45" t="str">
        <f>+[2]ระบบการควบคุมฯ!C270</f>
        <v>ศธ 04002/ว5190 ลว.14/11/2022 โอนครั้งที่ 64</v>
      </c>
      <c r="D60" s="286">
        <f>SUM(D61)</f>
        <v>431200</v>
      </c>
      <c r="E60" s="286">
        <f t="shared" ref="E60:J60" si="23">SUM(E61)</f>
        <v>431200</v>
      </c>
      <c r="F60" s="286">
        <f t="shared" si="23"/>
        <v>0</v>
      </c>
      <c r="G60" s="286">
        <f t="shared" si="23"/>
        <v>0</v>
      </c>
      <c r="H60" s="286">
        <f t="shared" si="23"/>
        <v>0</v>
      </c>
      <c r="I60" s="286">
        <f t="shared" si="23"/>
        <v>0</v>
      </c>
      <c r="J60" s="286">
        <f t="shared" si="23"/>
        <v>0</v>
      </c>
      <c r="K60" s="46"/>
    </row>
    <row r="61" spans="1:11" ht="21" hidden="1" customHeight="1" x14ac:dyDescent="0.6">
      <c r="A61" s="751" t="str">
        <f>+[2]ระบบการควบคุมฯ!A271</f>
        <v>1)</v>
      </c>
      <c r="B61" s="49" t="str">
        <f>+[2]ระบบการควบคุมฯ!B271</f>
        <v>นิกรราษฎร์บํารุงวิทย์</v>
      </c>
      <c r="C61" s="448" t="str">
        <f>+[2]ระบบการควบคุมฯ!C271</f>
        <v>20004310116003211924</v>
      </c>
      <c r="D61" s="294">
        <f>+[2]ระบบการควบคุมฯ!F271</f>
        <v>431200</v>
      </c>
      <c r="E61" s="295">
        <f>+[2]ระบบการควบคุมฯ!H271</f>
        <v>431200</v>
      </c>
      <c r="F61" s="295">
        <f>+[2]ระบบการควบคุมฯ!J271</f>
        <v>0</v>
      </c>
      <c r="G61" s="296">
        <f>+[2]ระบบการควบคุมฯ!L271</f>
        <v>0</v>
      </c>
      <c r="H61" s="285"/>
      <c r="I61" s="9"/>
      <c r="J61" s="31">
        <f t="shared" ref="J61" si="24">D61-E61-F61-G61</f>
        <v>0</v>
      </c>
      <c r="K61" s="50" t="s">
        <v>188</v>
      </c>
    </row>
    <row r="62" spans="1:11" ht="21" hidden="1" customHeight="1" x14ac:dyDescent="0.6">
      <c r="A62" s="49"/>
      <c r="B62" s="49" t="str">
        <f>+[2]ยุธศาสตร์เรียนดีปร3100116003211!D210</f>
        <v>ทำสัญญา 19 ธค 65 ครบ 16 มีค 66</v>
      </c>
      <c r="C62" s="49"/>
      <c r="D62" s="294"/>
      <c r="E62" s="295"/>
      <c r="F62" s="295"/>
      <c r="G62" s="296"/>
      <c r="H62" s="285"/>
      <c r="I62" s="9"/>
      <c r="J62" s="31">
        <f t="shared" si="20"/>
        <v>0</v>
      </c>
      <c r="K62" s="50"/>
    </row>
    <row r="63" spans="1:11" ht="42" customHeight="1" x14ac:dyDescent="0.25">
      <c r="A63" s="44" t="str">
        <f>+[2]ระบบการควบคุมฯ!A272</f>
        <v>5.2.4</v>
      </c>
      <c r="B63" s="45" t="str">
        <f>+[2]ระบบการควบคุมฯ!B272</f>
        <v>ปรับปรุงซ่อมแซมอาคารเรียนและสิ่งก่ออสร้างอื่นที่ชำรุด</v>
      </c>
      <c r="C63" s="447" t="str">
        <f>+[2]ระบบการควบคุมฯ!C272</f>
        <v>ศธ 04002/ว2729 ลว.7/7/2022 โอนครั้งที่ 648</v>
      </c>
      <c r="D63" s="286">
        <f>SUM(D64)</f>
        <v>496000</v>
      </c>
      <c r="E63" s="286">
        <f t="shared" ref="E63:J63" si="25">SUM(E64)</f>
        <v>0</v>
      </c>
      <c r="F63" s="286">
        <f t="shared" si="25"/>
        <v>0</v>
      </c>
      <c r="G63" s="286">
        <f t="shared" si="25"/>
        <v>0</v>
      </c>
      <c r="H63" s="286">
        <f t="shared" si="25"/>
        <v>0</v>
      </c>
      <c r="I63" s="286">
        <f t="shared" si="25"/>
        <v>0</v>
      </c>
      <c r="J63" s="286">
        <f t="shared" si="25"/>
        <v>496000</v>
      </c>
      <c r="K63" s="46"/>
    </row>
    <row r="64" spans="1:11" ht="21" customHeight="1" x14ac:dyDescent="0.6">
      <c r="A64" s="1112" t="str">
        <f>+[2]ระบบการควบคุมฯ!A273</f>
        <v>1)</v>
      </c>
      <c r="B64" s="1113" t="str">
        <f>+[2]ระบบการควบคุมฯ!B273</f>
        <v>วัดลาดสนุ่น</v>
      </c>
      <c r="C64" s="1114" t="str">
        <f>+[2]ระบบการควบคุมฯ!C273</f>
        <v>2000431011600321ZZZZ</v>
      </c>
      <c r="D64" s="1115">
        <f>+[2]ระบบการควบคุมฯ!F273</f>
        <v>496000</v>
      </c>
      <c r="E64" s="284">
        <f>+[2]ระบบการควบคุมฯ!H274</f>
        <v>0</v>
      </c>
      <c r="F64" s="284">
        <f>+[2]ระบบการควบคุมฯ!J274</f>
        <v>0</v>
      </c>
      <c r="G64" s="283">
        <f>+[2]ระบบการควบคุมฯ!L274</f>
        <v>0</v>
      </c>
      <c r="H64" s="285"/>
      <c r="I64" s="9"/>
      <c r="J64" s="31">
        <f t="shared" ref="J64:J65" si="26">D64-E64-F64-G64</f>
        <v>496000</v>
      </c>
      <c r="K64" s="50"/>
    </row>
    <row r="65" spans="1:11" x14ac:dyDescent="0.6">
      <c r="A65" s="1113"/>
      <c r="B65" s="1113"/>
      <c r="C65" s="1116"/>
      <c r="D65" s="1115"/>
      <c r="E65" s="284"/>
      <c r="F65" s="284"/>
      <c r="G65" s="283"/>
      <c r="H65" s="285"/>
      <c r="I65" s="9"/>
      <c r="J65" s="31">
        <f t="shared" si="26"/>
        <v>0</v>
      </c>
      <c r="K65" s="50"/>
    </row>
    <row r="66" spans="1:11" ht="42" x14ac:dyDescent="0.6">
      <c r="A66" s="480">
        <v>1.3</v>
      </c>
      <c r="B66" s="741" t="str">
        <f>+[2]ระบบการควบคุมฯ!B275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66" s="741" t="str">
        <f>+[2]ระบบการควบคุมฯ!C275</f>
        <v>20004 66 00079 00000</v>
      </c>
      <c r="D66" s="479">
        <f>+D67</f>
        <v>1980000</v>
      </c>
      <c r="E66" s="479">
        <f t="shared" ref="E66:J73" si="27">+E67</f>
        <v>0</v>
      </c>
      <c r="F66" s="479">
        <f t="shared" si="27"/>
        <v>0</v>
      </c>
      <c r="G66" s="479">
        <f t="shared" si="27"/>
        <v>1980000</v>
      </c>
      <c r="H66" s="479">
        <f t="shared" si="27"/>
        <v>0</v>
      </c>
      <c r="I66" s="479">
        <f t="shared" si="27"/>
        <v>0</v>
      </c>
      <c r="J66" s="479">
        <f t="shared" si="27"/>
        <v>0</v>
      </c>
      <c r="K66" s="742"/>
    </row>
    <row r="67" spans="1:11" x14ac:dyDescent="0.6">
      <c r="A67" s="743"/>
      <c r="B67" s="716" t="str">
        <f>+[2]ระบบการควบคุมฯ!B276</f>
        <v>งบลงทุน  ค่าที่ดินสิ่งก่อสร้าง 6611320</v>
      </c>
      <c r="C67" s="744" t="str">
        <f>+[2]ระบบการควบคุมฯ!C276</f>
        <v>20004 31011600 321xxxx</v>
      </c>
      <c r="D67" s="744">
        <f>+D68</f>
        <v>1980000</v>
      </c>
      <c r="E67" s="744">
        <f t="shared" si="27"/>
        <v>0</v>
      </c>
      <c r="F67" s="744">
        <f t="shared" si="27"/>
        <v>0</v>
      </c>
      <c r="G67" s="744">
        <f t="shared" si="27"/>
        <v>1980000</v>
      </c>
      <c r="H67" s="744">
        <f t="shared" si="27"/>
        <v>0</v>
      </c>
      <c r="I67" s="744">
        <f t="shared" si="27"/>
        <v>0</v>
      </c>
      <c r="J67" s="744">
        <f t="shared" si="27"/>
        <v>0</v>
      </c>
      <c r="K67" s="745"/>
    </row>
    <row r="68" spans="1:11" ht="63" customHeight="1" x14ac:dyDescent="0.25">
      <c r="A68" s="752" t="s">
        <v>150</v>
      </c>
      <c r="B68" s="452" t="str">
        <f>+[2]ระบบการควบคุมฯ!B277</f>
        <v xml:space="preserve">ปรับปรุงซ่อมแซมอาคารเรียน อาคารประกอบและสิ่งก่อสร้างอื่น </v>
      </c>
      <c r="C68" s="452" t="str">
        <f>+[2]ระบบการควบคุมฯ!C277</f>
        <v>ศธ 04002/ว5190 ลว.14 พ.ย. 2565 โอนครั้งที่ 64</v>
      </c>
      <c r="D68" s="753">
        <f>+D69</f>
        <v>1980000</v>
      </c>
      <c r="E68" s="753">
        <f t="shared" si="27"/>
        <v>0</v>
      </c>
      <c r="F68" s="753">
        <f t="shared" si="27"/>
        <v>0</v>
      </c>
      <c r="G68" s="753">
        <f t="shared" si="27"/>
        <v>1980000</v>
      </c>
      <c r="H68" s="753">
        <f t="shared" si="27"/>
        <v>0</v>
      </c>
      <c r="I68" s="753">
        <f t="shared" si="27"/>
        <v>0</v>
      </c>
      <c r="J68" s="753">
        <f t="shared" si="27"/>
        <v>0</v>
      </c>
      <c r="K68" s="221"/>
    </row>
    <row r="69" spans="1:11" x14ac:dyDescent="0.25">
      <c r="A69" s="747" t="str">
        <f>+[2]ระบบการควบคุมฯ!A278</f>
        <v>1)</v>
      </c>
      <c r="B69" s="754" t="str">
        <f>+[2]ระบบการควบคุมฯ!B278</f>
        <v xml:space="preserve">โรงเรียนชุมชนบึงบา </v>
      </c>
      <c r="C69" s="747" t="str">
        <f>+[2]ระบบการควบคุมฯ!C278</f>
        <v>20004310116003215607</v>
      </c>
      <c r="D69" s="737">
        <f>+[2]ระบบการควบคุมฯ!D278</f>
        <v>1980000</v>
      </c>
      <c r="E69" s="275">
        <f>+[2]ระบบการควบคุมฯ!G278+[2]ระบบการควบคุมฯ!H278</f>
        <v>0</v>
      </c>
      <c r="F69" s="275">
        <f>+[2]ระบบการควบคุมฯ!I278+[2]ระบบการควบคุมฯ!J278</f>
        <v>0</v>
      </c>
      <c r="G69" s="276">
        <f>+[2]ระบบการควบคุมฯ!K278+[2]ระบบการควบคุมฯ!L278</f>
        <v>1980000</v>
      </c>
      <c r="H69" s="315"/>
      <c r="I69" s="274"/>
      <c r="J69" s="730">
        <f>D69-E69-F69-G69</f>
        <v>0</v>
      </c>
      <c r="K69" s="290"/>
    </row>
    <row r="70" spans="1:11" x14ac:dyDescent="0.25">
      <c r="A70" s="747"/>
      <c r="B70" s="911" t="str">
        <f>+[2]ยุธศาสตร์เรียนดีปร3100116003211!E259</f>
        <v>ทำสัญญญา  9 มค 66 ครบ 25 มีค 66</v>
      </c>
      <c r="C70" s="747"/>
      <c r="D70" s="737"/>
      <c r="E70" s="275"/>
      <c r="F70" s="275"/>
      <c r="G70" s="276"/>
      <c r="H70" s="315"/>
      <c r="I70" s="274"/>
      <c r="J70" s="730"/>
      <c r="K70" s="906"/>
    </row>
    <row r="71" spans="1:11" x14ac:dyDescent="0.6">
      <c r="A71" s="480">
        <v>1.4</v>
      </c>
      <c r="B71" s="741" t="str">
        <f>+[2]ระบบการควบคุมฯ!B281</f>
        <v xml:space="preserve"> กิจกรรมการยกระดับคุณภาพการศึกษา  (โรงเรียนคุณภาพ)</v>
      </c>
      <c r="C71" s="741" t="str">
        <f>+[2]ระบบการควบคุมฯ!C281</f>
        <v>20004 66 00096 00000</v>
      </c>
      <c r="D71" s="479">
        <f>+D72</f>
        <v>95900</v>
      </c>
      <c r="E71" s="479">
        <f t="shared" si="27"/>
        <v>0</v>
      </c>
      <c r="F71" s="479">
        <f t="shared" si="27"/>
        <v>0</v>
      </c>
      <c r="G71" s="479">
        <f t="shared" si="27"/>
        <v>95880</v>
      </c>
      <c r="H71" s="479">
        <f t="shared" si="27"/>
        <v>0</v>
      </c>
      <c r="I71" s="479">
        <f t="shared" si="27"/>
        <v>0</v>
      </c>
      <c r="J71" s="479">
        <f t="shared" si="27"/>
        <v>20</v>
      </c>
      <c r="K71" s="742"/>
    </row>
    <row r="72" spans="1:11" x14ac:dyDescent="0.6">
      <c r="A72" s="743"/>
      <c r="B72" s="716" t="str">
        <f>+[2]ระบบการควบคุมฯ!B282</f>
        <v>งบลงทุน ค่าครุภัณฑ์   6611310</v>
      </c>
      <c r="C72" s="744" t="str">
        <f>+[2]ระบบการควบคุมฯ!C282</f>
        <v>20004 31011600 321xxxx</v>
      </c>
      <c r="D72" s="744">
        <f>+D73</f>
        <v>95900</v>
      </c>
      <c r="E72" s="744">
        <f t="shared" si="27"/>
        <v>0</v>
      </c>
      <c r="F72" s="744">
        <f t="shared" si="27"/>
        <v>0</v>
      </c>
      <c r="G72" s="744">
        <f t="shared" si="27"/>
        <v>95880</v>
      </c>
      <c r="H72" s="744">
        <f t="shared" si="27"/>
        <v>0</v>
      </c>
      <c r="I72" s="744">
        <f t="shared" si="27"/>
        <v>0</v>
      </c>
      <c r="J72" s="744">
        <f t="shared" si="27"/>
        <v>20</v>
      </c>
      <c r="K72" s="745"/>
    </row>
    <row r="73" spans="1:11" ht="42" x14ac:dyDescent="0.25">
      <c r="A73" s="752" t="s">
        <v>151</v>
      </c>
      <c r="B73" s="452" t="str">
        <f>+[2]ระบบการควบคุมฯ!B283</f>
        <v>โต๊ะเก้าอี้นักเรียน ระดับประถมศึกษา</v>
      </c>
      <c r="C73" s="452" t="str">
        <f>+[2]ระบบการควบคุมฯ!C283</f>
        <v>ศธ 04002/ว5169ลว.11 พ.ย. 2565 โอนครั้งที่ 60</v>
      </c>
      <c r="D73" s="753">
        <f>+D74</f>
        <v>95900</v>
      </c>
      <c r="E73" s="753">
        <f t="shared" si="27"/>
        <v>0</v>
      </c>
      <c r="F73" s="753">
        <f t="shared" si="27"/>
        <v>0</v>
      </c>
      <c r="G73" s="753">
        <f t="shared" si="27"/>
        <v>95880</v>
      </c>
      <c r="H73" s="753">
        <f t="shared" si="27"/>
        <v>0</v>
      </c>
      <c r="I73" s="753">
        <f t="shared" si="27"/>
        <v>0</v>
      </c>
      <c r="J73" s="753">
        <f t="shared" si="27"/>
        <v>20</v>
      </c>
      <c r="K73" s="221"/>
    </row>
    <row r="74" spans="1:11" x14ac:dyDescent="0.6">
      <c r="A74" s="747" t="str">
        <f>+[2]ระบบการควบคุมฯ!A284</f>
        <v>1)</v>
      </c>
      <c r="B74" s="754" t="str">
        <f>+[2]ระบบการควบคุมฯ!B284</f>
        <v xml:space="preserve"> โรงเรียนชุมชนบึงบา </v>
      </c>
      <c r="C74" s="747" t="str">
        <f>+[2]ระบบการควบคุมฯ!C284</f>
        <v>20004310116003112340</v>
      </c>
      <c r="D74" s="737">
        <f>+[2]ระบบการควบคุมฯ!D284</f>
        <v>95900</v>
      </c>
      <c r="E74" s="275">
        <f>+[2]ระบบการควบคุมฯ!G282+[2]ระบบการควบคุมฯ!H282</f>
        <v>0</v>
      </c>
      <c r="F74" s="275">
        <f>+[2]ระบบการควบคุมฯ!I282+[2]ระบบการควบคุมฯ!J282</f>
        <v>0</v>
      </c>
      <c r="G74" s="276">
        <f>+[2]ระบบการควบคุมฯ!K282+[2]ระบบการควบคุมฯ!L282</f>
        <v>95880</v>
      </c>
      <c r="H74" s="315"/>
      <c r="I74" s="274"/>
      <c r="J74" s="730">
        <f>D74-E74-F74-G74</f>
        <v>20</v>
      </c>
      <c r="K74" s="905"/>
    </row>
    <row r="75" spans="1:11" x14ac:dyDescent="0.6">
      <c r="A75" s="49"/>
      <c r="B75" s="49"/>
      <c r="C75" s="49"/>
      <c r="D75" s="294"/>
      <c r="E75" s="295"/>
      <c r="F75" s="295"/>
      <c r="G75" s="296"/>
      <c r="H75" s="285"/>
      <c r="I75" s="9"/>
      <c r="J75" s="31"/>
      <c r="K75" s="43"/>
    </row>
    <row r="76" spans="1:11" ht="21" hidden="1" customHeight="1" x14ac:dyDescent="0.6">
      <c r="A76" s="49"/>
      <c r="B76" s="49"/>
      <c r="C76" s="49"/>
      <c r="D76" s="294"/>
      <c r="E76" s="295"/>
      <c r="F76" s="295"/>
      <c r="G76" s="296"/>
      <c r="H76" s="285"/>
      <c r="I76" s="9"/>
      <c r="J76" s="31"/>
      <c r="K76" s="50"/>
    </row>
    <row r="77" spans="1:11" ht="63" hidden="1" customHeight="1" x14ac:dyDescent="0.6">
      <c r="A77" s="49"/>
      <c r="B77" s="49"/>
      <c r="C77" s="49"/>
      <c r="D77" s="294"/>
      <c r="E77" s="295"/>
      <c r="F77" s="295"/>
      <c r="G77" s="296"/>
      <c r="H77" s="285"/>
      <c r="I77" s="9"/>
      <c r="J77" s="31">
        <f t="shared" si="20"/>
        <v>0</v>
      </c>
      <c r="K77" s="50"/>
    </row>
    <row r="78" spans="1:11" ht="21" hidden="1" customHeight="1" x14ac:dyDescent="0.6">
      <c r="A78" s="1117" t="str">
        <f>+[2]ระบบการควบคุมฯ!A390</f>
        <v>ง</v>
      </c>
      <c r="B78" s="51" t="str">
        <f>+[2]ระบบการควบคุมฯ!B390</f>
        <v>แผนงานพื้นฐานด้านการพัฒนาและเสริมสร้างศักยภาพทรัพยากรมนุษย์</v>
      </c>
      <c r="C78" s="449"/>
      <c r="D78" s="297">
        <f>+D79+D86</f>
        <v>21521900</v>
      </c>
      <c r="E78" s="297">
        <f t="shared" ref="E78:J78" si="28">+E79+E86</f>
        <v>4905200</v>
      </c>
      <c r="F78" s="297">
        <f t="shared" si="28"/>
        <v>0</v>
      </c>
      <c r="G78" s="297">
        <f t="shared" si="28"/>
        <v>16613746</v>
      </c>
      <c r="H78" s="297">
        <f t="shared" si="28"/>
        <v>0</v>
      </c>
      <c r="I78" s="297">
        <f t="shared" si="28"/>
        <v>63920</v>
      </c>
      <c r="J78" s="297">
        <f t="shared" si="28"/>
        <v>2954</v>
      </c>
      <c r="K78" s="297">
        <f t="shared" ref="E78:K82" si="29">+K79</f>
        <v>0</v>
      </c>
    </row>
    <row r="79" spans="1:11" ht="21" hidden="1" customHeight="1" x14ac:dyDescent="0.25">
      <c r="A79" s="298">
        <f>+[2]ระบบการควบคุมฯ!A391</f>
        <v>1</v>
      </c>
      <c r="B79" s="299" t="str">
        <f>+[2]ระบบการควบคุมฯ!B391</f>
        <v xml:space="preserve">ผลผลิตผู้จบการศึกษาก่อนประถมศึกษา </v>
      </c>
      <c r="C79" s="755" t="str">
        <f>+[2]ระบบการควบคุมฯ!C391</f>
        <v xml:space="preserve">20004 35000100 </v>
      </c>
      <c r="D79" s="300">
        <f>+D80</f>
        <v>47400</v>
      </c>
      <c r="E79" s="300">
        <f t="shared" si="29"/>
        <v>0</v>
      </c>
      <c r="F79" s="300">
        <f t="shared" si="29"/>
        <v>0</v>
      </c>
      <c r="G79" s="300">
        <f t="shared" si="29"/>
        <v>47340</v>
      </c>
      <c r="H79" s="300">
        <f t="shared" si="29"/>
        <v>0</v>
      </c>
      <c r="I79" s="300">
        <f t="shared" si="29"/>
        <v>0</v>
      </c>
      <c r="J79" s="300">
        <f t="shared" si="29"/>
        <v>60</v>
      </c>
      <c r="K79" s="300">
        <f t="shared" si="29"/>
        <v>0</v>
      </c>
    </row>
    <row r="80" spans="1:11" ht="21" hidden="1" customHeight="1" x14ac:dyDescent="0.25">
      <c r="A80" s="301">
        <v>1.1000000000000001</v>
      </c>
      <c r="B80" s="302" t="str">
        <f>+[2]ระบบการควบคุมฯ!B396</f>
        <v xml:space="preserve">กิจกรรมการจัดการศึกษาก่อนประถมศึกษา  </v>
      </c>
      <c r="C80" s="756" t="str">
        <f>+[2]ระบบการควบคุมฯ!C396</f>
        <v>20004 66 05162 00000</v>
      </c>
      <c r="D80" s="303">
        <f>+D81</f>
        <v>47400</v>
      </c>
      <c r="E80" s="303">
        <f t="shared" si="29"/>
        <v>0</v>
      </c>
      <c r="F80" s="303">
        <f t="shared" si="29"/>
        <v>0</v>
      </c>
      <c r="G80" s="303">
        <f t="shared" si="29"/>
        <v>47340</v>
      </c>
      <c r="H80" s="303">
        <f t="shared" si="29"/>
        <v>0</v>
      </c>
      <c r="I80" s="303">
        <f t="shared" si="29"/>
        <v>0</v>
      </c>
      <c r="J80" s="303">
        <f t="shared" si="29"/>
        <v>60</v>
      </c>
      <c r="K80" s="303">
        <f t="shared" si="29"/>
        <v>0</v>
      </c>
    </row>
    <row r="81" spans="1:11" x14ac:dyDescent="0.6">
      <c r="A81" s="52"/>
      <c r="B81" s="53" t="str">
        <f>+[2]ระบบการควบคุมฯ!B394</f>
        <v xml:space="preserve">รวมงบลงทุน </v>
      </c>
      <c r="C81" s="450"/>
      <c r="D81" s="252">
        <f>+D82</f>
        <v>47400</v>
      </c>
      <c r="E81" s="252">
        <f t="shared" si="29"/>
        <v>0</v>
      </c>
      <c r="F81" s="252">
        <f t="shared" si="29"/>
        <v>0</v>
      </c>
      <c r="G81" s="252">
        <f t="shared" si="29"/>
        <v>47340</v>
      </c>
      <c r="H81" s="252">
        <f t="shared" si="29"/>
        <v>0</v>
      </c>
      <c r="I81" s="252">
        <f t="shared" si="29"/>
        <v>0</v>
      </c>
      <c r="J81" s="252">
        <f t="shared" si="29"/>
        <v>60</v>
      </c>
      <c r="K81" s="52"/>
    </row>
    <row r="82" spans="1:11" ht="42" customHeight="1" x14ac:dyDescent="0.6">
      <c r="A82" s="52"/>
      <c r="B82" s="53" t="str">
        <f>+[2]ระบบการควบคุมฯ!B452</f>
        <v>ครุภัณฑ์การศึกษา 120611</v>
      </c>
      <c r="C82" s="450"/>
      <c r="D82" s="252">
        <f>+D83</f>
        <v>47400</v>
      </c>
      <c r="E82" s="252">
        <f t="shared" si="29"/>
        <v>0</v>
      </c>
      <c r="F82" s="252">
        <f t="shared" si="29"/>
        <v>0</v>
      </c>
      <c r="G82" s="252">
        <f t="shared" si="29"/>
        <v>47340</v>
      </c>
      <c r="H82" s="252">
        <f t="shared" si="29"/>
        <v>0</v>
      </c>
      <c r="I82" s="252">
        <f t="shared" si="29"/>
        <v>0</v>
      </c>
      <c r="J82" s="252">
        <f t="shared" si="29"/>
        <v>60</v>
      </c>
      <c r="K82" s="52"/>
    </row>
    <row r="83" spans="1:11" ht="42" x14ac:dyDescent="0.25">
      <c r="A83" s="206" t="s">
        <v>43</v>
      </c>
      <c r="B83" s="206" t="str">
        <f>+[2]ระบบการควบคุมฯ!B453</f>
        <v>โต๊ะ-เก้าอี้นักเรียนระดับก่อนประถมศึกษา</v>
      </c>
      <c r="C83" s="451" t="str">
        <f>+[2]ระบบการควบคุมฯ!C453</f>
        <v>ศธ04002/ว5169 ลว.11 พ.ย.65 โอนครั้งที่ 60</v>
      </c>
      <c r="D83" s="304">
        <f>SUM(D84:D85)</f>
        <v>47400</v>
      </c>
      <c r="E83" s="304">
        <f t="shared" ref="E83:J83" si="30">SUM(E84:E85)</f>
        <v>0</v>
      </c>
      <c r="F83" s="304">
        <f t="shared" si="30"/>
        <v>0</v>
      </c>
      <c r="G83" s="304">
        <f t="shared" si="30"/>
        <v>47340</v>
      </c>
      <c r="H83" s="304">
        <f t="shared" si="30"/>
        <v>0</v>
      </c>
      <c r="I83" s="304">
        <f t="shared" si="30"/>
        <v>0</v>
      </c>
      <c r="J83" s="304">
        <f t="shared" si="30"/>
        <v>60</v>
      </c>
      <c r="K83" s="207"/>
    </row>
    <row r="84" spans="1:11" ht="42" customHeight="1" x14ac:dyDescent="0.6">
      <c r="A84" s="757" t="str">
        <f>+[2]ระบบการควบคุมฯ!A454</f>
        <v>1)</v>
      </c>
      <c r="B84" s="54" t="str">
        <f>+[2]ระบบการควบคุมฯ!B454</f>
        <v>วัดราษฎรบํารุง</v>
      </c>
      <c r="C84" s="54" t="str">
        <f>+[2]ระบบการควบคุมฯ!C454</f>
        <v>20004350001003110531</v>
      </c>
      <c r="D84" s="305">
        <f>+[2]ระบบการควบคุมฯ!F454</f>
        <v>23700</v>
      </c>
      <c r="E84" s="295">
        <f>+[2]ระบบการควบคุมฯ!H454</f>
        <v>0</v>
      </c>
      <c r="F84" s="295">
        <f>+[2]ระบบการควบคุมฯ!J454</f>
        <v>0</v>
      </c>
      <c r="G84" s="296">
        <f>+[2]ระบบการควบคุมฯ!L454</f>
        <v>23670</v>
      </c>
      <c r="H84" s="306"/>
      <c r="I84" s="47"/>
      <c r="J84" s="48">
        <f t="shared" ref="J84:J85" si="31">D84-E84-F84-G84</f>
        <v>30</v>
      </c>
      <c r="K84" s="43"/>
    </row>
    <row r="85" spans="1:11" x14ac:dyDescent="0.6">
      <c r="A85" s="757" t="str">
        <f>+[2]ระบบการควบคุมฯ!A455</f>
        <v>2)</v>
      </c>
      <c r="B85" s="54" t="str">
        <f>+[2]ระบบการควบคุมฯ!B455</f>
        <v>วัดสอนดีศรีเจริญ</v>
      </c>
      <c r="C85" s="54" t="str">
        <f>+[2]ระบบการควบคุมฯ!C455</f>
        <v>20004350001003110532</v>
      </c>
      <c r="D85" s="305">
        <f>+[2]ระบบการควบคุมฯ!F455</f>
        <v>23700</v>
      </c>
      <c r="E85" s="295">
        <f>+[2]ระบบการควบคุมฯ!H455</f>
        <v>0</v>
      </c>
      <c r="F85" s="295">
        <f>+[2]ระบบการควบคุมฯ!J455</f>
        <v>0</v>
      </c>
      <c r="G85" s="296">
        <f>+[2]ระบบการควบคุมฯ!L455</f>
        <v>23670</v>
      </c>
      <c r="H85" s="306"/>
      <c r="I85" s="47"/>
      <c r="J85" s="48">
        <f t="shared" si="31"/>
        <v>30</v>
      </c>
      <c r="K85" s="43"/>
    </row>
    <row r="86" spans="1:11" x14ac:dyDescent="0.25">
      <c r="A86" s="307">
        <f>+[2]ระบบการควบคุมฯ!A479</f>
        <v>2</v>
      </c>
      <c r="B86" s="308" t="str">
        <f>+[2]ระบบการควบคุมฯ!B479</f>
        <v xml:space="preserve">ผลผลิตผู้จบการศึกษาภาคบังคับ  </v>
      </c>
      <c r="C86" s="452" t="str">
        <f>+[2]ระบบการควบคุมฯ!C479</f>
        <v>20004 35000200</v>
      </c>
      <c r="D86" s="300">
        <f>SUM(D87:D88)</f>
        <v>21474500</v>
      </c>
      <c r="E86" s="300">
        <f t="shared" ref="E86:J86" si="32">SUM(E87:E88)</f>
        <v>4905200</v>
      </c>
      <c r="F86" s="300">
        <f t="shared" si="32"/>
        <v>0</v>
      </c>
      <c r="G86" s="300">
        <f t="shared" si="32"/>
        <v>16566406</v>
      </c>
      <c r="H86" s="300">
        <f t="shared" si="32"/>
        <v>0</v>
      </c>
      <c r="I86" s="300">
        <f t="shared" si="32"/>
        <v>63920</v>
      </c>
      <c r="J86" s="300">
        <f t="shared" si="32"/>
        <v>2894</v>
      </c>
      <c r="K86" s="300"/>
    </row>
    <row r="87" spans="1:11" x14ac:dyDescent="0.6">
      <c r="A87" s="310"/>
      <c r="B87" s="311" t="s">
        <v>152</v>
      </c>
      <c r="C87" s="758"/>
      <c r="D87" s="312">
        <f>+D90+D104+D114</f>
        <v>1461000</v>
      </c>
      <c r="E87" s="312">
        <f t="shared" ref="E87:J87" si="33">+E90+E104+E114</f>
        <v>0</v>
      </c>
      <c r="F87" s="312">
        <f t="shared" si="33"/>
        <v>0</v>
      </c>
      <c r="G87" s="312">
        <f t="shared" si="33"/>
        <v>1458106</v>
      </c>
      <c r="H87" s="312">
        <f t="shared" si="33"/>
        <v>0</v>
      </c>
      <c r="I87" s="312">
        <f t="shared" si="33"/>
        <v>63920</v>
      </c>
      <c r="J87" s="312">
        <f t="shared" si="33"/>
        <v>2894</v>
      </c>
      <c r="K87" s="313"/>
    </row>
    <row r="88" spans="1:11" x14ac:dyDescent="0.25">
      <c r="A88" s="759"/>
      <c r="B88" s="760" t="s">
        <v>153</v>
      </c>
      <c r="C88" s="761"/>
      <c r="D88" s="762">
        <f>+D124+D173</f>
        <v>20013500</v>
      </c>
      <c r="E88" s="762">
        <f t="shared" ref="E88:J88" si="34">+E124+E173</f>
        <v>4905200</v>
      </c>
      <c r="F88" s="762">
        <f t="shared" si="34"/>
        <v>0</v>
      </c>
      <c r="G88" s="762">
        <f t="shared" si="34"/>
        <v>15108300</v>
      </c>
      <c r="H88" s="762">
        <f t="shared" si="34"/>
        <v>0</v>
      </c>
      <c r="I88" s="762">
        <f t="shared" si="34"/>
        <v>0</v>
      </c>
      <c r="J88" s="762">
        <f t="shared" si="34"/>
        <v>0</v>
      </c>
      <c r="K88" s="762"/>
    </row>
    <row r="89" spans="1:11" x14ac:dyDescent="0.6">
      <c r="A89" s="222">
        <v>2.1</v>
      </c>
      <c r="B89" s="763" t="str">
        <f>+[2]ระบบการควบคุมฯ!B484</f>
        <v>กิจกรรมการจัดการศึกษาประถมศึกษาสำหรับโรงเรียนปกติ</v>
      </c>
      <c r="C89" s="208" t="str">
        <f>+[2]ระบบการควบคุมฯ!C484</f>
        <v>20004 66 05164 00000</v>
      </c>
      <c r="D89" s="309">
        <f>+D90</f>
        <v>301300</v>
      </c>
      <c r="E89" s="309">
        <f t="shared" ref="E89:J89" si="35">+E90</f>
        <v>0</v>
      </c>
      <c r="F89" s="309">
        <f t="shared" si="35"/>
        <v>0</v>
      </c>
      <c r="G89" s="309">
        <f t="shared" si="35"/>
        <v>300441</v>
      </c>
      <c r="H89" s="309">
        <f t="shared" si="35"/>
        <v>0</v>
      </c>
      <c r="I89" s="309">
        <f t="shared" si="35"/>
        <v>63920</v>
      </c>
      <c r="J89" s="309">
        <f t="shared" si="35"/>
        <v>859</v>
      </c>
      <c r="K89" s="309"/>
    </row>
    <row r="90" spans="1:11" x14ac:dyDescent="0.6">
      <c r="A90" s="310"/>
      <c r="B90" s="311" t="str">
        <f>+[2]ระบบการควบคุมฯ!B580</f>
        <v>งบลงทุน  ค่าครุภัณฑ์  6611310</v>
      </c>
      <c r="C90" s="453"/>
      <c r="D90" s="312">
        <f>+D91+D96</f>
        <v>301300</v>
      </c>
      <c r="E90" s="313">
        <f t="shared" ref="E90:J90" si="36">+E91+E96</f>
        <v>0</v>
      </c>
      <c r="F90" s="313">
        <f t="shared" si="36"/>
        <v>0</v>
      </c>
      <c r="G90" s="313">
        <f t="shared" si="36"/>
        <v>300441</v>
      </c>
      <c r="H90" s="312">
        <f t="shared" si="36"/>
        <v>0</v>
      </c>
      <c r="I90" s="312">
        <f t="shared" si="36"/>
        <v>63920</v>
      </c>
      <c r="J90" s="312">
        <f t="shared" si="36"/>
        <v>859</v>
      </c>
      <c r="K90" s="313"/>
    </row>
    <row r="91" spans="1:11" ht="21" customHeight="1" x14ac:dyDescent="0.6">
      <c r="A91" s="24"/>
      <c r="B91" s="55" t="str">
        <f>+[2]ระบบการควบคุมฯ!B663</f>
        <v>ครุภัณฑ์โฆษณาและเผยแพร่ 120604</v>
      </c>
      <c r="C91" s="314"/>
      <c r="D91" s="314">
        <f>+D92</f>
        <v>0</v>
      </c>
      <c r="E91" s="314">
        <f t="shared" ref="E91:K91" si="37">+E92</f>
        <v>0</v>
      </c>
      <c r="F91" s="314">
        <f t="shared" si="37"/>
        <v>0</v>
      </c>
      <c r="G91" s="314">
        <f t="shared" si="37"/>
        <v>0</v>
      </c>
      <c r="H91" s="314">
        <f t="shared" si="37"/>
        <v>0</v>
      </c>
      <c r="I91" s="314">
        <f t="shared" si="37"/>
        <v>63920</v>
      </c>
      <c r="J91" s="314">
        <f t="shared" si="37"/>
        <v>0</v>
      </c>
      <c r="K91" s="314">
        <f t="shared" si="37"/>
        <v>0</v>
      </c>
    </row>
    <row r="92" spans="1:11" ht="42" x14ac:dyDescent="0.25">
      <c r="A92" s="56" t="s">
        <v>34</v>
      </c>
      <c r="B92" s="57" t="str">
        <f>+[2]ระบบการควบคุมฯ!B664</f>
        <v>เครื่องมัลติมิเดียโปรเจคเตอร์ระดับXGAขนาด 4000ANSILunens</v>
      </c>
      <c r="C92" s="57" t="str">
        <f>+[2]ระบบการควบคุมฯ!C664</f>
        <v>ศธ04002/ว5169 ลว.11 พ.ย.65 โอนครั้งที่ 60</v>
      </c>
      <c r="D92" s="279">
        <f>+[2]ระบบการควบคุมฯ!F664</f>
        <v>0</v>
      </c>
      <c r="E92" s="279">
        <f>+[2]ระบบการควบคุมฯ!G664+[2]ระบบการควบคุมฯ!H664</f>
        <v>0</v>
      </c>
      <c r="F92" s="279">
        <f>+[2]ระบบการควบคุมฯ!I664+[2]ระบบการควบคุมฯ!J664</f>
        <v>0</v>
      </c>
      <c r="G92" s="279"/>
      <c r="H92" s="279">
        <f>+[2]ระบบการควบคุมฯ!J664</f>
        <v>0</v>
      </c>
      <c r="I92" s="279">
        <f>+[2]ระบบการควบคุมฯ!K664</f>
        <v>63920</v>
      </c>
      <c r="J92" s="279">
        <f>+D92-E92-G92</f>
        <v>0</v>
      </c>
      <c r="K92" s="56"/>
    </row>
    <row r="93" spans="1:11" x14ac:dyDescent="0.25">
      <c r="A93" s="56" t="str">
        <f>+[2]ระบบการควบคุมฯ!A665</f>
        <v>2.1.8.1</v>
      </c>
      <c r="B93" s="56" t="str">
        <f>+[2]ระบบการควบคุมฯ!B665</f>
        <v>วัดสระบัว</v>
      </c>
      <c r="C93" s="279" t="str">
        <f>+[2]ระบบการควบคุมฯ!C665</f>
        <v>20004 35002 110C70</v>
      </c>
      <c r="D93" s="279">
        <f>+[2]ระบบการควบคุมฯ!D665</f>
        <v>0</v>
      </c>
      <c r="E93" s="275">
        <f>+[2]ระบบการควบคุมฯ!G665+[2]ระบบการควบคุมฯ!H665</f>
        <v>0</v>
      </c>
      <c r="F93" s="275">
        <f>+[2]ระบบการควบคุมฯ!I665+[2]ระบบการควบคุมฯ!J665</f>
        <v>0</v>
      </c>
      <c r="G93" s="276">
        <f>+[2]ระบบการควบคุมฯ!K665+[2]ระบบการควบคุมฯ!L665</f>
        <v>0</v>
      </c>
      <c r="H93" s="287"/>
      <c r="I93" s="56"/>
      <c r="J93" s="279">
        <f>+D93-E93-G93</f>
        <v>0</v>
      </c>
      <c r="K93" s="56"/>
    </row>
    <row r="94" spans="1:11" x14ac:dyDescent="0.25">
      <c r="A94" s="274"/>
      <c r="B94" s="274"/>
      <c r="C94" s="454"/>
      <c r="D94" s="275"/>
      <c r="E94" s="275"/>
      <c r="F94" s="275"/>
      <c r="G94" s="276"/>
      <c r="H94" s="315"/>
      <c r="I94" s="274"/>
      <c r="J94" s="275"/>
      <c r="K94" s="56"/>
    </row>
    <row r="95" spans="1:11" x14ac:dyDescent="0.25">
      <c r="A95" s="274"/>
      <c r="B95" s="274"/>
      <c r="C95" s="454"/>
      <c r="D95" s="275"/>
      <c r="E95" s="275"/>
      <c r="F95" s="275"/>
      <c r="G95" s="276"/>
      <c r="H95" s="315"/>
      <c r="I95" s="274"/>
      <c r="J95" s="275"/>
      <c r="K95" s="56"/>
    </row>
    <row r="96" spans="1:11" ht="42" customHeight="1" x14ac:dyDescent="0.6">
      <c r="A96" s="24" t="s">
        <v>34</v>
      </c>
      <c r="B96" s="55" t="str">
        <f>+[2]ระบบการควบคุมฯ!B680</f>
        <v xml:space="preserve">ครุภัณฑ์การศึกษา 120611 </v>
      </c>
      <c r="C96" s="314"/>
      <c r="D96" s="314">
        <f>+D97+D99</f>
        <v>301300</v>
      </c>
      <c r="E96" s="314">
        <f t="shared" ref="E96:J96" si="38">+E97+E99</f>
        <v>0</v>
      </c>
      <c r="F96" s="314">
        <f t="shared" si="38"/>
        <v>0</v>
      </c>
      <c r="G96" s="314">
        <f>+G97+G99</f>
        <v>300441</v>
      </c>
      <c r="H96" s="314">
        <f t="shared" si="38"/>
        <v>0</v>
      </c>
      <c r="I96" s="314">
        <f t="shared" si="38"/>
        <v>0</v>
      </c>
      <c r="J96" s="314">
        <f t="shared" si="38"/>
        <v>859</v>
      </c>
      <c r="K96" s="314">
        <f t="shared" ref="E96:K97" si="39">+K97</f>
        <v>0</v>
      </c>
    </row>
    <row r="97" spans="1:11" ht="42" x14ac:dyDescent="0.25">
      <c r="A97" s="28" t="s">
        <v>52</v>
      </c>
      <c r="B97" s="764" t="str">
        <f>+[2]ระบบการควบคุมฯ!B681</f>
        <v>ครุภัณฑ์การเรียนการสอน Coding ระดับประถมศึกษา แบบ 2</v>
      </c>
      <c r="C97" s="764" t="str">
        <f>+[2]ระบบการควบคุมฯ!C681</f>
        <v>ที่ ศธ04002/ว5169/11 พ.ย. 65 ครั้งที่ 60</v>
      </c>
      <c r="D97" s="253">
        <f>+D98</f>
        <v>94200</v>
      </c>
      <c r="E97" s="253">
        <f t="shared" si="39"/>
        <v>0</v>
      </c>
      <c r="F97" s="253">
        <f t="shared" si="39"/>
        <v>0</v>
      </c>
      <c r="G97" s="253">
        <f t="shared" si="39"/>
        <v>93500</v>
      </c>
      <c r="H97" s="253">
        <f t="shared" si="39"/>
        <v>0</v>
      </c>
      <c r="I97" s="253">
        <f t="shared" si="39"/>
        <v>0</v>
      </c>
      <c r="J97" s="253">
        <f t="shared" si="39"/>
        <v>700</v>
      </c>
      <c r="K97" s="28"/>
    </row>
    <row r="98" spans="1:11" x14ac:dyDescent="0.25">
      <c r="A98" s="765" t="str">
        <f>+[2]ระบบการควบคุมฯ!A682</f>
        <v>1)</v>
      </c>
      <c r="B98" s="766" t="str">
        <f>+[2]ระบบการควบคุมฯ!B682</f>
        <v>วัดสุขบุญฑริการาม</v>
      </c>
      <c r="C98" s="766" t="str">
        <f>+[2]ระบบการควบคุมฯ!C682</f>
        <v>20004350002003111570</v>
      </c>
      <c r="D98" s="279">
        <f>+[2]ระบบการควบคุมฯ!F682</f>
        <v>94200</v>
      </c>
      <c r="E98" s="275">
        <f>+[2]ระบบการควบคุมฯ!G682+[2]ระบบการควบคุมฯ!H682</f>
        <v>0</v>
      </c>
      <c r="F98" s="275">
        <f>+[2]ระบบการควบคุมฯ!I682+[2]ระบบการควบคุมฯ!J682</f>
        <v>0</v>
      </c>
      <c r="G98" s="276">
        <f>+[2]ระบบการควบคุมฯ!K682+[2]ระบบการควบคุมฯ!L682</f>
        <v>93500</v>
      </c>
      <c r="H98" s="287"/>
      <c r="I98" s="56"/>
      <c r="J98" s="279">
        <f>+D98-E98-G98</f>
        <v>700</v>
      </c>
      <c r="K98" s="56"/>
    </row>
    <row r="99" spans="1:11" ht="42" x14ac:dyDescent="0.25">
      <c r="A99" s="767" t="s">
        <v>154</v>
      </c>
      <c r="B99" s="273" t="str">
        <f>+[2]ระบบการควบคุมฯ!B691</f>
        <v>โต๊ะเก้าอี้นักเรียน ระดับประถมศึกษา ชุดละ 1500 บาท</v>
      </c>
      <c r="C99" s="273" t="str">
        <f>+[2]ระบบการควบคุมฯ!C691</f>
        <v>ที่ ศธ04002/ว5169/11 พ.ย. 65 ครั้งที่ 60</v>
      </c>
      <c r="D99" s="253">
        <f>SUM(D100:D102)</f>
        <v>207100</v>
      </c>
      <c r="E99" s="253">
        <f t="shared" ref="E99:J99" si="40">SUM(E100:E102)</f>
        <v>0</v>
      </c>
      <c r="F99" s="253">
        <f t="shared" si="40"/>
        <v>0</v>
      </c>
      <c r="G99" s="253">
        <f t="shared" si="40"/>
        <v>206941</v>
      </c>
      <c r="H99" s="253">
        <f t="shared" si="40"/>
        <v>0</v>
      </c>
      <c r="I99" s="253">
        <f t="shared" si="40"/>
        <v>0</v>
      </c>
      <c r="J99" s="253">
        <f t="shared" si="40"/>
        <v>159</v>
      </c>
      <c r="K99" s="28"/>
    </row>
    <row r="100" spans="1:11" x14ac:dyDescent="0.6">
      <c r="A100" s="768" t="str">
        <f>+[2]ระบบการควบคุมฯ!A692</f>
        <v>1)</v>
      </c>
      <c r="B100" s="769" t="str">
        <f>+[2]ระบบการควบคุมฯ!B692</f>
        <v>วัดกลางคลองสี่</v>
      </c>
      <c r="C100" s="768" t="str">
        <f>+[2]ระบบการควบคุมฯ!C692</f>
        <v>20004350002003111571</v>
      </c>
      <c r="D100" s="279">
        <f>+[2]ระบบการควบคุมฯ!D692</f>
        <v>64000</v>
      </c>
      <c r="E100" s="275">
        <f>+[2]ระบบการควบคุมฯ!G692+[2]ระบบการควบคุมฯ!H692</f>
        <v>0</v>
      </c>
      <c r="F100" s="275">
        <f>+[2]ระบบการควบคุมฯ!I692+[2]ระบบการควบคุมฯ!J692</f>
        <v>0</v>
      </c>
      <c r="G100" s="276">
        <f>+[2]ระบบการควบคุมฯ!K692+[2]ระบบการควบคุมฯ!L692</f>
        <v>63920</v>
      </c>
      <c r="H100" s="287"/>
      <c r="I100" s="770"/>
      <c r="J100" s="279">
        <f>+D100-E100-G100</f>
        <v>80</v>
      </c>
      <c r="K100" s="43"/>
    </row>
    <row r="101" spans="1:11" ht="42" customHeight="1" x14ac:dyDescent="0.6">
      <c r="A101" s="768" t="str">
        <f>+[2]ระบบการควบคุมฯ!A693</f>
        <v>2)</v>
      </c>
      <c r="B101" s="769" t="str">
        <f>+[2]ระบบการควบคุมฯ!B693</f>
        <v>วัดประชุมราษฏร์</v>
      </c>
      <c r="C101" s="768" t="str">
        <f>+[2]ระบบการควบคุมฯ!C693</f>
        <v>20004350002003111572</v>
      </c>
      <c r="D101" s="279">
        <f>+[2]ระบบการควบคุมฯ!D693</f>
        <v>24000</v>
      </c>
      <c r="E101" s="275">
        <f>+[2]ระบบการควบคุมฯ!G693+[2]ระบบการควบคุมฯ!H693</f>
        <v>0</v>
      </c>
      <c r="F101" s="275">
        <f>+[2]ระบบการควบคุมฯ!I693+[2]ระบบการควบคุมฯ!J693</f>
        <v>0</v>
      </c>
      <c r="G101" s="276">
        <f>+[2]ระบบการควบคุมฯ!K693+[2]ระบบการควบคุมฯ!L693</f>
        <v>23970</v>
      </c>
      <c r="H101" s="287"/>
      <c r="I101" s="770"/>
      <c r="J101" s="279">
        <f t="shared" ref="J101:J102" si="41">+D101-E101-G101</f>
        <v>30</v>
      </c>
      <c r="K101" s="43"/>
    </row>
    <row r="102" spans="1:11" ht="42" customHeight="1" x14ac:dyDescent="0.25">
      <c r="A102" s="768" t="str">
        <f>+[2]ระบบการควบคุมฯ!A694</f>
        <v>3)</v>
      </c>
      <c r="B102" s="769" t="str">
        <f>+[2]ระบบการควบคุมฯ!B694</f>
        <v>วัดโปรยฝน</v>
      </c>
      <c r="C102" s="768" t="str">
        <f>+[2]ระบบการควบคุมฯ!C694</f>
        <v>20004350002003111573</v>
      </c>
      <c r="D102" s="279">
        <f>+[2]ระบบการควบคุมฯ!D694</f>
        <v>119100</v>
      </c>
      <c r="E102" s="275">
        <f>+[2]ระบบการควบคุมฯ!G694+[2]ระบบการควบคุมฯ!H694</f>
        <v>0</v>
      </c>
      <c r="F102" s="275">
        <f>+[2]ระบบการควบคุมฯ!I694+[2]ระบบการควบคุมฯ!J694</f>
        <v>0</v>
      </c>
      <c r="G102" s="276">
        <f>+[2]ระบบการควบคุมฯ!K694+[2]ระบบการควบคุมฯ!L694</f>
        <v>119051</v>
      </c>
      <c r="H102" s="287"/>
      <c r="I102" s="770"/>
      <c r="J102" s="279">
        <f t="shared" si="41"/>
        <v>49</v>
      </c>
      <c r="K102" s="56"/>
    </row>
    <row r="103" spans="1:11" ht="42" customHeight="1" x14ac:dyDescent="0.6">
      <c r="A103" s="222">
        <v>2.1</v>
      </c>
      <c r="B103" s="763" t="str">
        <f>+[2]ระบบการควบคุมฯ!B701</f>
        <v xml:space="preserve">กิจกรรมรองเทคโนโลยีดิจิทัลเพื่อการศึกษาขั้นพื้นฐาน </v>
      </c>
      <c r="C103" s="208" t="str">
        <f>+[2]ระบบการควบคุมฯ!C701</f>
        <v>20004 66 05164 00063</v>
      </c>
      <c r="D103" s="309">
        <f>+D104</f>
        <v>535200</v>
      </c>
      <c r="E103" s="309">
        <f t="shared" ref="E103:J103" si="42">+E104</f>
        <v>0</v>
      </c>
      <c r="F103" s="309">
        <f t="shared" si="42"/>
        <v>0</v>
      </c>
      <c r="G103" s="309">
        <f t="shared" si="42"/>
        <v>534700</v>
      </c>
      <c r="H103" s="309">
        <f t="shared" si="42"/>
        <v>0</v>
      </c>
      <c r="I103" s="309">
        <f t="shared" si="42"/>
        <v>0</v>
      </c>
      <c r="J103" s="309">
        <f t="shared" si="42"/>
        <v>500</v>
      </c>
      <c r="K103" s="309"/>
    </row>
    <row r="104" spans="1:11" x14ac:dyDescent="0.6">
      <c r="A104" s="310"/>
      <c r="B104" s="857" t="str">
        <f>+[2]ระบบการควบคุมฯ!B706</f>
        <v xml:space="preserve"> งบลงทุน ค่าครุภัณฑ์ 6611310</v>
      </c>
      <c r="C104" s="758" t="str">
        <f>+[2]ระบบการควบคุมฯ!C706</f>
        <v>20004 35000200 2000000</v>
      </c>
      <c r="D104" s="312">
        <f>+D105+D110</f>
        <v>535200</v>
      </c>
      <c r="E104" s="313">
        <f t="shared" ref="E104:J104" si="43">+E105+E110</f>
        <v>0</v>
      </c>
      <c r="F104" s="313">
        <f t="shared" si="43"/>
        <v>0</v>
      </c>
      <c r="G104" s="313">
        <f t="shared" si="43"/>
        <v>534700</v>
      </c>
      <c r="H104" s="312">
        <f t="shared" si="43"/>
        <v>0</v>
      </c>
      <c r="I104" s="312">
        <f t="shared" si="43"/>
        <v>0</v>
      </c>
      <c r="J104" s="312">
        <f t="shared" si="43"/>
        <v>500</v>
      </c>
      <c r="K104" s="313"/>
    </row>
    <row r="105" spans="1:11" x14ac:dyDescent="0.6">
      <c r="A105" s="24"/>
      <c r="B105" s="55">
        <f>+[2]ระบบการควบคุมฯ!B677</f>
        <v>0</v>
      </c>
      <c r="C105" s="858"/>
      <c r="D105" s="314">
        <f>+D106</f>
        <v>0</v>
      </c>
      <c r="E105" s="314">
        <f t="shared" ref="E105:K105" si="44">+E106</f>
        <v>0</v>
      </c>
      <c r="F105" s="314">
        <f t="shared" si="44"/>
        <v>0</v>
      </c>
      <c r="G105" s="314">
        <f t="shared" si="44"/>
        <v>0</v>
      </c>
      <c r="H105" s="314">
        <f t="shared" si="44"/>
        <v>0</v>
      </c>
      <c r="I105" s="314">
        <f t="shared" si="44"/>
        <v>0</v>
      </c>
      <c r="J105" s="314">
        <f t="shared" si="44"/>
        <v>0</v>
      </c>
      <c r="K105" s="314">
        <f t="shared" si="44"/>
        <v>0</v>
      </c>
    </row>
    <row r="106" spans="1:11" ht="42" customHeight="1" x14ac:dyDescent="0.25">
      <c r="A106" s="56" t="s">
        <v>34</v>
      </c>
      <c r="B106" s="457">
        <f>+[2]ระบบการควบคุมฯ!B678</f>
        <v>0</v>
      </c>
      <c r="C106" s="457">
        <f>+[2]ระบบการควบคุมฯ!C678</f>
        <v>0</v>
      </c>
      <c r="D106" s="279">
        <f>+[2]ระบบการควบคุมฯ!F678</f>
        <v>0</v>
      </c>
      <c r="E106" s="279">
        <f>+[2]ระบบการควบคุมฯ!G678+[2]ระบบการควบคุมฯ!H678</f>
        <v>0</v>
      </c>
      <c r="F106" s="279">
        <f>+[2]ระบบการควบคุมฯ!I678+[2]ระบบการควบคุมฯ!J678</f>
        <v>0</v>
      </c>
      <c r="G106" s="279">
        <f>+[2]ระบบการควบคุมฯ!K678+[2]ระบบการควบคุมฯ!L678</f>
        <v>0</v>
      </c>
      <c r="H106" s="279">
        <f>+[2]ระบบการควบคุมฯ!J678</f>
        <v>0</v>
      </c>
      <c r="I106" s="279">
        <f>+[2]ระบบการควบคุมฯ!K678</f>
        <v>0</v>
      </c>
      <c r="J106" s="279">
        <f>+D106-E106-G106</f>
        <v>0</v>
      </c>
      <c r="K106" s="56"/>
    </row>
    <row r="107" spans="1:11" x14ac:dyDescent="0.25">
      <c r="A107" s="56">
        <f>+[2]ระบบการควบคุมฯ!A679</f>
        <v>0</v>
      </c>
      <c r="B107" s="859">
        <f>+[2]ระบบการควบคุมฯ!B679</f>
        <v>0</v>
      </c>
      <c r="C107" s="776">
        <f>+[2]ระบบการควบคุมฯ!C679</f>
        <v>0</v>
      </c>
      <c r="D107" s="279">
        <f>+[2]ระบบการควบคุมฯ!D679</f>
        <v>0</v>
      </c>
      <c r="E107" s="275">
        <f>+[2]ระบบการควบคุมฯ!G679+[2]ระบบการควบคุมฯ!H679</f>
        <v>0</v>
      </c>
      <c r="F107" s="275">
        <f>+[2]ระบบการควบคุมฯ!I679+[2]ระบบการควบคุมฯ!J679</f>
        <v>0</v>
      </c>
      <c r="G107" s="276">
        <f>+[2]ระบบการควบคุมฯ!K679+[2]ระบบการควบคุมฯ!L679</f>
        <v>0</v>
      </c>
      <c r="H107" s="287"/>
      <c r="I107" s="56"/>
      <c r="J107" s="279">
        <f>+D107-E107-G107</f>
        <v>0</v>
      </c>
      <c r="K107" s="56"/>
    </row>
    <row r="108" spans="1:11" x14ac:dyDescent="0.25">
      <c r="A108" s="274"/>
      <c r="B108" s="777"/>
      <c r="C108" s="778"/>
      <c r="D108" s="275"/>
      <c r="E108" s="275"/>
      <c r="F108" s="275"/>
      <c r="G108" s="276"/>
      <c r="H108" s="315"/>
      <c r="I108" s="274"/>
      <c r="J108" s="275"/>
      <c r="K108" s="56"/>
    </row>
    <row r="109" spans="1:11" x14ac:dyDescent="0.25">
      <c r="A109" s="274"/>
      <c r="B109" s="777"/>
      <c r="C109" s="778"/>
      <c r="D109" s="275"/>
      <c r="E109" s="275"/>
      <c r="F109" s="275"/>
      <c r="G109" s="276"/>
      <c r="H109" s="315"/>
      <c r="I109" s="274"/>
      <c r="J109" s="275"/>
      <c r="K109" s="56"/>
    </row>
    <row r="110" spans="1:11" x14ac:dyDescent="0.6">
      <c r="A110" s="24" t="s">
        <v>34</v>
      </c>
      <c r="B110" s="55" t="str">
        <f>+[2]ระบบการควบคุมฯ!B707</f>
        <v>ครุภัณฑ์คอมพิวเตอร์  120610</v>
      </c>
      <c r="C110" s="858"/>
      <c r="D110" s="314">
        <f>+D111</f>
        <v>535200</v>
      </c>
      <c r="E110" s="314">
        <f t="shared" ref="E110:K111" si="45">+E111</f>
        <v>0</v>
      </c>
      <c r="F110" s="314">
        <f t="shared" si="45"/>
        <v>0</v>
      </c>
      <c r="G110" s="314">
        <f t="shared" si="45"/>
        <v>534700</v>
      </c>
      <c r="H110" s="314">
        <f t="shared" si="45"/>
        <v>0</v>
      </c>
      <c r="I110" s="314">
        <f t="shared" si="45"/>
        <v>0</v>
      </c>
      <c r="J110" s="314">
        <f t="shared" si="45"/>
        <v>500</v>
      </c>
      <c r="K110" s="314">
        <f t="shared" si="45"/>
        <v>0</v>
      </c>
    </row>
    <row r="111" spans="1:11" ht="63" customHeight="1" x14ac:dyDescent="0.25">
      <c r="A111" s="28" t="s">
        <v>52</v>
      </c>
      <c r="B111" s="273" t="str">
        <f>+[2]ระบบการควบคุมฯ!B708</f>
        <v xml:space="preserve">รายการระบบคอมพิวเตอร์พร้อมอุปกรณ์สำหรบการเรียนการสอน ระบบคอมพิวเตอร์พร้อมอุปกรณ์สำหรับการเรียนการสอน IC20 </v>
      </c>
      <c r="C111" s="273" t="str">
        <f>+[2]ระบบการควบคุมฯ!C708</f>
        <v xml:space="preserve">ศธ 04002/ว171 ลว 17 มค 66 โอนครั้งที่ 202 </v>
      </c>
      <c r="D111" s="253">
        <f>+D112</f>
        <v>535200</v>
      </c>
      <c r="E111" s="253">
        <f t="shared" si="45"/>
        <v>0</v>
      </c>
      <c r="F111" s="253">
        <f t="shared" si="45"/>
        <v>0</v>
      </c>
      <c r="G111" s="253">
        <f t="shared" si="45"/>
        <v>534700</v>
      </c>
      <c r="H111" s="253">
        <f t="shared" si="45"/>
        <v>0</v>
      </c>
      <c r="I111" s="253">
        <f t="shared" si="45"/>
        <v>0</v>
      </c>
      <c r="J111" s="253">
        <f t="shared" si="45"/>
        <v>500</v>
      </c>
      <c r="K111" s="28"/>
    </row>
    <row r="112" spans="1:11" ht="42" customHeight="1" x14ac:dyDescent="0.25">
      <c r="A112" s="765" t="str">
        <f>+[2]ระบบการควบคุมฯ!A709</f>
        <v>2.1.2.2.1</v>
      </c>
      <c r="B112" s="457" t="str">
        <f>+[2]ระบบการควบคุมฯ!B709</f>
        <v>ร.ร.ชุมชนวัดทำเลทอง</v>
      </c>
      <c r="C112" s="457" t="str">
        <f>+[2]ระบบการควบคุมฯ!C709</f>
        <v>20004350002003110243</v>
      </c>
      <c r="D112" s="279">
        <f>+[2]ระบบการควบคุมฯ!D708</f>
        <v>535200</v>
      </c>
      <c r="E112" s="275">
        <f>+[2]ระบบการควบคุมฯ!G708+[2]ระบบการควบคุมฯ!H708</f>
        <v>0</v>
      </c>
      <c r="F112" s="275">
        <f>+[2]ระบบการควบคุมฯ!I708+[2]ระบบการควบคุมฯ!J708</f>
        <v>0</v>
      </c>
      <c r="G112" s="276">
        <f>+[2]ระบบการควบคุมฯ!K708+[2]ระบบการควบคุมฯ!L708</f>
        <v>534700</v>
      </c>
      <c r="H112" s="287"/>
      <c r="I112" s="56"/>
      <c r="J112" s="279">
        <f>+D112-E112-G112</f>
        <v>500</v>
      </c>
      <c r="K112" s="57"/>
    </row>
    <row r="113" spans="1:11" ht="42" customHeight="1" x14ac:dyDescent="0.25">
      <c r="A113" s="771">
        <v>2.2000000000000002</v>
      </c>
      <c r="B113" s="741" t="str">
        <f>+[2]ระบบการควบคุมฯ!B750</f>
        <v xml:space="preserve">กิจกรรมการจัดการศึกษามัธยมศึกษาตอนต้นสำหรับโรงเรียนปกติ  </v>
      </c>
      <c r="C113" s="772" t="str">
        <f>+[2]ระบบการควบคุมฯ!C750</f>
        <v>20004 66 0516500000</v>
      </c>
      <c r="D113" s="303">
        <f>+D114</f>
        <v>624500</v>
      </c>
      <c r="E113" s="303">
        <f t="shared" ref="E113:J114" si="46">+E114</f>
        <v>0</v>
      </c>
      <c r="F113" s="303">
        <f t="shared" si="46"/>
        <v>0</v>
      </c>
      <c r="G113" s="303">
        <f t="shared" si="46"/>
        <v>622965</v>
      </c>
      <c r="H113" s="303">
        <f t="shared" si="46"/>
        <v>0</v>
      </c>
      <c r="I113" s="303">
        <f t="shared" si="46"/>
        <v>0</v>
      </c>
      <c r="J113" s="303">
        <f t="shared" si="46"/>
        <v>1535</v>
      </c>
      <c r="K113" s="303"/>
    </row>
    <row r="114" spans="1:11" ht="42" customHeight="1" x14ac:dyDescent="0.6">
      <c r="A114" s="773"/>
      <c r="B114" s="52" t="str">
        <f>+[2]ระบบการควบคุมฯ!B752</f>
        <v>งบลงทุน 6611310</v>
      </c>
      <c r="C114" s="52"/>
      <c r="D114" s="313">
        <f>+D115</f>
        <v>624500</v>
      </c>
      <c r="E114" s="313">
        <f t="shared" si="46"/>
        <v>0</v>
      </c>
      <c r="F114" s="313">
        <f t="shared" si="46"/>
        <v>0</v>
      </c>
      <c r="G114" s="313">
        <f t="shared" si="46"/>
        <v>622965</v>
      </c>
      <c r="H114" s="313">
        <f t="shared" si="46"/>
        <v>0</v>
      </c>
      <c r="I114" s="313">
        <f t="shared" si="46"/>
        <v>0</v>
      </c>
      <c r="J114" s="313">
        <f t="shared" si="46"/>
        <v>1535</v>
      </c>
      <c r="K114" s="313">
        <f>+K115</f>
        <v>0</v>
      </c>
    </row>
    <row r="115" spans="1:11" ht="42" customHeight="1" x14ac:dyDescent="0.6">
      <c r="A115" s="24" t="s">
        <v>61</v>
      </c>
      <c r="B115" s="55" t="str">
        <f>+[2]ระบบการควบคุมฯ!B813</f>
        <v>ครุภัณฑ์การศึกษา 120611</v>
      </c>
      <c r="C115" s="314"/>
      <c r="D115" s="314">
        <f>+D116+D118+D121</f>
        <v>624500</v>
      </c>
      <c r="E115" s="314">
        <f t="shared" ref="E115:J115" si="47">+E116+E118+E121</f>
        <v>0</v>
      </c>
      <c r="F115" s="314">
        <f t="shared" si="47"/>
        <v>0</v>
      </c>
      <c r="G115" s="314">
        <f t="shared" si="47"/>
        <v>622965</v>
      </c>
      <c r="H115" s="314">
        <f t="shared" si="47"/>
        <v>0</v>
      </c>
      <c r="I115" s="314">
        <f t="shared" si="47"/>
        <v>0</v>
      </c>
      <c r="J115" s="314">
        <f t="shared" si="47"/>
        <v>1535</v>
      </c>
      <c r="K115" s="314">
        <f t="shared" ref="K115" si="48">+K116</f>
        <v>0</v>
      </c>
    </row>
    <row r="116" spans="1:11" ht="42" customHeight="1" x14ac:dyDescent="0.25">
      <c r="A116" s="767" t="s">
        <v>62</v>
      </c>
      <c r="B116" s="273" t="str">
        <f>+[2]ระบบการควบคุมฯ!B814</f>
        <v xml:space="preserve">ครุภัณฑ์สะเต็มศึกษา ระดับประถมศึกษา แบบ 2 </v>
      </c>
      <c r="C116" s="273" t="str">
        <f>+[2]ระบบการควบคุมฯ!C813</f>
        <v>ศธ04002/ว5169/11 พ.ย.65</v>
      </c>
      <c r="D116" s="253">
        <f>+D117</f>
        <v>119900</v>
      </c>
      <c r="E116" s="253">
        <f t="shared" ref="E116:J116" si="49">+E117</f>
        <v>0</v>
      </c>
      <c r="F116" s="253">
        <f t="shared" si="49"/>
        <v>0</v>
      </c>
      <c r="G116" s="253">
        <f t="shared" si="49"/>
        <v>119000</v>
      </c>
      <c r="H116" s="253">
        <f t="shared" si="49"/>
        <v>0</v>
      </c>
      <c r="I116" s="253">
        <f t="shared" si="49"/>
        <v>0</v>
      </c>
      <c r="J116" s="253">
        <f t="shared" si="49"/>
        <v>900</v>
      </c>
      <c r="K116" s="28"/>
    </row>
    <row r="117" spans="1:11" ht="42" customHeight="1" x14ac:dyDescent="0.25">
      <c r="A117" s="768" t="str">
        <f>+[2]ระบบการควบคุมฯ!A815</f>
        <v>1)</v>
      </c>
      <c r="B117" s="457" t="str">
        <f>+[2]ระบบการควบคุมฯ!B815</f>
        <v>ชุมชนเลิศพินิจพิทยาคม</v>
      </c>
      <c r="C117" s="457" t="str">
        <f>+[2]ระบบการควบคุมฯ!C815</f>
        <v>20004350002003112994</v>
      </c>
      <c r="D117" s="279">
        <f>+[2]ระบบการควบคุมฯ!F815</f>
        <v>119900</v>
      </c>
      <c r="E117" s="279">
        <f>+[2]ระบบการควบคุมฯ!G815+[2]ระบบการควบคุมฯ!H815</f>
        <v>0</v>
      </c>
      <c r="F117" s="279">
        <f>+[2]ระบบการควบคุมฯ!I815+[2]ระบบการควบคุมฯ!J815</f>
        <v>0</v>
      </c>
      <c r="G117" s="280">
        <f>+[2]ระบบการควบคุมฯ!K815+[2]ระบบการควบคุมฯ!L815</f>
        <v>119000</v>
      </c>
      <c r="H117" s="287"/>
      <c r="I117" s="770"/>
      <c r="J117" s="279">
        <f>+D117-E117-G117</f>
        <v>900</v>
      </c>
      <c r="K117" s="56"/>
    </row>
    <row r="118" spans="1:11" ht="42" customHeight="1" x14ac:dyDescent="0.25">
      <c r="A118" s="767" t="s">
        <v>154</v>
      </c>
      <c r="B118" s="273" t="str">
        <f>+[2]ระบบการควบคุมฯ!B816</f>
        <v>ครุภัณฑ์เทคโนโลยีดิจิตอล แบบ 2</v>
      </c>
      <c r="C118" s="273" t="str">
        <f>+[2]ระบบการควบคุมฯ!C816</f>
        <v>ศธ04002/ว5169/11 พ.ย.65</v>
      </c>
      <c r="D118" s="253">
        <f>+D119+D120</f>
        <v>476600</v>
      </c>
      <c r="E118" s="253">
        <f t="shared" ref="E118:J118" si="50">+E119+E120</f>
        <v>0</v>
      </c>
      <c r="F118" s="253">
        <f t="shared" si="50"/>
        <v>0</v>
      </c>
      <c r="G118" s="253">
        <f t="shared" si="50"/>
        <v>476000</v>
      </c>
      <c r="H118" s="253">
        <f t="shared" si="50"/>
        <v>0</v>
      </c>
      <c r="I118" s="253">
        <f t="shared" si="50"/>
        <v>0</v>
      </c>
      <c r="J118" s="253">
        <f t="shared" si="50"/>
        <v>600</v>
      </c>
      <c r="K118" s="28"/>
    </row>
    <row r="119" spans="1:11" ht="42" customHeight="1" x14ac:dyDescent="0.25">
      <c r="A119" s="768" t="str">
        <f>+[2]ระบบการควบคุมฯ!A817</f>
        <v>1)</v>
      </c>
      <c r="B119" s="769" t="str">
        <f>+[2]ระบบการควบคุมฯ!B817</f>
        <v>วัดทศทิศ</v>
      </c>
      <c r="C119" s="768" t="str">
        <f>+[2]ระบบการควบคุมฯ!C817</f>
        <v>20004350002003112995</v>
      </c>
      <c r="D119" s="279">
        <f>+[2]ระบบการควบคุมฯ!D817</f>
        <v>232100</v>
      </c>
      <c r="E119" s="275">
        <f>+[2]ระบบการควบคุมฯ!G817+[2]ระบบการควบคุมฯ!H817</f>
        <v>0</v>
      </c>
      <c r="F119" s="275">
        <f>+[2]ระบบการควบคุมฯ!I817+[2]ระบบการควบคุมฯ!J817</f>
        <v>0</v>
      </c>
      <c r="G119" s="276">
        <f>+[2]ระบบการควบคุมฯ!K817+[2]ระบบการควบคุมฯ!L817</f>
        <v>232100</v>
      </c>
      <c r="H119" s="774"/>
      <c r="I119" s="775"/>
      <c r="J119" s="279">
        <f>+D119-E119-G119</f>
        <v>0</v>
      </c>
      <c r="K119" s="56"/>
    </row>
    <row r="120" spans="1:11" ht="42" customHeight="1" x14ac:dyDescent="0.25">
      <c r="A120" s="768" t="str">
        <f>+[2]ระบบการควบคุมฯ!A818</f>
        <v>2)</v>
      </c>
      <c r="B120" s="769" t="str">
        <f>+[2]ระบบการควบคุมฯ!B818</f>
        <v>วัดสมุหราษฎร์บํารุง</v>
      </c>
      <c r="C120" s="768" t="str">
        <f>+[2]ระบบการควบคุมฯ!C818</f>
        <v>20004350002003112996</v>
      </c>
      <c r="D120" s="279">
        <f>+[2]ระบบการควบคุมฯ!D818</f>
        <v>244500</v>
      </c>
      <c r="E120" s="275">
        <f>+[2]ระบบการควบคุมฯ!G818+[2]ระบบการควบคุมฯ!H818</f>
        <v>0</v>
      </c>
      <c r="F120" s="275">
        <f>+[2]ระบบการควบคุมฯ!I818+[2]ระบบการควบคุมฯ!J818</f>
        <v>0</v>
      </c>
      <c r="G120" s="276">
        <f>+[2]ระบบการควบคุมฯ!K818+[2]ระบบการควบคุมฯ!L818</f>
        <v>243900</v>
      </c>
      <c r="H120" s="774"/>
      <c r="I120" s="775"/>
      <c r="J120" s="776">
        <f t="shared" ref="J120" si="51">+D120-E120-G120</f>
        <v>600</v>
      </c>
      <c r="K120" s="56"/>
    </row>
    <row r="121" spans="1:11" ht="42" customHeight="1" x14ac:dyDescent="0.25">
      <c r="A121" s="767" t="s">
        <v>155</v>
      </c>
      <c r="B121" s="273" t="str">
        <f>+[2]ระบบการควบคุมฯ!B819</f>
        <v xml:space="preserve">โต๊ะเก้าอี้นักเรียน ระดับประถมศึกษา </v>
      </c>
      <c r="C121" s="273" t="str">
        <f>+[2]ระบบการควบคุมฯ!C819</f>
        <v>ศธ04002/ว5169/11 พ.ย.65</v>
      </c>
      <c r="D121" s="253">
        <f>+D122</f>
        <v>28000</v>
      </c>
      <c r="E121" s="253">
        <f t="shared" ref="E121:J121" si="52">+E122</f>
        <v>0</v>
      </c>
      <c r="F121" s="253">
        <f t="shared" si="52"/>
        <v>0</v>
      </c>
      <c r="G121" s="253">
        <f t="shared" si="52"/>
        <v>27965</v>
      </c>
      <c r="H121" s="253">
        <f t="shared" si="52"/>
        <v>0</v>
      </c>
      <c r="I121" s="253">
        <f t="shared" si="52"/>
        <v>0</v>
      </c>
      <c r="J121" s="253">
        <f t="shared" si="52"/>
        <v>35</v>
      </c>
      <c r="K121" s="28"/>
    </row>
    <row r="122" spans="1:11" ht="42" customHeight="1" x14ac:dyDescent="0.6">
      <c r="A122" s="768" t="str">
        <f>+[2]ระบบการควบคุมฯ!A820</f>
        <v>1)</v>
      </c>
      <c r="B122" s="769" t="str">
        <f>+[2]ระบบการควบคุมฯ!B820</f>
        <v>วัดปัญจทายิกาวาส</v>
      </c>
      <c r="C122" s="768" t="str">
        <f>+[2]ระบบการควบคุมฯ!C820</f>
        <v>20004350002003112997</v>
      </c>
      <c r="D122" s="279">
        <f>+[2]ระบบการควบคุมฯ!D820</f>
        <v>28000</v>
      </c>
      <c r="E122" s="275">
        <f>+[2]ระบบการควบคุมฯ!G820+[2]ระบบการควบคุมฯ!H820</f>
        <v>0</v>
      </c>
      <c r="F122" s="275">
        <f>+[2]ระบบการควบคุมฯ!I820+[2]ระบบการควบคุมฯ!J820</f>
        <v>0</v>
      </c>
      <c r="G122" s="276">
        <f>+[2]ระบบการควบคุมฯ!K820+[2]ระบบการควบคุมฯ!L820</f>
        <v>27965</v>
      </c>
      <c r="H122" s="774"/>
      <c r="I122" s="775"/>
      <c r="J122" s="279">
        <f>+D122-E122-G122</f>
        <v>35</v>
      </c>
      <c r="K122" s="43"/>
    </row>
    <row r="123" spans="1:11" ht="42" customHeight="1" x14ac:dyDescent="0.6">
      <c r="A123" s="912"/>
      <c r="B123" s="913"/>
      <c r="C123" s="912"/>
      <c r="D123" s="275"/>
      <c r="E123" s="275"/>
      <c r="F123" s="275"/>
      <c r="G123" s="276"/>
      <c r="H123" s="914"/>
      <c r="I123" s="915"/>
      <c r="J123" s="275"/>
      <c r="K123" s="43"/>
    </row>
    <row r="124" spans="1:11" ht="42" customHeight="1" x14ac:dyDescent="0.25">
      <c r="A124" s="316">
        <v>2.2999999999999998</v>
      </c>
      <c r="B124" s="779" t="str">
        <f>+[2]ระบบการควบคุมฯ!B919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124" s="317" t="str">
        <f>+[2]ระบบการควบคุมฯ!C919</f>
        <v>20004  66 01056 00000</v>
      </c>
      <c r="D124" s="318">
        <f>+D125</f>
        <v>19570800</v>
      </c>
      <c r="E124" s="318">
        <f t="shared" ref="E124:J124" si="53">+E125</f>
        <v>4905200</v>
      </c>
      <c r="F124" s="318">
        <f t="shared" si="53"/>
        <v>0</v>
      </c>
      <c r="G124" s="318">
        <f t="shared" si="53"/>
        <v>14665600</v>
      </c>
      <c r="H124" s="318">
        <f t="shared" si="53"/>
        <v>0</v>
      </c>
      <c r="I124" s="318">
        <f t="shared" si="53"/>
        <v>0</v>
      </c>
      <c r="J124" s="318">
        <f t="shared" si="53"/>
        <v>0</v>
      </c>
      <c r="K124" s="303"/>
    </row>
    <row r="125" spans="1:11" ht="42" customHeight="1" x14ac:dyDescent="0.6">
      <c r="A125" s="310"/>
      <c r="B125" s="435" t="str">
        <f>+[2]ระบบการควบคุมฯ!B920</f>
        <v>งบลงทุน  ค่าที่ดินและสิ่งก่อสร้าง 6611320</v>
      </c>
      <c r="C125" s="453"/>
      <c r="D125" s="320">
        <f>+D126+D150+D167+D169</f>
        <v>19570800</v>
      </c>
      <c r="E125" s="320">
        <f t="shared" ref="E125:F125" si="54">+E126+E150+E167+E169</f>
        <v>4905200</v>
      </c>
      <c r="F125" s="320">
        <f t="shared" si="54"/>
        <v>0</v>
      </c>
      <c r="G125" s="320">
        <f>+G126+G150+G167+G169</f>
        <v>14665600</v>
      </c>
      <c r="H125" s="320">
        <f t="shared" ref="H125:J125" si="55">+H126+H150+H167+H169</f>
        <v>0</v>
      </c>
      <c r="I125" s="320">
        <f t="shared" si="55"/>
        <v>0</v>
      </c>
      <c r="J125" s="320">
        <f t="shared" si="55"/>
        <v>0</v>
      </c>
      <c r="K125" s="320"/>
    </row>
    <row r="126" spans="1:11" ht="21" hidden="1" customHeight="1" x14ac:dyDescent="0.25">
      <c r="A126" s="321" t="s">
        <v>126</v>
      </c>
      <c r="B126" s="322" t="str">
        <f>+[2]ระบบการควบคุมฯ!B921</f>
        <v>ปรับปรุงซ่อมแซมอาคารเรียนอาคารประกอบและสิ่งก่อสร้างอื่น 22 โรงเรียน</v>
      </c>
      <c r="C126" s="322" t="str">
        <f>+[2]ระบบการควบคุมฯ!C921</f>
        <v>ศธ 04002/ว5190ลว 14 พ.ย.65 ครั้งที่ 64</v>
      </c>
      <c r="D126" s="300">
        <f>SUM(D127:D149)</f>
        <v>6014000</v>
      </c>
      <c r="E126" s="300">
        <f t="shared" ref="E126:J126" si="56">SUM(E127:E149)</f>
        <v>0</v>
      </c>
      <c r="F126" s="300">
        <f t="shared" si="56"/>
        <v>0</v>
      </c>
      <c r="G126" s="300">
        <f t="shared" si="56"/>
        <v>6014000</v>
      </c>
      <c r="H126" s="300">
        <f t="shared" si="56"/>
        <v>0</v>
      </c>
      <c r="I126" s="300">
        <f t="shared" si="56"/>
        <v>0</v>
      </c>
      <c r="J126" s="300">
        <f t="shared" si="56"/>
        <v>0</v>
      </c>
      <c r="K126" s="300"/>
    </row>
    <row r="127" spans="1:11" ht="21" hidden="1" customHeight="1" x14ac:dyDescent="0.25">
      <c r="A127" s="765" t="str">
        <f>+[2]ระบบการควบคุมฯ!A922</f>
        <v>1)</v>
      </c>
      <c r="B127" s="56" t="str">
        <f>+[2]ระบบการควบคุมฯ!B922</f>
        <v>กลางคลองสิบ</v>
      </c>
      <c r="C127" s="57" t="str">
        <f>+[2]ระบบการควบคุมฯ!C922</f>
        <v>20004350002003214534</v>
      </c>
      <c r="D127" s="279">
        <f>+[2]ระบบการควบคุมฯ!F922</f>
        <v>336000</v>
      </c>
      <c r="E127" s="279">
        <f>+[2]ระบบการควบคุมฯ!G922+[2]ระบบการควบคุมฯ!H922</f>
        <v>0</v>
      </c>
      <c r="F127" s="279">
        <f>+[2]ระบบการควบคุมฯ!I922+[2]ระบบการควบคุมฯ!J922</f>
        <v>0</v>
      </c>
      <c r="G127" s="280">
        <f>+[2]ระบบการควบคุมฯ!K922+[2]ระบบการควบคุมฯ!L922</f>
        <v>336000</v>
      </c>
      <c r="H127" s="287"/>
      <c r="I127" s="56"/>
      <c r="J127" s="279">
        <f>+D127-E127-G127</f>
        <v>0</v>
      </c>
      <c r="K127" s="56"/>
    </row>
    <row r="128" spans="1:11" ht="21" hidden="1" customHeight="1" x14ac:dyDescent="0.25">
      <c r="A128" s="765" t="str">
        <f>+[2]ระบบการควบคุมฯ!A923</f>
        <v>2)</v>
      </c>
      <c r="B128" s="56" t="str">
        <f>+[2]ระบบการควบคุมฯ!B923</f>
        <v>ชุมชนวัดทำเลทอง</v>
      </c>
      <c r="C128" s="57" t="str">
        <f>+[2]ระบบการควบคุมฯ!C923</f>
        <v>20004350002003214535</v>
      </c>
      <c r="D128" s="279">
        <f>+[2]ระบบการควบคุมฯ!F923</f>
        <v>413000</v>
      </c>
      <c r="E128" s="279">
        <f>+[2]ระบบการควบคุมฯ!G923+[2]ระบบการควบคุมฯ!H923</f>
        <v>0</v>
      </c>
      <c r="F128" s="279">
        <f>+[2]ระบบการควบคุมฯ!I923+[2]ระบบการควบคุมฯ!J923</f>
        <v>0</v>
      </c>
      <c r="G128" s="280">
        <f>+[2]ระบบการควบคุมฯ!K923+[2]ระบบการควบคุมฯ!L923</f>
        <v>413000</v>
      </c>
      <c r="H128" s="287"/>
      <c r="I128" s="56"/>
      <c r="J128" s="279">
        <f t="shared" ref="J128:J149" si="57">+D128-E128-G128</f>
        <v>0</v>
      </c>
      <c r="K128" s="56"/>
    </row>
    <row r="129" spans="1:11" ht="21" hidden="1" customHeight="1" x14ac:dyDescent="0.25">
      <c r="A129" s="765" t="str">
        <f>+[2]ระบบการควบคุมฯ!A924</f>
        <v>3)</v>
      </c>
      <c r="B129" s="56" t="str">
        <f>+[2]ระบบการควบคุมฯ!B924</f>
        <v>วัดชัยมังคลาราม</v>
      </c>
      <c r="C129" s="57" t="str">
        <f>+[2]ระบบการควบคุมฯ!C924</f>
        <v>20004350002003214536</v>
      </c>
      <c r="D129" s="279">
        <f>+[2]ระบบการควบคุมฯ!F924</f>
        <v>368000</v>
      </c>
      <c r="E129" s="279">
        <f>+[2]ระบบการควบคุมฯ!G924+[2]ระบบการควบคุมฯ!H924</f>
        <v>0</v>
      </c>
      <c r="F129" s="279">
        <f>+[2]ระบบการควบคุมฯ!I924+[2]ระบบการควบคุมฯ!J924</f>
        <v>0</v>
      </c>
      <c r="G129" s="280">
        <f>+[2]ระบบการควบคุมฯ!K924+[2]ระบบการควบคุมฯ!L924</f>
        <v>368000</v>
      </c>
      <c r="H129" s="287"/>
      <c r="I129" s="56"/>
      <c r="J129" s="279">
        <f t="shared" si="57"/>
        <v>0</v>
      </c>
      <c r="K129" s="56"/>
    </row>
    <row r="130" spans="1:11" ht="21" hidden="1" customHeight="1" x14ac:dyDescent="0.25">
      <c r="A130" s="765" t="str">
        <f>+[2]ระบบการควบคุมฯ!A925</f>
        <v>4)</v>
      </c>
      <c r="B130" s="56" t="str">
        <f>+[2]ระบบการควบคุมฯ!B925</f>
        <v>วัดลาดสนุ่น</v>
      </c>
      <c r="C130" s="57" t="str">
        <f>+[2]ระบบการควบคุมฯ!C925</f>
        <v>20004350002003214537</v>
      </c>
      <c r="D130" s="279">
        <f>+[2]ระบบการควบคุมฯ!F925</f>
        <v>249000</v>
      </c>
      <c r="E130" s="279">
        <f>+[2]ระบบการควบคุมฯ!G925+[2]ระบบการควบคุมฯ!H925</f>
        <v>0</v>
      </c>
      <c r="F130" s="279">
        <f>+[2]ระบบการควบคุมฯ!I925+[2]ระบบการควบคุมฯ!J925</f>
        <v>0</v>
      </c>
      <c r="G130" s="280">
        <f>+[2]ระบบการควบคุมฯ!K925+[2]ระบบการควบคุมฯ!L925</f>
        <v>249000</v>
      </c>
      <c r="H130" s="287"/>
      <c r="I130" s="56"/>
      <c r="J130" s="279">
        <f t="shared" si="57"/>
        <v>0</v>
      </c>
      <c r="K130" s="56"/>
    </row>
    <row r="131" spans="1:11" ht="21" hidden="1" customHeight="1" x14ac:dyDescent="0.25">
      <c r="A131" s="765" t="str">
        <f>+[2]ระบบการควบคุมฯ!A926</f>
        <v>5)</v>
      </c>
      <c r="B131" s="56" t="str">
        <f>+[2]ระบบการควบคุมฯ!B926</f>
        <v>วัดสมุหราษฎร์บํารุง</v>
      </c>
      <c r="C131" s="57" t="str">
        <f>+[2]ระบบการควบคุมฯ!C926</f>
        <v>20004350002003214538</v>
      </c>
      <c r="D131" s="279">
        <f>+[2]ระบบการควบคุมฯ!F926</f>
        <v>272000</v>
      </c>
      <c r="E131" s="279">
        <f>+[2]ระบบการควบคุมฯ!G926+[2]ระบบการควบคุมฯ!H926</f>
        <v>0</v>
      </c>
      <c r="F131" s="279">
        <f>+[2]ระบบการควบคุมฯ!I926+[2]ระบบการควบคุมฯ!J926</f>
        <v>0</v>
      </c>
      <c r="G131" s="280">
        <f>+[2]ระบบการควบคุมฯ!K926+[2]ระบบการควบคุมฯ!L926</f>
        <v>272000</v>
      </c>
      <c r="H131" s="287"/>
      <c r="I131" s="56"/>
      <c r="J131" s="279">
        <f t="shared" si="57"/>
        <v>0</v>
      </c>
      <c r="K131" s="56"/>
    </row>
    <row r="132" spans="1:11" ht="21" hidden="1" customHeight="1" x14ac:dyDescent="0.25">
      <c r="A132" s="765" t="str">
        <f>+[2]ระบบการควบคุมฯ!A927</f>
        <v>6)</v>
      </c>
      <c r="B132" s="56" t="str">
        <f>+[2]ระบบการควบคุมฯ!B927</f>
        <v>วัดอดิศร</v>
      </c>
      <c r="C132" s="57" t="str">
        <f>+[2]ระบบการควบคุมฯ!C927</f>
        <v>20004350002003214539</v>
      </c>
      <c r="D132" s="279">
        <f>+[2]ระบบการควบคุมฯ!F927</f>
        <v>456000</v>
      </c>
      <c r="E132" s="279">
        <f>+[2]ระบบการควบคุมฯ!G927+[2]ระบบการควบคุมฯ!H927</f>
        <v>0</v>
      </c>
      <c r="F132" s="279">
        <f>+[2]ระบบการควบคุมฯ!I927+[2]ระบบการควบคุมฯ!J927</f>
        <v>0</v>
      </c>
      <c r="G132" s="280">
        <f>+[2]ระบบการควบคุมฯ!K927+[2]ระบบการควบคุมฯ!L927</f>
        <v>456000</v>
      </c>
      <c r="H132" s="287"/>
      <c r="I132" s="56"/>
      <c r="J132" s="279">
        <f t="shared" si="57"/>
        <v>0</v>
      </c>
      <c r="K132" s="56"/>
    </row>
    <row r="133" spans="1:11" ht="21" hidden="1" customHeight="1" x14ac:dyDescent="0.25">
      <c r="A133" s="765" t="str">
        <f>+[2]ระบบการควบคุมฯ!A928</f>
        <v>7)</v>
      </c>
      <c r="B133" s="56" t="str">
        <f>+[2]ระบบการควบคุมฯ!B928</f>
        <v>สหราษฎร์บํารุง</v>
      </c>
      <c r="C133" s="57" t="str">
        <f>+[2]ระบบการควบคุมฯ!C928</f>
        <v>20004350002003214540</v>
      </c>
      <c r="D133" s="279">
        <f>+[2]ระบบการควบคุมฯ!F928</f>
        <v>376000</v>
      </c>
      <c r="E133" s="279">
        <f>+[2]ระบบการควบคุมฯ!G928+[2]ระบบการควบคุมฯ!H928</f>
        <v>0</v>
      </c>
      <c r="F133" s="279">
        <f>+[2]ระบบการควบคุมฯ!I928+[2]ระบบการควบคุมฯ!J928</f>
        <v>0</v>
      </c>
      <c r="G133" s="280">
        <f>+[2]ระบบการควบคุมฯ!K928+[2]ระบบการควบคุมฯ!L928</f>
        <v>376000</v>
      </c>
      <c r="H133" s="287"/>
      <c r="I133" s="56"/>
      <c r="J133" s="279">
        <f t="shared" si="57"/>
        <v>0</v>
      </c>
      <c r="K133" s="56"/>
    </row>
    <row r="134" spans="1:11" ht="21" hidden="1" customHeight="1" x14ac:dyDescent="0.25">
      <c r="A134" s="765" t="str">
        <f>+[2]ระบบการควบคุมฯ!A929</f>
        <v>8)</v>
      </c>
      <c r="B134" s="56" t="str">
        <f>+[2]ระบบการควบคุมฯ!B929</f>
        <v>ราษฎร์สงเคราะห์วิทยา</v>
      </c>
      <c r="C134" s="57" t="str">
        <f>+[2]ระบบการควบคุมฯ!C929</f>
        <v>20004350002003214541</v>
      </c>
      <c r="D134" s="279">
        <f>+[2]ระบบการควบคุมฯ!F929</f>
        <v>386000</v>
      </c>
      <c r="E134" s="279">
        <f>+[2]ระบบการควบคุมฯ!G929+[2]ระบบการควบคุมฯ!H929</f>
        <v>0</v>
      </c>
      <c r="F134" s="279">
        <f>+[2]ระบบการควบคุมฯ!I929+[2]ระบบการควบคุมฯ!J929</f>
        <v>0</v>
      </c>
      <c r="G134" s="280">
        <f>+[2]ระบบการควบคุมฯ!K929+[2]ระบบการควบคุมฯ!L929</f>
        <v>386000</v>
      </c>
      <c r="H134" s="287"/>
      <c r="I134" s="56"/>
      <c r="J134" s="279">
        <f t="shared" si="57"/>
        <v>0</v>
      </c>
      <c r="K134" s="56"/>
    </row>
    <row r="135" spans="1:11" ht="21" hidden="1" customHeight="1" x14ac:dyDescent="0.25">
      <c r="A135" s="765" t="str">
        <f>+[2]ระบบการควบคุมฯ!A930</f>
        <v>9)</v>
      </c>
      <c r="B135" s="56" t="str">
        <f>+[2]ระบบการควบคุมฯ!B930</f>
        <v>วัดราษฎรบํารุง</v>
      </c>
      <c r="C135" s="57" t="str">
        <f>+[2]ระบบการควบคุมฯ!C930</f>
        <v>20004350002003214542</v>
      </c>
      <c r="D135" s="279">
        <f>+[2]ระบบการควบคุมฯ!F930</f>
        <v>132000</v>
      </c>
      <c r="E135" s="279">
        <f>+[2]ระบบการควบคุมฯ!G930+[2]ระบบการควบคุมฯ!H930</f>
        <v>0</v>
      </c>
      <c r="F135" s="279">
        <f>+[2]ระบบการควบคุมฯ!I930+[2]ระบบการควบคุมฯ!J930</f>
        <v>0</v>
      </c>
      <c r="G135" s="280">
        <f>+[2]ระบบการควบคุมฯ!K930+[2]ระบบการควบคุมฯ!L930</f>
        <v>132000</v>
      </c>
      <c r="H135" s="287"/>
      <c r="I135" s="56"/>
      <c r="J135" s="279">
        <f t="shared" si="57"/>
        <v>0</v>
      </c>
      <c r="K135" s="56"/>
    </row>
    <row r="136" spans="1:11" ht="21" hidden="1" customHeight="1" x14ac:dyDescent="0.25">
      <c r="A136" s="765" t="str">
        <f>+[2]ระบบการควบคุมฯ!A931</f>
        <v>10)</v>
      </c>
      <c r="B136" s="56" t="str">
        <f>+[2]ระบบการควบคุมฯ!B931</f>
        <v>วัดเจริญบุญ</v>
      </c>
      <c r="C136" s="57" t="str">
        <f>+[2]ระบบการควบคุมฯ!C931</f>
        <v>20004350002003214543</v>
      </c>
      <c r="D136" s="279">
        <f>+[2]ระบบการควบคุมฯ!F931</f>
        <v>55000</v>
      </c>
      <c r="E136" s="279">
        <f>+[2]ระบบการควบคุมฯ!G931+[2]ระบบการควบคุมฯ!H931</f>
        <v>0</v>
      </c>
      <c r="F136" s="279">
        <f>+[2]ระบบการควบคุมฯ!I931+[2]ระบบการควบคุมฯ!J931</f>
        <v>0</v>
      </c>
      <c r="G136" s="280">
        <f>+[2]ระบบการควบคุมฯ!K931+[2]ระบบการควบคุมฯ!L931</f>
        <v>55000</v>
      </c>
      <c r="H136" s="287"/>
      <c r="I136" s="56"/>
      <c r="J136" s="279">
        <f t="shared" si="57"/>
        <v>0</v>
      </c>
      <c r="K136" s="56"/>
    </row>
    <row r="137" spans="1:11" ht="21" hidden="1" customHeight="1" x14ac:dyDescent="0.25">
      <c r="A137" s="765" t="str">
        <f>+[2]ระบบการควบคุมฯ!A932</f>
        <v>11)</v>
      </c>
      <c r="B137" s="56" t="str">
        <f>+[2]ระบบการควบคุมฯ!B932</f>
        <v>วัดโปรยฝน</v>
      </c>
      <c r="C137" s="57" t="str">
        <f>+[2]ระบบการควบคุมฯ!C932</f>
        <v>20004350002003214544</v>
      </c>
      <c r="D137" s="279">
        <f>+[2]ระบบการควบคุมฯ!F932</f>
        <v>471000</v>
      </c>
      <c r="E137" s="279">
        <f>+[2]ระบบการควบคุมฯ!G932+[2]ระบบการควบคุมฯ!H932</f>
        <v>0</v>
      </c>
      <c r="F137" s="279">
        <f>+[2]ระบบการควบคุมฯ!I932+[2]ระบบการควบคุมฯ!J932</f>
        <v>0</v>
      </c>
      <c r="G137" s="280">
        <f>+[2]ระบบการควบคุมฯ!K932+[2]ระบบการควบคุมฯ!L932</f>
        <v>471000</v>
      </c>
      <c r="H137" s="287"/>
      <c r="I137" s="56"/>
      <c r="J137" s="279">
        <f t="shared" si="57"/>
        <v>0</v>
      </c>
      <c r="K137" s="56"/>
    </row>
    <row r="138" spans="1:11" ht="21" hidden="1" customHeight="1" x14ac:dyDescent="0.25">
      <c r="A138" s="765" t="str">
        <f>+[2]ระบบการควบคุมฯ!A933</f>
        <v>12)</v>
      </c>
      <c r="B138" s="56" t="str">
        <f>+[2]ระบบการควบคุมฯ!B933</f>
        <v>วัดสอนดีศรีเจริญ</v>
      </c>
      <c r="C138" s="57" t="str">
        <f>+[2]ระบบการควบคุมฯ!C933</f>
        <v>20004350002003214545</v>
      </c>
      <c r="D138" s="279">
        <f>+[2]ระบบการควบคุมฯ!F933</f>
        <v>85000</v>
      </c>
      <c r="E138" s="279">
        <f>+[2]ระบบการควบคุมฯ!G933+[2]ระบบการควบคุมฯ!H933</f>
        <v>0</v>
      </c>
      <c r="F138" s="279">
        <f>+[2]ระบบการควบคุมฯ!I933+[2]ระบบการควบคุมฯ!J933</f>
        <v>0</v>
      </c>
      <c r="G138" s="280">
        <f>+[2]ระบบการควบคุมฯ!K933+[2]ระบบการควบคุมฯ!L933</f>
        <v>85000</v>
      </c>
      <c r="H138" s="287"/>
      <c r="I138" s="56"/>
      <c r="J138" s="279">
        <f t="shared" si="57"/>
        <v>0</v>
      </c>
      <c r="K138" s="56"/>
    </row>
    <row r="139" spans="1:11" ht="21" hidden="1" customHeight="1" x14ac:dyDescent="0.25">
      <c r="A139" s="765" t="str">
        <f>+[2]ระบบการควบคุมฯ!A934</f>
        <v>13)</v>
      </c>
      <c r="B139" s="56" t="str">
        <f>+[2]ระบบการควบคุมฯ!B934</f>
        <v>วัดสุขบุญฑริการาม</v>
      </c>
      <c r="C139" s="57" t="str">
        <f>+[2]ระบบการควบคุมฯ!C934</f>
        <v>20004350002003214546</v>
      </c>
      <c r="D139" s="279">
        <f>+[2]ระบบการควบคุมฯ!F934</f>
        <v>294000</v>
      </c>
      <c r="E139" s="279">
        <f>+[2]ระบบการควบคุมฯ!G934+[2]ระบบการควบคุมฯ!H934</f>
        <v>0</v>
      </c>
      <c r="F139" s="279">
        <f>+[2]ระบบการควบคุมฯ!I934+[2]ระบบการควบคุมฯ!J934</f>
        <v>0</v>
      </c>
      <c r="G139" s="280">
        <f>+[2]ระบบการควบคุมฯ!K934+[2]ระบบการควบคุมฯ!L934</f>
        <v>294000</v>
      </c>
      <c r="H139" s="287"/>
      <c r="I139" s="56"/>
      <c r="J139" s="279">
        <f t="shared" si="57"/>
        <v>0</v>
      </c>
      <c r="K139" s="56"/>
    </row>
    <row r="140" spans="1:11" ht="21" hidden="1" customHeight="1" x14ac:dyDescent="0.25">
      <c r="A140" s="765" t="str">
        <f>+[2]ระบบการควบคุมฯ!A935</f>
        <v>14)</v>
      </c>
      <c r="B140" s="56" t="str">
        <f>+[2]ระบบการควบคุมฯ!B935</f>
        <v>แสนจําหน่ายวิทยา</v>
      </c>
      <c r="C140" s="57" t="str">
        <f>+[2]ระบบการควบคุมฯ!C935</f>
        <v>20004350002003214547</v>
      </c>
      <c r="D140" s="279">
        <f>+[2]ระบบการควบคุมฯ!F935</f>
        <v>266000</v>
      </c>
      <c r="E140" s="279">
        <f>+[2]ระบบการควบคุมฯ!G935+[2]ระบบการควบคุมฯ!H935</f>
        <v>0</v>
      </c>
      <c r="F140" s="279">
        <f>+[2]ระบบการควบคุมฯ!I935+[2]ระบบการควบคุมฯ!J935</f>
        <v>0</v>
      </c>
      <c r="G140" s="280">
        <f>+[2]ระบบการควบคุมฯ!K935+[2]ระบบการควบคุมฯ!L935</f>
        <v>266000</v>
      </c>
      <c r="H140" s="287"/>
      <c r="I140" s="56"/>
      <c r="J140" s="279">
        <f t="shared" si="57"/>
        <v>0</v>
      </c>
      <c r="K140" s="56"/>
    </row>
    <row r="141" spans="1:11" x14ac:dyDescent="0.25">
      <c r="A141" s="765"/>
      <c r="B141" s="56" t="str">
        <f>+'[2]ควบคุมสิ่งก่อสร้าง 36001 36002'!E100</f>
        <v>ทำสัญญา16 ธค 66 ครบ 14 กพ 66</v>
      </c>
      <c r="C141" s="57"/>
      <c r="D141" s="279"/>
      <c r="E141" s="279"/>
      <c r="F141" s="279"/>
      <c r="G141" s="280"/>
      <c r="H141" s="287"/>
      <c r="I141" s="56"/>
      <c r="J141" s="279"/>
      <c r="K141" s="56"/>
    </row>
    <row r="142" spans="1:11" x14ac:dyDescent="0.25">
      <c r="A142" s="765" t="str">
        <f>+[2]ระบบการควบคุมฯ!A936</f>
        <v>15)</v>
      </c>
      <c r="B142" s="56" t="str">
        <f>+[2]ระบบการควบคุมฯ!B936</f>
        <v>หิรัญพงษ์อนุสรณ์</v>
      </c>
      <c r="C142" s="57" t="str">
        <f>+[2]ระบบการควบคุมฯ!C936</f>
        <v>20004350002003214548</v>
      </c>
      <c r="D142" s="279">
        <f>+[2]ระบบการควบคุมฯ!F936</f>
        <v>156000</v>
      </c>
      <c r="E142" s="279">
        <f>+[2]ระบบการควบคุมฯ!G936+[2]ระบบการควบคุมฯ!H936</f>
        <v>0</v>
      </c>
      <c r="F142" s="279">
        <f>+[2]ระบบการควบคุมฯ!I936+[2]ระบบการควบคุมฯ!J936</f>
        <v>0</v>
      </c>
      <c r="G142" s="280">
        <f>+[2]ระบบการควบคุมฯ!K936+[2]ระบบการควบคุมฯ!L936</f>
        <v>156000</v>
      </c>
      <c r="H142" s="287"/>
      <c r="I142" s="56"/>
      <c r="J142" s="279">
        <f t="shared" si="57"/>
        <v>0</v>
      </c>
      <c r="K142" s="56"/>
    </row>
    <row r="143" spans="1:11" x14ac:dyDescent="0.25">
      <c r="A143" s="765" t="str">
        <f>+[2]ระบบการควบคุมฯ!A937</f>
        <v>16)</v>
      </c>
      <c r="B143" s="56" t="str">
        <f>+[2]ระบบการควบคุมฯ!B937</f>
        <v>อยู่ประชานุเคราะห์</v>
      </c>
      <c r="C143" s="57" t="str">
        <f>+[2]ระบบการควบคุมฯ!C937</f>
        <v>20004350002003214549</v>
      </c>
      <c r="D143" s="279">
        <f>+[2]ระบบการควบคุมฯ!F937</f>
        <v>110000</v>
      </c>
      <c r="E143" s="279">
        <f>+[2]ระบบการควบคุมฯ!G937+[2]ระบบการควบคุมฯ!H937</f>
        <v>0</v>
      </c>
      <c r="F143" s="279">
        <f>+[2]ระบบการควบคุมฯ!I937+[2]ระบบการควบคุมฯ!J937</f>
        <v>0</v>
      </c>
      <c r="G143" s="280">
        <f>+[2]ระบบการควบคุมฯ!K937+[2]ระบบการควบคุมฯ!L937</f>
        <v>110000</v>
      </c>
      <c r="H143" s="287"/>
      <c r="I143" s="56"/>
      <c r="J143" s="279">
        <f t="shared" si="57"/>
        <v>0</v>
      </c>
      <c r="K143" s="56"/>
    </row>
    <row r="144" spans="1:11" x14ac:dyDescent="0.25">
      <c r="A144" s="765" t="str">
        <f>+[2]ระบบการควบคุมฯ!A938</f>
        <v>17)</v>
      </c>
      <c r="B144" s="56" t="str">
        <f>+[2]ระบบการควบคุมฯ!B938</f>
        <v>วัดประยูรธรรมาราม</v>
      </c>
      <c r="C144" s="57" t="str">
        <f>+[2]ระบบการควบคุมฯ!C938</f>
        <v>20004350002003214550</v>
      </c>
      <c r="D144" s="279">
        <f>+[2]ระบบการควบคุมฯ!F938</f>
        <v>50000</v>
      </c>
      <c r="E144" s="279">
        <f>+[2]ระบบการควบคุมฯ!G938+[2]ระบบการควบคุมฯ!H938</f>
        <v>0</v>
      </c>
      <c r="F144" s="279">
        <f>+[2]ระบบการควบคุมฯ!I938+[2]ระบบการควบคุมฯ!J938</f>
        <v>0</v>
      </c>
      <c r="G144" s="280">
        <f>+[2]ระบบการควบคุมฯ!K938+[2]ระบบการควบคุมฯ!L938</f>
        <v>50000</v>
      </c>
      <c r="H144" s="287"/>
      <c r="I144" s="56"/>
      <c r="J144" s="279">
        <f t="shared" si="57"/>
        <v>0</v>
      </c>
      <c r="K144" s="56"/>
    </row>
    <row r="145" spans="1:11" x14ac:dyDescent="0.25">
      <c r="A145" s="765" t="str">
        <f>+[2]ระบบการควบคุมฯ!A939</f>
        <v>18)</v>
      </c>
      <c r="B145" s="56" t="str">
        <f>+[2]ระบบการควบคุมฯ!B939</f>
        <v>วัดปัญจทายิกาวาส</v>
      </c>
      <c r="C145" s="57" t="str">
        <f>+[2]ระบบการควบคุมฯ!C939</f>
        <v>20004350002003214551</v>
      </c>
      <c r="D145" s="279">
        <f>+[2]ระบบการควบคุมฯ!F939</f>
        <v>340000</v>
      </c>
      <c r="E145" s="279">
        <f>+[2]ระบบการควบคุมฯ!G939+[2]ระบบการควบคุมฯ!H939</f>
        <v>0</v>
      </c>
      <c r="F145" s="279">
        <f>+[2]ระบบการควบคุมฯ!I939+[2]ระบบการควบคุมฯ!J939</f>
        <v>0</v>
      </c>
      <c r="G145" s="280">
        <f>+[2]ระบบการควบคุมฯ!K939+[2]ระบบการควบคุมฯ!L939</f>
        <v>340000</v>
      </c>
      <c r="H145" s="287"/>
      <c r="I145" s="56"/>
      <c r="J145" s="279">
        <f t="shared" si="57"/>
        <v>0</v>
      </c>
      <c r="K145" s="56"/>
    </row>
    <row r="146" spans="1:11" x14ac:dyDescent="0.25">
      <c r="A146" s="765" t="str">
        <f>+[2]ระบบการควบคุมฯ!A940</f>
        <v>19)</v>
      </c>
      <c r="B146" s="56" t="str">
        <f>+[2]ระบบการควบคุมฯ!B940</f>
        <v>วัดพวงแก้ว</v>
      </c>
      <c r="C146" s="57" t="str">
        <f>+[2]ระบบการควบคุมฯ!C940</f>
        <v>20004350002003214552</v>
      </c>
      <c r="D146" s="279">
        <f>+[2]ระบบการควบคุมฯ!F940</f>
        <v>352000</v>
      </c>
      <c r="E146" s="279">
        <f>+[2]ระบบการควบคุมฯ!G940+[2]ระบบการควบคุมฯ!H940</f>
        <v>0</v>
      </c>
      <c r="F146" s="279">
        <f>+[2]ระบบการควบคุมฯ!I940+[2]ระบบการควบคุมฯ!J940</f>
        <v>0</v>
      </c>
      <c r="G146" s="280">
        <f>+[2]ระบบการควบคุมฯ!K940+[2]ระบบการควบคุมฯ!L940</f>
        <v>352000</v>
      </c>
      <c r="H146" s="287"/>
      <c r="I146" s="56"/>
      <c r="J146" s="279">
        <f t="shared" si="57"/>
        <v>0</v>
      </c>
      <c r="K146" s="56"/>
    </row>
    <row r="147" spans="1:11" x14ac:dyDescent="0.25">
      <c r="A147" s="765" t="str">
        <f>+[2]ระบบการควบคุมฯ!A941</f>
        <v>20)</v>
      </c>
      <c r="B147" s="56" t="str">
        <f>+[2]ระบบการควบคุมฯ!B941</f>
        <v>วัดศรีสโมสร</v>
      </c>
      <c r="C147" s="57" t="str">
        <f>+[2]ระบบการควบคุมฯ!C941</f>
        <v>20004350002003214553</v>
      </c>
      <c r="D147" s="279">
        <f>+[2]ระบบการควบคุมฯ!F941</f>
        <v>470000</v>
      </c>
      <c r="E147" s="279">
        <f>+[2]ระบบการควบคุมฯ!G941+[2]ระบบการควบคุมฯ!H941</f>
        <v>0</v>
      </c>
      <c r="F147" s="279">
        <f>+[2]ระบบการควบคุมฯ!I941+[2]ระบบการควบคุมฯ!J941</f>
        <v>0</v>
      </c>
      <c r="G147" s="280">
        <f>+[2]ระบบการควบคุมฯ!K941+[2]ระบบการควบคุมฯ!L941</f>
        <v>470000</v>
      </c>
      <c r="H147" s="287"/>
      <c r="I147" s="56"/>
      <c r="J147" s="279">
        <f t="shared" si="57"/>
        <v>0</v>
      </c>
      <c r="K147" s="56"/>
    </row>
    <row r="148" spans="1:11" x14ac:dyDescent="0.25">
      <c r="A148" s="765" t="str">
        <f>+[2]ระบบการควบคุมฯ!A942</f>
        <v>21)</v>
      </c>
      <c r="B148" s="56" t="str">
        <f>+[2]ระบบการควบคุมฯ!B942</f>
        <v>ศาลาลอย</v>
      </c>
      <c r="C148" s="57" t="str">
        <f>+[2]ระบบการควบคุมฯ!C942</f>
        <v>20004350002003214554</v>
      </c>
      <c r="D148" s="279">
        <f>+[2]ระบบการควบคุมฯ!F942</f>
        <v>259000</v>
      </c>
      <c r="E148" s="279">
        <f>+[2]ระบบการควบคุมฯ!G942+[2]ระบบการควบคุมฯ!H942</f>
        <v>0</v>
      </c>
      <c r="F148" s="279">
        <f>+[2]ระบบการควบคุมฯ!I942+[2]ระบบการควบคุมฯ!J942</f>
        <v>0</v>
      </c>
      <c r="G148" s="280">
        <f>+[2]ระบบการควบคุมฯ!K942+[2]ระบบการควบคุมฯ!L942</f>
        <v>259000</v>
      </c>
      <c r="H148" s="287"/>
      <c r="I148" s="56"/>
      <c r="J148" s="279">
        <f t="shared" si="57"/>
        <v>0</v>
      </c>
      <c r="K148" s="56"/>
    </row>
    <row r="149" spans="1:11" x14ac:dyDescent="0.25">
      <c r="A149" s="765" t="str">
        <f>+[2]ระบบการควบคุมฯ!A943</f>
        <v>22)</v>
      </c>
      <c r="B149" s="56" t="str">
        <f>+[2]ระบบการควบคุมฯ!B943</f>
        <v>วัดแสงมณี</v>
      </c>
      <c r="C149" s="57" t="str">
        <f>+[2]ระบบการควบคุมฯ!C943</f>
        <v>20004350002003214555</v>
      </c>
      <c r="D149" s="279">
        <f>+[2]ระบบการควบคุมฯ!F943</f>
        <v>118000</v>
      </c>
      <c r="E149" s="279">
        <f>+[2]ระบบการควบคุมฯ!G943+[2]ระบบการควบคุมฯ!H943</f>
        <v>0</v>
      </c>
      <c r="F149" s="279">
        <f>+[2]ระบบการควบคุมฯ!I943+[2]ระบบการควบคุมฯ!J943</f>
        <v>0</v>
      </c>
      <c r="G149" s="280">
        <f>+[2]ระบบการควบคุมฯ!K943+[2]ระบบการควบคุมฯ!L943</f>
        <v>118000</v>
      </c>
      <c r="H149" s="287"/>
      <c r="I149" s="56"/>
      <c r="J149" s="279">
        <f t="shared" si="57"/>
        <v>0</v>
      </c>
      <c r="K149" s="56"/>
    </row>
    <row r="150" spans="1:11" ht="42" x14ac:dyDescent="0.6">
      <c r="A150" s="1017" t="s">
        <v>112</v>
      </c>
      <c r="B150" s="780" t="str">
        <f>+[2]ระบบการควบคุมฯ!B947</f>
        <v>บ้านพักครู 8 ครอบครัว โรงเรียนชุมชนเลิศพินิจพิทยาคม</v>
      </c>
      <c r="C150" s="456" t="str">
        <f>+[2]ระบบการควบคุมฯ!C947</f>
        <v>ศธ 04002/ว5190ลว 14 พ.ย.65 ครั้งที่ 64</v>
      </c>
      <c r="D150" s="323">
        <f>SUM(D151)</f>
        <v>3430000</v>
      </c>
      <c r="E150" s="323">
        <f t="shared" ref="E150:I150" si="58">SUM(E151)</f>
        <v>686000</v>
      </c>
      <c r="F150" s="323">
        <f t="shared" si="58"/>
        <v>0</v>
      </c>
      <c r="G150" s="323">
        <f t="shared" si="58"/>
        <v>2744000</v>
      </c>
      <c r="H150" s="323">
        <f t="shared" si="58"/>
        <v>0</v>
      </c>
      <c r="I150" s="323">
        <f t="shared" si="58"/>
        <v>0</v>
      </c>
      <c r="J150" s="323">
        <f>+D150-E150-F150-G150</f>
        <v>0</v>
      </c>
      <c r="K150" s="551"/>
    </row>
    <row r="151" spans="1:11" ht="42" customHeight="1" x14ac:dyDescent="0.25">
      <c r="A151" s="56" t="str">
        <f>+[2]ระบบการควบคุมฯ!A949</f>
        <v>1)</v>
      </c>
      <c r="B151" s="56" t="str">
        <f>+[2]ระบบการควบคุมฯ!B1039</f>
        <v>ร.ร.ชุมชนเลิศพินิจพิทยาคม</v>
      </c>
      <c r="C151" s="56" t="str">
        <f>+[2]ระบบการควบคุมฯ!C949</f>
        <v>20004350002003214556</v>
      </c>
      <c r="D151" s="279">
        <f>+[2]ระบบการควบคุมฯ!F949</f>
        <v>3430000</v>
      </c>
      <c r="E151" s="279">
        <f>+[2]ระบบการควบคุมฯ!G949+[2]ระบบการควบคุมฯ!H949</f>
        <v>686000</v>
      </c>
      <c r="F151" s="279">
        <f>+[2]ระบบการควบคุมฯ!I949+[2]ระบบการควบคุมฯ!J949</f>
        <v>0</v>
      </c>
      <c r="G151" s="280">
        <f>+[2]ระบบการควบคุมฯ!K949+[2]ระบบการควบคุมฯ!L949</f>
        <v>2744000</v>
      </c>
      <c r="H151" s="287"/>
      <c r="I151" s="56"/>
      <c r="J151" s="279">
        <f t="shared" ref="J151" si="59">+D151-E151-G151</f>
        <v>0</v>
      </c>
      <c r="K151" s="56" t="s">
        <v>179</v>
      </c>
    </row>
    <row r="152" spans="1:11" x14ac:dyDescent="0.6">
      <c r="A152" s="9"/>
      <c r="B152" s="56" t="str">
        <f>+[2]ระบบการควบคุมฯ!B1040</f>
        <v>สัญญา 19,260,000.00 บาท  งบ64  4,623,600</v>
      </c>
      <c r="C152" s="325"/>
      <c r="D152" s="325"/>
      <c r="E152" s="325"/>
      <c r="F152" s="325"/>
      <c r="G152" s="324"/>
      <c r="H152" s="326"/>
      <c r="I152" s="9"/>
      <c r="J152" s="9"/>
      <c r="K152" s="9"/>
    </row>
    <row r="153" spans="1:11" x14ac:dyDescent="0.6">
      <c r="A153" s="9"/>
      <c r="B153" s="56" t="str">
        <f>+[2]ระบบการควบคุมฯ!B1041</f>
        <v>ปี 64</v>
      </c>
      <c r="C153" s="325"/>
      <c r="D153" s="325"/>
      <c r="E153" s="325"/>
      <c r="F153" s="325"/>
      <c r="G153" s="324"/>
      <c r="H153" s="326"/>
      <c r="I153" s="9"/>
      <c r="J153" s="9"/>
      <c r="K153" s="9"/>
    </row>
    <row r="154" spans="1:11" x14ac:dyDescent="0.6">
      <c r="A154" s="9"/>
      <c r="B154" s="56" t="str">
        <f>+[2]ระบบการควบคุมฯ!B1042</f>
        <v>งวดที่ 1  1,155,600 บาท ครบ 9 มี.ค. 64</v>
      </c>
      <c r="C154" s="325">
        <f>1155600*4</f>
        <v>4622400</v>
      </c>
      <c r="D154" s="325"/>
      <c r="E154" s="325"/>
      <c r="F154" s="325"/>
      <c r="G154" s="324"/>
      <c r="H154" s="326"/>
      <c r="I154" s="9"/>
      <c r="J154" s="9"/>
      <c r="K154" s="9"/>
    </row>
    <row r="155" spans="1:11" x14ac:dyDescent="0.6">
      <c r="A155" s="9"/>
      <c r="B155" s="56" t="str">
        <f>+[2]ระบบการควบคุมฯ!B1043</f>
        <v>งวดที่ 2  1,155,600 บาท ครบ 18 เม.ย. 64</v>
      </c>
      <c r="C155" s="325"/>
      <c r="D155" s="325"/>
      <c r="E155" s="325"/>
      <c r="F155" s="325"/>
      <c r="G155" s="324"/>
      <c r="H155" s="326"/>
      <c r="I155" s="9"/>
      <c r="J155" s="9"/>
      <c r="K155" s="9"/>
    </row>
    <row r="156" spans="1:11" x14ac:dyDescent="0.6">
      <c r="A156" s="9"/>
      <c r="B156" s="56" t="str">
        <f>+[2]ระบบการควบคุมฯ!B1044</f>
        <v>งวดที่ 3  1,155,600 บาท ครบ 18 พ.ค. 64</v>
      </c>
      <c r="C156" s="325"/>
      <c r="D156" s="325"/>
      <c r="E156" s="325"/>
      <c r="F156" s="325"/>
      <c r="G156" s="324"/>
      <c r="H156" s="326"/>
      <c r="I156" s="9"/>
      <c r="J156" s="9"/>
      <c r="K156" s="9"/>
    </row>
    <row r="157" spans="1:11" x14ac:dyDescent="0.6">
      <c r="A157" s="9"/>
      <c r="B157" s="56" t="str">
        <f>+[2]ระบบการควบคุมฯ!B1045</f>
        <v>งวดที่ 4  1,155,600 บาท ครบ 17 มิ.ย. 64</v>
      </c>
      <c r="C157" s="325"/>
      <c r="D157" s="325"/>
      <c r="E157" s="325"/>
      <c r="F157" s="325"/>
      <c r="G157" s="324"/>
      <c r="H157" s="326"/>
      <c r="I157" s="9"/>
      <c r="J157" s="9"/>
      <c r="K157" s="9"/>
    </row>
    <row r="158" spans="1:11" x14ac:dyDescent="0.6">
      <c r="A158" s="9"/>
      <c r="B158" s="56" t="str">
        <f>+[2]ระบบการควบคุมฯ!B1046</f>
        <v>งวดที่ 5 บางส่วน 1,200 บาท ครบ 17 ก.ค. 64</v>
      </c>
      <c r="C158" s="325"/>
      <c r="D158" s="325"/>
      <c r="E158" s="325"/>
      <c r="F158" s="325"/>
      <c r="G158" s="324"/>
      <c r="H158" s="326"/>
      <c r="I158" s="9"/>
      <c r="J158" s="9"/>
      <c r="K158" s="9"/>
    </row>
    <row r="159" spans="1:11" x14ac:dyDescent="0.6">
      <c r="A159" s="9" t="s">
        <v>102</v>
      </c>
      <c r="B159" s="56" t="str">
        <f>+[2]ระบบการควบคุมฯ!B1047</f>
        <v>ปี 65</v>
      </c>
      <c r="C159" s="325"/>
      <c r="D159" s="325"/>
      <c r="E159" s="325"/>
      <c r="F159" s="325"/>
      <c r="G159" s="324"/>
      <c r="H159" s="326"/>
      <c r="I159" s="9"/>
      <c r="J159" s="9"/>
      <c r="K159" s="9"/>
    </row>
    <row r="160" spans="1:11" x14ac:dyDescent="0.6">
      <c r="A160" s="9"/>
      <c r="B160" s="56" t="str">
        <f>+[2]ระบบการควบคุมฯ!B1048</f>
        <v>งวด 5 บางส่วน ครบ 18 มิ.ย. 64/1,154,400</v>
      </c>
      <c r="C160" s="325"/>
      <c r="D160" s="325"/>
      <c r="E160" s="325"/>
      <c r="F160" s="325"/>
      <c r="G160" s="324"/>
      <c r="H160" s="326"/>
      <c r="I160" s="9"/>
      <c r="J160" s="9"/>
      <c r="K160" s="9"/>
    </row>
    <row r="161" spans="1:11" x14ac:dyDescent="0.6">
      <c r="A161" s="9"/>
      <c r="B161" s="56" t="str">
        <f>+[2]ระบบการควบคุมฯ!B1049</f>
        <v>งวด 6 ครบ 16 ส.ค.64 /1,155,600</v>
      </c>
      <c r="C161" s="325"/>
      <c r="D161" s="325"/>
      <c r="E161" s="325"/>
      <c r="F161" s="325"/>
      <c r="G161" s="324"/>
      <c r="H161" s="326"/>
      <c r="I161" s="9"/>
      <c r="J161" s="9"/>
      <c r="K161" s="9"/>
    </row>
    <row r="162" spans="1:11" x14ac:dyDescent="0.6">
      <c r="A162" s="9"/>
      <c r="B162" s="56" t="str">
        <f>+[2]ระบบการควบคุมฯ!B1050</f>
        <v>งวด 7 ครบ 25 ก.ย 64 /1,540,800</v>
      </c>
      <c r="C162" s="325"/>
      <c r="D162" s="325"/>
      <c r="E162" s="325"/>
      <c r="F162" s="325"/>
      <c r="G162" s="324"/>
      <c r="H162" s="326"/>
      <c r="I162" s="9"/>
      <c r="J162" s="9"/>
      <c r="K162" s="9"/>
    </row>
    <row r="163" spans="1:11" x14ac:dyDescent="0.6">
      <c r="A163" s="9"/>
      <c r="B163" s="56" t="str">
        <f>+[2]ระบบการควบคุมฯ!B1051</f>
        <v>งวด 8 ครบ 4 พ.ย. 64 /1,540,800</v>
      </c>
      <c r="C163" s="325"/>
      <c r="D163" s="325"/>
      <c r="E163" s="325"/>
      <c r="F163" s="325"/>
      <c r="G163" s="324"/>
      <c r="H163" s="326"/>
      <c r="I163" s="9"/>
      <c r="J163" s="9"/>
      <c r="K163" s="9"/>
    </row>
    <row r="164" spans="1:11" x14ac:dyDescent="0.6">
      <c r="A164" s="9"/>
      <c r="B164" s="56" t="str">
        <f>+[2]ระบบการควบคุมฯ!B1052</f>
        <v>งวด 9 ครบ 14 พ.ย.64/ 1,540,800</v>
      </c>
      <c r="C164" s="325"/>
      <c r="D164" s="325"/>
      <c r="E164" s="325"/>
      <c r="F164" s="325"/>
      <c r="G164" s="324"/>
      <c r="H164" s="326"/>
      <c r="I164" s="9"/>
      <c r="J164" s="9"/>
      <c r="K164" s="9"/>
    </row>
    <row r="165" spans="1:11" x14ac:dyDescent="0.6">
      <c r="A165" s="9"/>
      <c r="B165" s="56" t="str">
        <f>+[2]ระบบการควบคุมฯ!B1053</f>
        <v>งวด 10 ครบ 15 ธ.ค64/ 1,926,000</v>
      </c>
      <c r="C165" s="325"/>
      <c r="D165" s="325"/>
      <c r="E165" s="325"/>
      <c r="F165" s="325"/>
      <c r="G165" s="324"/>
      <c r="H165" s="326"/>
      <c r="I165" s="9"/>
      <c r="J165" s="9"/>
      <c r="K165" s="9"/>
    </row>
    <row r="166" spans="1:11" x14ac:dyDescent="0.6">
      <c r="A166" s="9"/>
      <c r="B166" s="56" t="str">
        <f>+[2]ระบบการควบคุมฯ!B1054</f>
        <v>งวด 11 ครบ 4 มี.ค.65 /2,311,200</v>
      </c>
      <c r="C166" s="325"/>
      <c r="D166" s="325"/>
      <c r="E166" s="325"/>
      <c r="F166" s="325"/>
      <c r="G166" s="324"/>
      <c r="H166" s="326"/>
      <c r="I166" s="9"/>
      <c r="J166" s="9"/>
      <c r="K166" s="9"/>
    </row>
    <row r="167" spans="1:11" ht="42" x14ac:dyDescent="0.6">
      <c r="A167" s="1018" t="s">
        <v>113</v>
      </c>
      <c r="B167" s="456" t="str">
        <f>+[2]ระบบการควบคุมฯ!B976</f>
        <v>อาคารเรียน สปช.105/29 ปรับปรุง อาคารเรียน 2 ชั้น 10 ห้องเรียน (ชั้นล่าง 5 ห้อง ชั้นบน 5 ห้อง)</v>
      </c>
      <c r="C167" s="456" t="str">
        <f>+[2]ระบบการควบคุมฯ!C976</f>
        <v>ศธ 04002/ว5190ลว 14 พ.ย.65 ครั้งที่ 64</v>
      </c>
      <c r="D167" s="323">
        <f>SUM(D168)</f>
        <v>5274000</v>
      </c>
      <c r="E167" s="323">
        <f t="shared" ref="E167:I167" si="60">SUM(E168)</f>
        <v>4219200</v>
      </c>
      <c r="F167" s="323">
        <f t="shared" si="60"/>
        <v>0</v>
      </c>
      <c r="G167" s="323">
        <f t="shared" si="60"/>
        <v>1054800</v>
      </c>
      <c r="H167" s="323">
        <f t="shared" si="60"/>
        <v>0</v>
      </c>
      <c r="I167" s="323">
        <f t="shared" si="60"/>
        <v>0</v>
      </c>
      <c r="J167" s="323">
        <f>+D167-E167-F167-G167</f>
        <v>0</v>
      </c>
      <c r="K167" s="551"/>
    </row>
    <row r="168" spans="1:11" x14ac:dyDescent="0.25">
      <c r="A168" s="765" t="str">
        <f>+[2]ระบบการควบคุมฯ!A977</f>
        <v>1)</v>
      </c>
      <c r="B168" s="56" t="str">
        <f>+[2]ระบบการควบคุมฯ!B977</f>
        <v xml:space="preserve"> โรงเรียนวัดกลางคลองสี่ </v>
      </c>
      <c r="C168" s="56" t="str">
        <f>+[2]ระบบการควบคุมฯ!C977</f>
        <v>20004350002003214557</v>
      </c>
      <c r="D168" s="279">
        <f>+[2]ระบบการควบคุมฯ!F977</f>
        <v>5274000</v>
      </c>
      <c r="E168" s="279">
        <f>+[2]ระบบการควบคุมฯ!G977+[2]ระบบการควบคุมฯ!H977</f>
        <v>4219200</v>
      </c>
      <c r="F168" s="279">
        <f>+[2]ระบบการควบคุมฯ!I977+[2]ระบบการควบคุมฯ!J977</f>
        <v>0</v>
      </c>
      <c r="G168" s="280">
        <f>+[2]ระบบการควบคุมฯ!K977+[2]ระบบการควบคุมฯ!L977</f>
        <v>1054800</v>
      </c>
      <c r="H168" s="287"/>
      <c r="I168" s="56"/>
      <c r="J168" s="279">
        <f t="shared" ref="J168:J170" si="61">+D168-E168-G168</f>
        <v>0</v>
      </c>
      <c r="K168" s="56" t="s">
        <v>179</v>
      </c>
    </row>
    <row r="169" spans="1:11" ht="42" x14ac:dyDescent="0.25">
      <c r="A169" s="1019" t="s">
        <v>127</v>
      </c>
      <c r="B169" s="1020" t="str">
        <f>+[2]ระบบการควบคุมฯ!B978</f>
        <v>ชดเชยงบประมาณที่ถูกพับโดยผลของกฎหมาย  อาคารเรียนแบบพิเศษ ร.ร.ธัญญสิทธิศิลป์</v>
      </c>
      <c r="C169" s="1021" t="str">
        <f>+[2]ระบบการควบคุมฯ!C978</f>
        <v>ศธ 04002/ว2007 ลว 22 พค 66 ครั้งที่ 521</v>
      </c>
      <c r="D169" s="1022">
        <f>+[2]ระบบการควบคุมฯ!F978</f>
        <v>4852800</v>
      </c>
      <c r="E169" s="1022">
        <f>+[2]ระบบการควบคุมฯ!G978+[2]ระบบการควบคุมฯ!H978</f>
        <v>0</v>
      </c>
      <c r="F169" s="1022">
        <f>+[2]ระบบการควบคุมฯ!I978+[2]ระบบการควบคุมฯ!J978</f>
        <v>0</v>
      </c>
      <c r="G169" s="1023">
        <f>+[2]ระบบการควบคุมฯ!K978+[2]ระบบการควบคุมฯ!L978</f>
        <v>4852800</v>
      </c>
      <c r="H169" s="1024"/>
      <c r="I169" s="1020"/>
      <c r="J169" s="1022">
        <f t="shared" si="61"/>
        <v>0</v>
      </c>
      <c r="K169" s="1020"/>
    </row>
    <row r="170" spans="1:11" x14ac:dyDescent="0.25">
      <c r="A170" s="765" t="str">
        <f>+[2]ระบบการควบคุมฯ!A979</f>
        <v>1)</v>
      </c>
      <c r="B170" s="56" t="str">
        <f>+[2]ระบบการควบคุมฯ!B979</f>
        <v xml:space="preserve"> โรงเรียนธัญญสิทธิศิลป์</v>
      </c>
      <c r="C170" s="56" t="str">
        <f>+[2]ระบบการควบคุมฯ!C979</f>
        <v>20004 3500200 321YYYY</v>
      </c>
      <c r="D170" s="279">
        <f>+[2]ระบบการควบคุมฯ!F979</f>
        <v>4852800</v>
      </c>
      <c r="E170" s="279">
        <f>+[2]ระบบการควบคุมฯ!G979+[2]ระบบการควบคุมฯ!H979</f>
        <v>0</v>
      </c>
      <c r="F170" s="279">
        <f>+[2]ระบบการควบคุมฯ!I979+[2]ระบบการควบคุมฯ!J979</f>
        <v>0</v>
      </c>
      <c r="G170" s="280">
        <f>+[2]ระบบการควบคุมฯ!K979+[2]ระบบการควบคุมฯ!L979</f>
        <v>4852800</v>
      </c>
      <c r="H170" s="287"/>
      <c r="I170" s="56"/>
      <c r="J170" s="279">
        <f t="shared" si="61"/>
        <v>0</v>
      </c>
      <c r="K170" s="56"/>
    </row>
    <row r="171" spans="1:11" x14ac:dyDescent="0.25">
      <c r="A171" s="765"/>
      <c r="B171" s="56"/>
      <c r="C171" s="56"/>
      <c r="D171" s="279"/>
      <c r="E171" s="279"/>
      <c r="F171" s="279"/>
      <c r="G171" s="280"/>
      <c r="H171" s="287"/>
      <c r="I171" s="56"/>
      <c r="J171" s="279"/>
      <c r="K171" s="56"/>
    </row>
    <row r="172" spans="1:11" ht="63" x14ac:dyDescent="0.25">
      <c r="A172" s="316">
        <v>2.2999999999999998</v>
      </c>
      <c r="B172" s="779" t="str">
        <f>+[2]ระบบการควบคุมฯ!B1057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172" s="317" t="str">
        <f>+[2]ระบบการควบคุมฯ!C1057</f>
        <v xml:space="preserve">20004 65 85806 00000  </v>
      </c>
      <c r="D172" s="318">
        <f>+D173</f>
        <v>442700</v>
      </c>
      <c r="E172" s="318">
        <f t="shared" ref="E172:J172" si="62">+E173</f>
        <v>0</v>
      </c>
      <c r="F172" s="318">
        <f t="shared" si="62"/>
        <v>0</v>
      </c>
      <c r="G172" s="318">
        <f t="shared" si="62"/>
        <v>442700</v>
      </c>
      <c r="H172" s="318">
        <f t="shared" si="62"/>
        <v>0</v>
      </c>
      <c r="I172" s="318">
        <f t="shared" si="62"/>
        <v>0</v>
      </c>
      <c r="J172" s="318">
        <f t="shared" si="62"/>
        <v>0</v>
      </c>
      <c r="K172" s="303"/>
    </row>
    <row r="173" spans="1:11" x14ac:dyDescent="0.6">
      <c r="A173" s="310"/>
      <c r="B173" s="319" t="str">
        <f>+[2]ระบบการควบคุมฯ!B1058</f>
        <v>งบลงทุน  ค่าที่ดินและสิ่งก่อสร้าง 6611320</v>
      </c>
      <c r="C173" s="453"/>
      <c r="D173" s="320">
        <f t="shared" ref="D173:J173" si="63">+D174+D215</f>
        <v>442700</v>
      </c>
      <c r="E173" s="320">
        <f t="shared" si="63"/>
        <v>0</v>
      </c>
      <c r="F173" s="320">
        <f t="shared" si="63"/>
        <v>0</v>
      </c>
      <c r="G173" s="320">
        <f t="shared" si="63"/>
        <v>442700</v>
      </c>
      <c r="H173" s="320">
        <f t="shared" si="63"/>
        <v>0</v>
      </c>
      <c r="I173" s="320">
        <f t="shared" si="63"/>
        <v>0</v>
      </c>
      <c r="J173" s="320">
        <f t="shared" si="63"/>
        <v>0</v>
      </c>
      <c r="K173" s="320"/>
    </row>
    <row r="174" spans="1:11" x14ac:dyDescent="0.25">
      <c r="A174" s="321" t="s">
        <v>126</v>
      </c>
      <c r="B174" s="322" t="str">
        <f>+[2]ระบบการควบคุมฯ!B1059</f>
        <v xml:space="preserve">ห้องน้ำห้องส้วมนักเรียนหญิง 6 ที่/49 </v>
      </c>
      <c r="C174" s="322">
        <f>+[2]ระบบการควบคุมฯ!C965</f>
        <v>0</v>
      </c>
      <c r="D174" s="300">
        <f>+D175</f>
        <v>442700</v>
      </c>
      <c r="E174" s="300">
        <f t="shared" ref="E174:J174" si="64">+E175</f>
        <v>0</v>
      </c>
      <c r="F174" s="300">
        <f t="shared" si="64"/>
        <v>0</v>
      </c>
      <c r="G174" s="300">
        <f t="shared" si="64"/>
        <v>442700</v>
      </c>
      <c r="H174" s="300">
        <f t="shared" si="64"/>
        <v>0</v>
      </c>
      <c r="I174" s="300">
        <f t="shared" si="64"/>
        <v>0</v>
      </c>
      <c r="J174" s="300">
        <f t="shared" si="64"/>
        <v>0</v>
      </c>
      <c r="K174" s="300"/>
    </row>
    <row r="175" spans="1:11" x14ac:dyDescent="0.6">
      <c r="A175" s="209" t="s">
        <v>156</v>
      </c>
      <c r="B175" s="56" t="str">
        <f>+[2]ระบบการควบคุมฯ!B1061</f>
        <v xml:space="preserve">โรงเรียนเจริญดีวิทยา </v>
      </c>
      <c r="C175" s="781" t="str">
        <f>+[2]ระบบการควบคุมฯ!C1061</f>
        <v>20004 35000200 321A333</v>
      </c>
      <c r="D175" s="781">
        <f>+[2]ระบบการควบคุมฯ!F1061</f>
        <v>442700</v>
      </c>
      <c r="E175" s="781">
        <f>+[2]ระบบการควบคุมฯ!G1061+[2]ระบบการควบคุมฯ!H1061</f>
        <v>0</v>
      </c>
      <c r="F175" s="781">
        <f>+[2]ระบบการควบคุมฯ!I1061+[2]ระบบการควบคุมฯ!J1061</f>
        <v>0</v>
      </c>
      <c r="G175" s="280">
        <f>+[2]ระบบการควบคุมฯ!K1061+[2]ระบบการควบคุมฯ!L1061</f>
        <v>442700</v>
      </c>
      <c r="H175" s="326"/>
      <c r="I175" s="9"/>
      <c r="J175" s="279">
        <f t="shared" ref="J175" si="65">+D175-E175-G175</f>
        <v>0</v>
      </c>
      <c r="K175" s="9"/>
    </row>
    <row r="176" spans="1:11" ht="18.600000000000001" x14ac:dyDescent="0.25">
      <c r="A176" s="1118" t="s">
        <v>206</v>
      </c>
      <c r="B176" s="1119" t="s">
        <v>207</v>
      </c>
      <c r="C176" s="1120"/>
      <c r="D176" s="1121">
        <f>+D177</f>
        <v>294000</v>
      </c>
      <c r="E176" s="1121">
        <f t="shared" ref="E176:J178" si="66">+E177</f>
        <v>0</v>
      </c>
      <c r="F176" s="1121">
        <f t="shared" si="66"/>
        <v>0</v>
      </c>
      <c r="G176" s="1121">
        <f t="shared" si="66"/>
        <v>0</v>
      </c>
      <c r="H176" s="1121">
        <f t="shared" si="66"/>
        <v>0</v>
      </c>
      <c r="I176" s="1121">
        <f t="shared" si="66"/>
        <v>0</v>
      </c>
      <c r="J176" s="1121">
        <f t="shared" si="66"/>
        <v>294000</v>
      </c>
      <c r="K176" s="1121">
        <f>SUM(K191:K193)</f>
        <v>0</v>
      </c>
    </row>
    <row r="177" spans="1:11" x14ac:dyDescent="0.25">
      <c r="A177" s="1122">
        <f>+[2]ระบบการควบคุมฯ!A358</f>
        <v>2</v>
      </c>
      <c r="B177" s="1123" t="str">
        <f>+[2]ระบบการควบคุมฯ!B358</f>
        <v xml:space="preserve">โครงการพัฒนาสื่อและเทคโนโลยีสารสนเทศเพื่อการศึกษา </v>
      </c>
      <c r="C177" s="755" t="str">
        <f>+[2]ระบบการควบคุมฯ!C358</f>
        <v xml:space="preserve">20004 42004700 </v>
      </c>
      <c r="D177" s="300">
        <f>+D178</f>
        <v>294000</v>
      </c>
      <c r="E177" s="300">
        <f t="shared" si="66"/>
        <v>0</v>
      </c>
      <c r="F177" s="300">
        <f t="shared" si="66"/>
        <v>0</v>
      </c>
      <c r="G177" s="300">
        <f t="shared" si="66"/>
        <v>0</v>
      </c>
      <c r="H177" s="300">
        <f t="shared" si="66"/>
        <v>0</v>
      </c>
      <c r="I177" s="300">
        <f t="shared" si="66"/>
        <v>0</v>
      </c>
      <c r="J177" s="300">
        <f t="shared" si="66"/>
        <v>294000</v>
      </c>
      <c r="K177" s="1124"/>
    </row>
    <row r="178" spans="1:11" x14ac:dyDescent="0.25">
      <c r="A178" s="301">
        <f>+[2]ระบบการควบคุมฯ!A361</f>
        <v>2.1</v>
      </c>
      <c r="B178" s="1125" t="str">
        <f>+[2]ระบบการควบคุมฯ!B361</f>
        <v xml:space="preserve">กิจกรรมการส่งเสริมการจัดการศึกษาทางไกล </v>
      </c>
      <c r="C178" s="1126" t="str">
        <f>+[2]ระบบการควบคุมฯ!C361</f>
        <v xml:space="preserve">20004 66 86184 00000  </v>
      </c>
      <c r="D178" s="303">
        <f>+D179</f>
        <v>294000</v>
      </c>
      <c r="E178" s="303">
        <f t="shared" si="66"/>
        <v>0</v>
      </c>
      <c r="F178" s="303">
        <f t="shared" si="66"/>
        <v>0</v>
      </c>
      <c r="G178" s="303">
        <f t="shared" si="66"/>
        <v>0</v>
      </c>
      <c r="H178" s="303">
        <f t="shared" si="66"/>
        <v>0</v>
      </c>
      <c r="I178" s="303">
        <f t="shared" si="66"/>
        <v>0</v>
      </c>
      <c r="J178" s="303">
        <f t="shared" si="66"/>
        <v>294000</v>
      </c>
      <c r="K178" s="1127"/>
    </row>
    <row r="179" spans="1:11" x14ac:dyDescent="0.6">
      <c r="A179" s="52"/>
      <c r="B179" s="53" t="str">
        <f>+[2]ระบบการควบคุมฯ!B366</f>
        <v xml:space="preserve"> งบลงทุน ค่าครุภัณฑ์ 6611310</v>
      </c>
      <c r="C179" s="450" t="str">
        <f>+[2]ระบบการควบคุมฯ!C366</f>
        <v>20004 42004700 3110000</v>
      </c>
      <c r="D179" s="252">
        <f t="shared" ref="D179:J179" si="67">+D181</f>
        <v>294000</v>
      </c>
      <c r="E179" s="252">
        <f t="shared" si="67"/>
        <v>0</v>
      </c>
      <c r="F179" s="252">
        <f t="shared" si="67"/>
        <v>0</v>
      </c>
      <c r="G179" s="252">
        <f t="shared" si="67"/>
        <v>0</v>
      </c>
      <c r="H179" s="252">
        <f t="shared" si="67"/>
        <v>0</v>
      </c>
      <c r="I179" s="252">
        <f t="shared" si="67"/>
        <v>0</v>
      </c>
      <c r="J179" s="252">
        <f t="shared" si="67"/>
        <v>294000</v>
      </c>
      <c r="K179" s="450"/>
    </row>
    <row r="180" spans="1:11" x14ac:dyDescent="0.6">
      <c r="A180" s="24"/>
      <c r="B180" s="55" t="str">
        <f>+[2]ระบบการควบคุมฯ!B368</f>
        <v>ครุภัณฑ์การศึกษา 120611</v>
      </c>
      <c r="C180" s="314"/>
      <c r="D180" s="314"/>
      <c r="E180" s="314"/>
      <c r="F180" s="314"/>
      <c r="G180" s="314"/>
      <c r="H180" s="314"/>
      <c r="I180" s="314"/>
      <c r="J180" s="314"/>
      <c r="K180" s="314">
        <f t="shared" ref="K180" si="68">+K181</f>
        <v>0</v>
      </c>
    </row>
    <row r="181" spans="1:11" ht="63" x14ac:dyDescent="0.25">
      <c r="A181" s="1128" t="str">
        <f>+[2]ระบบการควบคุมฯ!A369</f>
        <v>2.2.1</v>
      </c>
      <c r="B181" s="1129" t="str">
        <f>+[2]ระบบการควบคุมฯ!B369</f>
        <v xml:space="preserve">ครุภัณฑ์ทดแทนห้องเรียน DLTV สำหรับโรงเรียน Stan Alone      </v>
      </c>
      <c r="C181" s="1130" t="str">
        <f>+[2]ระบบการควบคุมฯ!C369</f>
        <v>ศธ 04002/ว2350 ลว. 10/ก.ค./2566 โอนครั้งที่ 663</v>
      </c>
      <c r="D181" s="1131">
        <f>SUM(D182:D191)</f>
        <v>294000</v>
      </c>
      <c r="E181" s="1131">
        <f t="shared" ref="E181:J181" si="69">SUM(E182:E191)</f>
        <v>0</v>
      </c>
      <c r="F181" s="1131">
        <f t="shared" si="69"/>
        <v>0</v>
      </c>
      <c r="G181" s="1131">
        <f t="shared" si="69"/>
        <v>0</v>
      </c>
      <c r="H181" s="1131">
        <f t="shared" si="69"/>
        <v>0</v>
      </c>
      <c r="I181" s="1131">
        <f t="shared" si="69"/>
        <v>0</v>
      </c>
      <c r="J181" s="1131">
        <f t="shared" si="69"/>
        <v>294000</v>
      </c>
      <c r="K181" s="1132"/>
    </row>
    <row r="182" spans="1:11" x14ac:dyDescent="0.25">
      <c r="A182" s="56" t="str">
        <f>+[2]ระบบการควบคุมฯ!A370</f>
        <v>2.2.1.1</v>
      </c>
      <c r="B182" s="457" t="str">
        <f>+[2]ระบบการควบคุมฯ!B370</f>
        <v>แสนชื่นปานนุกูล</v>
      </c>
      <c r="C182" s="1133" t="str">
        <f>+[2]ระบบการควบคุมฯ!C370</f>
        <v>20004420047003113338</v>
      </c>
      <c r="D182" s="279">
        <f>+[2]ระบบการควบคุมฯ!F370</f>
        <v>17500</v>
      </c>
      <c r="E182" s="279">
        <f>+[2]ระบบการควบคุมฯ!G370+[2]ระบบการควบคุมฯ!H370</f>
        <v>0</v>
      </c>
      <c r="F182" s="279">
        <f>+[2]ระบบการควบคุมฯ!I370+[2]ระบบการควบคุมฯ!J370</f>
        <v>0</v>
      </c>
      <c r="G182" s="279">
        <f>+[2]ระบบการควบคุมฯ!K370+[2]ระบบการควบคุมฯ!L370</f>
        <v>0</v>
      </c>
      <c r="H182" s="279"/>
      <c r="I182" s="279"/>
      <c r="J182" s="279">
        <f>+D182-E182-F182-G182</f>
        <v>17500</v>
      </c>
      <c r="K182" s="859"/>
    </row>
    <row r="183" spans="1:11" x14ac:dyDescent="0.25">
      <c r="A183" s="56" t="str">
        <f>+[2]ระบบการควบคุมฯ!A371</f>
        <v>2.2.1.2</v>
      </c>
      <c r="B183" s="457" t="str">
        <f>+[2]ระบบการควบคุมฯ!B371</f>
        <v>วัดจตุพิธวราวาส</v>
      </c>
      <c r="C183" s="1133" t="str">
        <f>+[2]ระบบการควบคุมฯ!C371</f>
        <v>20004420047003113340</v>
      </c>
      <c r="D183" s="279">
        <f>+[2]ระบบการควบคุมฯ!F371</f>
        <v>32000</v>
      </c>
      <c r="E183" s="279">
        <f>+[2]ระบบการควบคุมฯ!G371+[2]ระบบการควบคุมฯ!H371</f>
        <v>0</v>
      </c>
      <c r="F183" s="279">
        <f>+[2]ระบบการควบคุมฯ!I371+[2]ระบบการควบคุมฯ!J371</f>
        <v>0</v>
      </c>
      <c r="G183" s="279">
        <f>+[2]ระบบการควบคุมฯ!K371+[2]ระบบการควบคุมฯ!L371</f>
        <v>0</v>
      </c>
      <c r="H183" s="279"/>
      <c r="I183" s="279"/>
      <c r="J183" s="279">
        <f t="shared" ref="J183:J189" si="70">+D183-E183-F183-G183</f>
        <v>32000</v>
      </c>
      <c r="K183" s="859"/>
    </row>
    <row r="184" spans="1:11" x14ac:dyDescent="0.25">
      <c r="A184" s="56" t="str">
        <f>+[2]ระบบการควบคุมฯ!A372</f>
        <v>2.2.1.3</v>
      </c>
      <c r="B184" s="457" t="str">
        <f>+[2]ระบบการควบคุมฯ!B372</f>
        <v>ศาลาลอย</v>
      </c>
      <c r="C184" s="1133" t="str">
        <f>+[2]ระบบการควบคุมฯ!C372</f>
        <v>20004420047003113342</v>
      </c>
      <c r="D184" s="279">
        <f>+[2]ระบบการควบคุมฯ!F372</f>
        <v>32000</v>
      </c>
      <c r="E184" s="279">
        <f>+[2]ระบบการควบคุมฯ!G372+[2]ระบบการควบคุมฯ!H372</f>
        <v>0</v>
      </c>
      <c r="F184" s="279">
        <f>+[2]ระบบการควบคุมฯ!I372+[2]ระบบการควบคุมฯ!J372</f>
        <v>0</v>
      </c>
      <c r="G184" s="279">
        <f>+[2]ระบบการควบคุมฯ!K372+[2]ระบบการควบคุมฯ!L372</f>
        <v>0</v>
      </c>
      <c r="H184" s="279"/>
      <c r="I184" s="279"/>
      <c r="J184" s="279">
        <f t="shared" si="70"/>
        <v>32000</v>
      </c>
      <c r="K184" s="859"/>
    </row>
    <row r="185" spans="1:11" x14ac:dyDescent="0.25">
      <c r="A185" s="56" t="str">
        <f>+[2]ระบบการควบคุมฯ!A373</f>
        <v>2.2.1.4</v>
      </c>
      <c r="B185" s="457" t="str">
        <f>+[2]ระบบการควบคุมฯ!B373</f>
        <v>วัดแสงมณี</v>
      </c>
      <c r="C185" s="1133" t="str">
        <f>+[2]ระบบการควบคุมฯ!C373</f>
        <v>20004420047003113344</v>
      </c>
      <c r="D185" s="279">
        <f>+[2]ระบบการควบคุมฯ!F373</f>
        <v>32000</v>
      </c>
      <c r="E185" s="279">
        <f>+[2]ระบบการควบคุมฯ!G373+[2]ระบบการควบคุมฯ!H373</f>
        <v>0</v>
      </c>
      <c r="F185" s="279">
        <f>+[2]ระบบการควบคุมฯ!I373+[2]ระบบการควบคุมฯ!J373</f>
        <v>0</v>
      </c>
      <c r="G185" s="279">
        <f>+[2]ระบบการควบคุมฯ!K373+[2]ระบบการควบคุมฯ!L373</f>
        <v>0</v>
      </c>
      <c r="H185" s="279"/>
      <c r="I185" s="279"/>
      <c r="J185" s="279">
        <f t="shared" si="70"/>
        <v>32000</v>
      </c>
      <c r="K185" s="859"/>
    </row>
    <row r="186" spans="1:11" x14ac:dyDescent="0.25">
      <c r="A186" s="56" t="str">
        <f>+[2]ระบบการควบคุมฯ!A374</f>
        <v>2.2.1.5</v>
      </c>
      <c r="B186" s="457" t="str">
        <f>+[2]ระบบการควบคุมฯ!B374</f>
        <v>วัดอดิศร</v>
      </c>
      <c r="C186" s="1133" t="str">
        <f>+[2]ระบบการควบคุมฯ!C374</f>
        <v>20004420047003113346</v>
      </c>
      <c r="D186" s="279">
        <f>+[2]ระบบการควบคุมฯ!F374</f>
        <v>32000</v>
      </c>
      <c r="E186" s="279">
        <f>+[2]ระบบการควบคุมฯ!G374+[2]ระบบการควบคุมฯ!H374</f>
        <v>0</v>
      </c>
      <c r="F186" s="279">
        <f>+[2]ระบบการควบคุมฯ!I374+[2]ระบบการควบคุมฯ!J374</f>
        <v>0</v>
      </c>
      <c r="G186" s="279">
        <f>+[2]ระบบการควบคุมฯ!K374+[2]ระบบการควบคุมฯ!L374</f>
        <v>0</v>
      </c>
      <c r="H186" s="279"/>
      <c r="I186" s="279"/>
      <c r="J186" s="279">
        <f t="shared" si="70"/>
        <v>32000</v>
      </c>
      <c r="K186" s="859"/>
    </row>
    <row r="187" spans="1:11" x14ac:dyDescent="0.25">
      <c r="A187" s="56" t="str">
        <f>+[2]ระบบการควบคุมฯ!A375</f>
        <v>2.2.1.6</v>
      </c>
      <c r="B187" s="457" t="str">
        <f>+[2]ระบบการควบคุมฯ!B375</f>
        <v>วัดนพรัตนาราม</v>
      </c>
      <c r="C187" s="1133" t="str">
        <f>+[2]ระบบการควบคุมฯ!C375</f>
        <v>20004420047003113349</v>
      </c>
      <c r="D187" s="279">
        <f>+[2]ระบบการควบคุมฯ!F375</f>
        <v>49500</v>
      </c>
      <c r="E187" s="279">
        <f>+[2]ระบบการควบคุมฯ!G375+[2]ระบบการควบคุมฯ!H375</f>
        <v>0</v>
      </c>
      <c r="F187" s="279">
        <f>+[2]ระบบการควบคุมฯ!I375+[2]ระบบการควบคุมฯ!J375</f>
        <v>0</v>
      </c>
      <c r="G187" s="279">
        <f>+[2]ระบบการควบคุมฯ!K375+[2]ระบบการควบคุมฯ!L375</f>
        <v>0</v>
      </c>
      <c r="H187" s="279"/>
      <c r="I187" s="279"/>
      <c r="J187" s="279">
        <f t="shared" si="70"/>
        <v>49500</v>
      </c>
      <c r="K187" s="859"/>
    </row>
    <row r="188" spans="1:11" x14ac:dyDescent="0.25">
      <c r="A188" s="56" t="str">
        <f>+[2]ระบบการควบคุมฯ!A376</f>
        <v>2.2.1.7</v>
      </c>
      <c r="B188" s="457" t="str">
        <f>+[2]ระบบการควบคุมฯ!B376</f>
        <v>วัดธรรมราษฎร์เจริญผล</v>
      </c>
      <c r="C188" s="1133" t="str">
        <f>+[2]ระบบการควบคุมฯ!C376</f>
        <v>20004420047003113350</v>
      </c>
      <c r="D188" s="279">
        <f>+[2]ระบบการควบคุมฯ!F376</f>
        <v>49500</v>
      </c>
      <c r="E188" s="279">
        <f>+[2]ระบบการควบคุมฯ!G376+[2]ระบบการควบคุมฯ!H376</f>
        <v>0</v>
      </c>
      <c r="F188" s="279">
        <f>+[2]ระบบการควบคุมฯ!I376+[2]ระบบการควบคุมฯ!J376</f>
        <v>0</v>
      </c>
      <c r="G188" s="279">
        <f>+[2]ระบบการควบคุมฯ!K376+[2]ระบบการควบคุมฯ!L376</f>
        <v>0</v>
      </c>
      <c r="H188" s="279"/>
      <c r="I188" s="279"/>
      <c r="J188" s="279">
        <f t="shared" si="70"/>
        <v>49500</v>
      </c>
      <c r="K188" s="859"/>
    </row>
    <row r="189" spans="1:11" x14ac:dyDescent="0.25">
      <c r="A189" s="56" t="str">
        <f>+[2]ระบบการควบคุมฯ!A377</f>
        <v>2.2.1.8</v>
      </c>
      <c r="B189" s="457" t="str">
        <f>+[2]ระบบการควบคุมฯ!B377</f>
        <v>นิกรราษฎร์บูรณะ(เหราบัตย์อุทิศ)</v>
      </c>
      <c r="C189" s="1133" t="str">
        <f>+[2]ระบบการควบคุมฯ!C377</f>
        <v>20004420047003113353</v>
      </c>
      <c r="D189" s="279">
        <f>+[2]ระบบการควบคุมฯ!F377</f>
        <v>49500</v>
      </c>
      <c r="E189" s="279">
        <f>+[2]ระบบการควบคุมฯ!G377+[2]ระบบการควบคุมฯ!H377</f>
        <v>0</v>
      </c>
      <c r="F189" s="279">
        <f>+[2]ระบบการควบคุมฯ!I377+[2]ระบบการควบคุมฯ!J377</f>
        <v>0</v>
      </c>
      <c r="G189" s="279">
        <f>+[2]ระบบการควบคุมฯ!K377+[2]ระบบการควบคุมฯ!L377</f>
        <v>0</v>
      </c>
      <c r="H189" s="279"/>
      <c r="I189" s="279"/>
      <c r="J189" s="279">
        <f t="shared" si="70"/>
        <v>49500</v>
      </c>
      <c r="K189" s="859"/>
    </row>
    <row r="190" spans="1:11" x14ac:dyDescent="0.25">
      <c r="A190" s="56"/>
      <c r="B190" s="457"/>
      <c r="C190" s="1133"/>
      <c r="D190" s="776"/>
      <c r="E190" s="776"/>
      <c r="F190" s="776"/>
      <c r="G190" s="776"/>
      <c r="H190" s="776"/>
      <c r="I190" s="776"/>
      <c r="J190" s="776"/>
      <c r="K190" s="859"/>
    </row>
    <row r="191" spans="1:11" x14ac:dyDescent="0.6">
      <c r="A191" s="9"/>
      <c r="B191" s="56"/>
      <c r="C191" s="781"/>
      <c r="D191" s="781"/>
      <c r="E191" s="781"/>
      <c r="F191" s="781"/>
      <c r="G191" s="280"/>
      <c r="H191" s="326"/>
      <c r="I191" s="9"/>
      <c r="J191" s="279"/>
      <c r="K191" s="9"/>
    </row>
    <row r="192" spans="1:11" x14ac:dyDescent="0.6">
      <c r="A192" s="209"/>
      <c r="B192" s="210" t="s">
        <v>54</v>
      </c>
      <c r="C192" s="458" t="str">
        <f>+[2]ระบบการควบคุมฯ!C1162</f>
        <v>26</v>
      </c>
      <c r="D192" s="327">
        <f>+D7+D81+D87+D179</f>
        <v>2481100</v>
      </c>
      <c r="E192" s="327">
        <f t="shared" ref="E192:J192" si="71">+E7+E81+E87+E179</f>
        <v>0</v>
      </c>
      <c r="F192" s="327">
        <f t="shared" si="71"/>
        <v>0</v>
      </c>
      <c r="G192" s="327">
        <f t="shared" si="71"/>
        <v>2183896</v>
      </c>
      <c r="H192" s="327">
        <f t="shared" si="71"/>
        <v>0</v>
      </c>
      <c r="I192" s="327">
        <f t="shared" si="71"/>
        <v>63920</v>
      </c>
      <c r="J192" s="327">
        <f t="shared" si="71"/>
        <v>297204</v>
      </c>
      <c r="K192" s="211"/>
    </row>
    <row r="193" spans="1:11" x14ac:dyDescent="0.6">
      <c r="A193" s="209"/>
      <c r="B193" s="210" t="s">
        <v>101</v>
      </c>
      <c r="C193" s="458">
        <f>37+1</f>
        <v>38</v>
      </c>
      <c r="D193" s="327">
        <f t="shared" ref="D193:J193" si="72">+D88+D8</f>
        <v>27358000</v>
      </c>
      <c r="E193" s="327">
        <f t="shared" si="72"/>
        <v>5791400</v>
      </c>
      <c r="F193" s="327">
        <f t="shared" si="72"/>
        <v>0</v>
      </c>
      <c r="G193" s="327">
        <f t="shared" si="72"/>
        <v>21070545</v>
      </c>
      <c r="H193" s="327">
        <f t="shared" si="72"/>
        <v>0</v>
      </c>
      <c r="I193" s="327">
        <f t="shared" si="72"/>
        <v>0</v>
      </c>
      <c r="J193" s="327">
        <f t="shared" si="72"/>
        <v>496055</v>
      </c>
      <c r="K193" s="211"/>
    </row>
    <row r="194" spans="1:11" x14ac:dyDescent="0.6">
      <c r="A194" s="58"/>
      <c r="B194" s="212" t="s">
        <v>19</v>
      </c>
      <c r="C194" s="782">
        <f>+C193+C192</f>
        <v>64</v>
      </c>
      <c r="D194" s="328">
        <f>SUM(D192:D193)</f>
        <v>29839100</v>
      </c>
      <c r="E194" s="328">
        <f t="shared" ref="E194:J194" si="73">SUM(E192:E193)</f>
        <v>5791400</v>
      </c>
      <c r="F194" s="328">
        <f t="shared" si="73"/>
        <v>0</v>
      </c>
      <c r="G194" s="328">
        <f t="shared" si="73"/>
        <v>23254441</v>
      </c>
      <c r="H194" s="328">
        <f t="shared" si="73"/>
        <v>0</v>
      </c>
      <c r="I194" s="328">
        <f t="shared" si="73"/>
        <v>63920</v>
      </c>
      <c r="J194" s="328">
        <f t="shared" si="73"/>
        <v>793259</v>
      </c>
      <c r="K194" s="213"/>
    </row>
    <row r="195" spans="1:11" x14ac:dyDescent="0.6">
      <c r="A195" s="59"/>
      <c r="B195" s="60" t="s">
        <v>20</v>
      </c>
      <c r="C195" s="330"/>
      <c r="D195" s="329">
        <f>+E195+F195+G195+J195</f>
        <v>100</v>
      </c>
      <c r="E195" s="330">
        <f>+E194*100/D194</f>
        <v>19.408762328622512</v>
      </c>
      <c r="F195" s="330">
        <f>+F194*100/D194</f>
        <v>0</v>
      </c>
      <c r="G195" s="331">
        <f>+G194*100/D194</f>
        <v>77.932782825219263</v>
      </c>
      <c r="H195" s="331">
        <f t="shared" ref="H195:I195" si="74">+H194*100/E194</f>
        <v>0</v>
      </c>
      <c r="I195" s="331" t="e">
        <f t="shared" si="74"/>
        <v>#DIV/0!</v>
      </c>
      <c r="J195" s="330">
        <f>+J194*100/D194</f>
        <v>2.6584548461582287</v>
      </c>
      <c r="K195" s="332"/>
    </row>
    <row r="196" spans="1:11" x14ac:dyDescent="0.6">
      <c r="A196" s="8"/>
      <c r="B196" s="8"/>
      <c r="C196" s="333"/>
      <c r="D196" s="333"/>
      <c r="E196" s="333"/>
      <c r="F196" s="333"/>
      <c r="G196" s="334"/>
      <c r="H196" s="334"/>
      <c r="I196" s="10"/>
      <c r="J196" s="335"/>
      <c r="K196" s="335"/>
    </row>
    <row r="197" spans="1:11" x14ac:dyDescent="0.6">
      <c r="A197" s="8"/>
      <c r="C197" s="333"/>
      <c r="D197" s="333">
        <f>+D194-D193-D192</f>
        <v>0</v>
      </c>
      <c r="E197" s="333"/>
      <c r="F197" s="333"/>
      <c r="G197" s="334"/>
      <c r="H197" s="334"/>
      <c r="I197" s="10"/>
      <c r="J197" s="8"/>
      <c r="K197" s="8"/>
    </row>
    <row r="198" spans="1:11" x14ac:dyDescent="0.6">
      <c r="A198" s="8"/>
      <c r="B198" s="8"/>
      <c r="C198" s="333"/>
      <c r="D198" s="1171" t="s">
        <v>208</v>
      </c>
      <c r="E198" s="1171"/>
      <c r="F198" s="1171"/>
      <c r="G198" s="1171"/>
      <c r="H198" s="1171"/>
      <c r="I198" s="10"/>
      <c r="J198" s="8"/>
      <c r="K198" s="8"/>
    </row>
    <row r="199" spans="1:11" x14ac:dyDescent="0.6">
      <c r="A199" s="8"/>
      <c r="B199" s="8"/>
      <c r="C199" s="333"/>
      <c r="D199" s="555"/>
      <c r="E199" s="555"/>
      <c r="F199" s="555"/>
      <c r="G199" s="555"/>
      <c r="H199" s="555"/>
      <c r="I199" s="10"/>
      <c r="J199" s="8"/>
      <c r="K199" s="8"/>
    </row>
    <row r="200" spans="1:11" x14ac:dyDescent="0.6">
      <c r="A200" s="336" t="s">
        <v>65</v>
      </c>
      <c r="B200" s="11"/>
      <c r="C200" s="459"/>
      <c r="D200" s="338"/>
      <c r="E200" s="339"/>
      <c r="F200" s="340" t="s">
        <v>22</v>
      </c>
      <c r="G200" s="338"/>
      <c r="H200" s="334"/>
      <c r="I200" s="341"/>
      <c r="J200" s="11"/>
      <c r="K200" s="337"/>
    </row>
    <row r="201" spans="1:11" x14ac:dyDescent="0.6">
      <c r="A201" s="342" t="s">
        <v>23</v>
      </c>
      <c r="B201" s="11"/>
      <c r="C201" s="459"/>
      <c r="D201" s="343" t="s">
        <v>21</v>
      </c>
      <c r="E201" s="343"/>
      <c r="F201" s="344" t="str">
        <f>+'[2]มาตการ รวมงบบุคลากร'!I32</f>
        <v xml:space="preserve">      ประธานคณะกรรมการติดตามเร่งรัดการใช้จ่ายเงินฯ</v>
      </c>
      <c r="G201" s="338"/>
      <c r="H201" s="334"/>
      <c r="I201" s="341"/>
      <c r="J201" s="11"/>
      <c r="K201" s="337"/>
    </row>
    <row r="202" spans="1:11" x14ac:dyDescent="0.6">
      <c r="A202" s="342" t="s">
        <v>105</v>
      </c>
      <c r="B202" s="11"/>
      <c r="C202" s="783"/>
      <c r="D202" s="1184" t="s">
        <v>140</v>
      </c>
      <c r="E202" s="1184"/>
      <c r="F202" s="1184"/>
      <c r="G202" s="1184"/>
      <c r="H202" s="784"/>
      <c r="I202" s="785"/>
      <c r="J202" s="173"/>
      <c r="K202" s="337"/>
    </row>
    <row r="203" spans="1:11" x14ac:dyDescent="0.6">
      <c r="A203" s="345"/>
      <c r="B203" s="11"/>
      <c r="C203" s="783"/>
      <c r="D203" s="1185" t="s">
        <v>49</v>
      </c>
      <c r="E203" s="1185"/>
      <c r="F203" s="1185"/>
      <c r="G203" s="1185"/>
      <c r="H203" s="784"/>
      <c r="I203" s="785"/>
      <c r="J203" s="173"/>
      <c r="K203" s="337"/>
    </row>
    <row r="204" spans="1:11" x14ac:dyDescent="0.6">
      <c r="C204" s="916"/>
      <c r="D204" s="916"/>
      <c r="E204" s="916"/>
      <c r="F204" s="916"/>
      <c r="G204" s="917"/>
      <c r="H204" s="917"/>
      <c r="I204" s="18"/>
      <c r="J204" s="20"/>
      <c r="K204" s="3"/>
    </row>
    <row r="205" spans="1:11" x14ac:dyDescent="0.6">
      <c r="C205" s="343"/>
      <c r="D205" s="343"/>
      <c r="E205" s="343"/>
      <c r="F205" s="343"/>
      <c r="G205" s="1025"/>
      <c r="H205" s="1025"/>
      <c r="K205" s="3"/>
    </row>
    <row r="206" spans="1:11" x14ac:dyDescent="0.6">
      <c r="C206" s="343"/>
      <c r="D206" s="343"/>
      <c r="E206" s="343"/>
      <c r="F206" s="343"/>
      <c r="G206" s="1025"/>
      <c r="H206" s="1025"/>
      <c r="K206" s="3"/>
    </row>
    <row r="207" spans="1:11" x14ac:dyDescent="0.6">
      <c r="C207" s="343"/>
      <c r="D207" s="343"/>
      <c r="E207" s="343"/>
      <c r="F207" s="343"/>
      <c r="G207" s="1025"/>
      <c r="H207" s="1025"/>
      <c r="K207" s="3"/>
    </row>
    <row r="208" spans="1:11" x14ac:dyDescent="0.6">
      <c r="C208" s="343"/>
      <c r="D208" s="343"/>
      <c r="E208" s="343"/>
      <c r="F208" s="343"/>
      <c r="G208" s="1025"/>
      <c r="H208" s="1025"/>
      <c r="K208" s="3"/>
    </row>
    <row r="209" spans="3:11" x14ac:dyDescent="0.6">
      <c r="C209" s="343"/>
      <c r="D209" s="343"/>
      <c r="E209" s="343"/>
      <c r="F209" s="343"/>
      <c r="G209" s="1025"/>
      <c r="H209" s="1025"/>
      <c r="K209" s="3"/>
    </row>
    <row r="210" spans="3:11" x14ac:dyDescent="0.6">
      <c r="C210" s="343"/>
      <c r="D210" s="343"/>
      <c r="E210" s="343"/>
      <c r="F210" s="343"/>
      <c r="G210" s="1025"/>
      <c r="H210" s="1025"/>
      <c r="K210" s="3"/>
    </row>
    <row r="211" spans="3:11" x14ac:dyDescent="0.6">
      <c r="C211" s="343"/>
      <c r="D211" s="343"/>
      <c r="E211" s="343"/>
      <c r="F211" s="343"/>
      <c r="G211" s="1025"/>
      <c r="H211" s="1025"/>
      <c r="K211" s="3"/>
    </row>
    <row r="212" spans="3:11" x14ac:dyDescent="0.6">
      <c r="C212" s="343"/>
      <c r="D212" s="343"/>
      <c r="E212" s="343"/>
      <c r="F212" s="343"/>
      <c r="G212" s="1025"/>
      <c r="H212" s="1025"/>
      <c r="K212" s="3"/>
    </row>
  </sheetData>
  <sheetProtection algorithmName="SHA-512" hashValue="N0JJiujP5hJfZAWI9O+0ch/X6ACeao9g4b1Dn7MPtt3Q6q/3R6+Flbq0aIbeVzybx419iAMG2Bbo5zijx+WKSw==" saltValue="yPnEiipgRHHGsecgAxSjSQ==" spinCount="100000" sheet="1" objects="1" scenarios="1" formatCells="0" formatColumns="0" formatRows="0" insertColumns="0" insertRows="0" insertHyperlinks="0" deleteColumns="0" deleteRows="0" sort="0"/>
  <mergeCells count="16">
    <mergeCell ref="A1:I1"/>
    <mergeCell ref="A2:I2"/>
    <mergeCell ref="B3:F3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K4:K5"/>
    <mergeCell ref="D198:H198"/>
    <mergeCell ref="D202:G202"/>
    <mergeCell ref="D203:G203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topLeftCell="A117" workbookViewId="0">
      <selection activeCell="G120" sqref="G120"/>
    </sheetView>
  </sheetViews>
  <sheetFormatPr defaultColWidth="7.19921875" defaultRowHeight="20.399999999999999" x14ac:dyDescent="0.6"/>
  <cols>
    <col min="1" max="1" width="5" style="95" customWidth="1"/>
    <col min="2" max="2" width="37.09765625" style="67" customWidth="1"/>
    <col min="3" max="3" width="13.69921875" style="67" customWidth="1"/>
    <col min="4" max="4" width="10" style="70" customWidth="1"/>
    <col min="5" max="5" width="10.59765625" style="70" customWidth="1"/>
    <col min="6" max="6" width="11.69921875" style="96" customWidth="1"/>
    <col min="7" max="7" width="5.69921875" style="70" customWidth="1"/>
    <col min="8" max="8" width="6.59765625" style="70" customWidth="1"/>
    <col min="9" max="9" width="10.69921875" style="70" customWidth="1"/>
    <col min="10" max="10" width="11.59765625" style="70" customWidth="1"/>
    <col min="11" max="11" width="9.19921875" style="65" customWidth="1"/>
    <col min="12" max="12" width="16.09765625" style="68" customWidth="1"/>
    <col min="13" max="13" width="10.5" style="68" customWidth="1"/>
    <col min="14" max="14" width="10.5" style="65" bestFit="1" customWidth="1"/>
    <col min="15" max="15" width="8.69921875" style="68" bestFit="1" customWidth="1"/>
    <col min="16" max="16" width="9.8984375" style="67" bestFit="1" customWidth="1"/>
    <col min="17" max="17" width="9.8984375" style="68" bestFit="1" customWidth="1"/>
    <col min="18" max="18" width="13.3984375" style="69" customWidth="1"/>
    <col min="19" max="19" width="8.8984375" style="69" bestFit="1" customWidth="1"/>
    <col min="20" max="22" width="12" style="69" customWidth="1"/>
    <col min="23" max="16384" width="7.19921875" style="68"/>
  </cols>
  <sheetData>
    <row r="1" spans="1:22" x14ac:dyDescent="0.6">
      <c r="A1" s="1195" t="s">
        <v>189</v>
      </c>
      <c r="B1" s="1195"/>
      <c r="C1" s="1195"/>
      <c r="D1" s="1195"/>
      <c r="E1" s="1195"/>
      <c r="F1" s="1195"/>
      <c r="G1" s="1195"/>
      <c r="H1" s="1195"/>
      <c r="I1" s="1195"/>
      <c r="J1" s="1195"/>
      <c r="K1" s="1155"/>
      <c r="L1" s="64"/>
      <c r="M1" s="64"/>
      <c r="O1" s="66"/>
    </row>
    <row r="2" spans="1:22" ht="21.75" customHeight="1" x14ac:dyDescent="0.6">
      <c r="A2" s="1195" t="s">
        <v>167</v>
      </c>
      <c r="B2" s="1195"/>
      <c r="C2" s="1195"/>
      <c r="D2" s="1195"/>
      <c r="E2" s="1195"/>
      <c r="F2" s="1195"/>
      <c r="G2" s="1195"/>
      <c r="H2" s="1195"/>
      <c r="I2" s="1195"/>
      <c r="J2" s="1195"/>
      <c r="K2" s="1195"/>
      <c r="L2" s="64"/>
      <c r="M2" s="64"/>
      <c r="O2" s="66"/>
    </row>
    <row r="3" spans="1:22" x14ac:dyDescent="0.6">
      <c r="A3" s="1195" t="s">
        <v>0</v>
      </c>
      <c r="B3" s="1195"/>
      <c r="C3" s="1195"/>
      <c r="D3" s="1195"/>
      <c r="E3" s="1195"/>
      <c r="F3" s="1195"/>
      <c r="G3" s="1195"/>
      <c r="H3" s="1195"/>
      <c r="I3" s="1195"/>
      <c r="J3" s="1195"/>
      <c r="K3" s="1195"/>
      <c r="L3" s="64"/>
      <c r="M3" s="64"/>
      <c r="O3" s="66"/>
    </row>
    <row r="4" spans="1:22" ht="21" customHeight="1" x14ac:dyDescent="0.6">
      <c r="A4" s="1196" t="s">
        <v>220</v>
      </c>
      <c r="B4" s="1196"/>
      <c r="C4" s="1196"/>
      <c r="D4" s="1196"/>
      <c r="E4" s="1196"/>
      <c r="F4" s="1196"/>
      <c r="G4" s="1196"/>
      <c r="H4" s="1196"/>
      <c r="I4" s="1196"/>
      <c r="J4" s="1196"/>
      <c r="K4" s="1156" t="s">
        <v>99</v>
      </c>
      <c r="L4" s="64"/>
      <c r="M4" s="64"/>
      <c r="O4" s="66"/>
    </row>
    <row r="5" spans="1:22" ht="17.25" customHeight="1" x14ac:dyDescent="0.6">
      <c r="A5" s="1197" t="s">
        <v>2</v>
      </c>
      <c r="B5" s="1200" t="s">
        <v>27</v>
      </c>
      <c r="C5" s="919" t="s">
        <v>29</v>
      </c>
      <c r="D5" s="1203" t="s">
        <v>30</v>
      </c>
      <c r="E5" s="1206" t="s">
        <v>44</v>
      </c>
      <c r="F5" s="1157" t="s">
        <v>3</v>
      </c>
      <c r="G5" s="920" t="s">
        <v>4</v>
      </c>
      <c r="H5" s="920" t="str">
        <f>+[3]ระบบการควบคุมฯ!I6</f>
        <v>กันเงินไว้เบิก</v>
      </c>
      <c r="I5" s="920" t="s">
        <v>5</v>
      </c>
      <c r="J5" s="920" t="s">
        <v>6</v>
      </c>
      <c r="K5" s="1208" t="s">
        <v>7</v>
      </c>
      <c r="L5" s="1205"/>
      <c r="M5" s="70"/>
      <c r="N5" s="1193"/>
      <c r="O5" s="1193"/>
      <c r="P5" s="71"/>
      <c r="Q5" s="1194"/>
      <c r="R5" s="72"/>
      <c r="S5" s="72"/>
    </row>
    <row r="6" spans="1:22" ht="15" customHeight="1" x14ac:dyDescent="0.6">
      <c r="A6" s="1198"/>
      <c r="B6" s="1201"/>
      <c r="C6" s="921" t="s">
        <v>31</v>
      </c>
      <c r="D6" s="1204"/>
      <c r="E6" s="1207"/>
      <c r="F6" s="1158"/>
      <c r="G6" s="922"/>
      <c r="H6" s="922"/>
      <c r="I6" s="922"/>
      <c r="J6" s="922"/>
      <c r="K6" s="1209"/>
      <c r="L6" s="1205"/>
      <c r="M6" s="70"/>
      <c r="O6" s="73"/>
      <c r="P6" s="71"/>
      <c r="Q6" s="1194"/>
      <c r="R6" s="72"/>
      <c r="S6" s="72"/>
    </row>
    <row r="7" spans="1:22" ht="15" customHeight="1" x14ac:dyDescent="0.6">
      <c r="A7" s="1199"/>
      <c r="B7" s="1202"/>
      <c r="C7" s="1159"/>
      <c r="D7" s="1160" t="s">
        <v>8</v>
      </c>
      <c r="E7" s="1160" t="s">
        <v>9</v>
      </c>
      <c r="F7" s="1161" t="s">
        <v>10</v>
      </c>
      <c r="G7" s="1160" t="s">
        <v>11</v>
      </c>
      <c r="H7" s="1160" t="s">
        <v>12</v>
      </c>
      <c r="I7" s="1160" t="s">
        <v>32</v>
      </c>
      <c r="J7" s="1161" t="s">
        <v>33</v>
      </c>
      <c r="K7" s="1210"/>
      <c r="L7" s="74"/>
      <c r="M7" s="70"/>
      <c r="O7" s="73"/>
      <c r="P7" s="71"/>
      <c r="Q7" s="75"/>
      <c r="R7" s="72"/>
      <c r="S7" s="72"/>
    </row>
    <row r="8" spans="1:22" ht="37.200000000000003" x14ac:dyDescent="0.6">
      <c r="A8" s="386" t="str">
        <f>+[2]ระบบการควบคุมฯ!390:390</f>
        <v>ง</v>
      </c>
      <c r="B8" s="179" t="str">
        <f>[4]ระบบการควบคุมฯ!B112</f>
        <v>แผนงานพื้นฐานด้านการพัฒนาและเสริมสร้างศักยภาพทรัพยากรมนุษย์</v>
      </c>
      <c r="C8" s="786"/>
      <c r="D8" s="387">
        <f>+D49</f>
        <v>3508000</v>
      </c>
      <c r="E8" s="387">
        <f t="shared" ref="E8:J8" si="0">+E49</f>
        <v>1492000</v>
      </c>
      <c r="F8" s="387">
        <f t="shared" si="0"/>
        <v>5000000</v>
      </c>
      <c r="G8" s="387">
        <f t="shared" si="0"/>
        <v>0</v>
      </c>
      <c r="H8" s="387">
        <f t="shared" si="0"/>
        <v>0</v>
      </c>
      <c r="I8" s="387">
        <f t="shared" si="0"/>
        <v>3764945.6199999996</v>
      </c>
      <c r="J8" s="387">
        <f t="shared" si="0"/>
        <v>1235054.3799999999</v>
      </c>
      <c r="K8" s="852"/>
      <c r="L8" s="74"/>
      <c r="M8" s="70"/>
      <c r="O8" s="73"/>
      <c r="P8" s="71"/>
      <c r="Q8" s="75"/>
      <c r="R8" s="72"/>
      <c r="S8" s="72"/>
    </row>
    <row r="9" spans="1:22" x14ac:dyDescent="0.6">
      <c r="A9" s="787">
        <v>1</v>
      </c>
      <c r="B9" s="788" t="str">
        <f>[4]ระบบการควบคุมฯ!B113</f>
        <v xml:space="preserve">ผลผลิตผู้จบการศึกษาก่อนประถมศึกษา </v>
      </c>
      <c r="C9" s="789" t="str">
        <f>+[3]ระบบการควบคุมฯ!C247</f>
        <v>20004 35000100 2000000</v>
      </c>
      <c r="D9" s="790">
        <f>+D10</f>
        <v>0</v>
      </c>
      <c r="E9" s="388">
        <f>+E11</f>
        <v>0</v>
      </c>
      <c r="F9" s="388">
        <f>+D9+E9</f>
        <v>0</v>
      </c>
      <c r="G9" s="388">
        <f>+G10</f>
        <v>0</v>
      </c>
      <c r="H9" s="388">
        <f t="shared" ref="H9:J10" si="1">+H10</f>
        <v>0</v>
      </c>
      <c r="I9" s="388">
        <f t="shared" si="1"/>
        <v>0</v>
      </c>
      <c r="J9" s="388">
        <f>+J11</f>
        <v>0</v>
      </c>
      <c r="K9" s="180"/>
      <c r="L9" s="74"/>
      <c r="M9" s="70"/>
      <c r="O9" s="73"/>
      <c r="P9" s="71"/>
      <c r="Q9" s="75"/>
      <c r="R9" s="72"/>
      <c r="S9" s="72"/>
    </row>
    <row r="10" spans="1:22" x14ac:dyDescent="0.6">
      <c r="A10" s="389">
        <v>1.1000000000000001</v>
      </c>
      <c r="B10" s="791" t="str">
        <f>[4]ระบบการควบคุมฯ!B114</f>
        <v xml:space="preserve">กิจกรรมการจัดการศึกษาก่อนประถมศึกษา  </v>
      </c>
      <c r="C10" s="792" t="str">
        <f>+[3]ระบบการควบคุมฯ!C248</f>
        <v>20004 66 05162 00000</v>
      </c>
      <c r="D10" s="390">
        <f>+D11</f>
        <v>0</v>
      </c>
      <c r="E10" s="390">
        <f>+E11</f>
        <v>0</v>
      </c>
      <c r="F10" s="390">
        <f>+E10+D10</f>
        <v>0</v>
      </c>
      <c r="G10" s="390">
        <f>+G11</f>
        <v>0</v>
      </c>
      <c r="H10" s="390">
        <f t="shared" si="1"/>
        <v>0</v>
      </c>
      <c r="I10" s="390">
        <f t="shared" si="1"/>
        <v>0</v>
      </c>
      <c r="J10" s="390">
        <f t="shared" si="1"/>
        <v>0</v>
      </c>
      <c r="K10" s="391"/>
      <c r="L10" s="76"/>
      <c r="M10" s="77"/>
      <c r="N10" s="78"/>
      <c r="O10" s="79"/>
      <c r="P10" s="80"/>
      <c r="Q10" s="81"/>
      <c r="R10" s="72"/>
      <c r="S10" s="72"/>
    </row>
    <row r="11" spans="1:22" ht="39" customHeight="1" x14ac:dyDescent="0.6">
      <c r="A11" s="392"/>
      <c r="B11" s="793" t="str">
        <f>[4]ระบบการควบคุมฯ!B115</f>
        <v xml:space="preserve"> งบดำเนินงาน 65112xx</v>
      </c>
      <c r="C11" s="794">
        <f>[4]ระบบการควบคุมฯ!C115</f>
        <v>0</v>
      </c>
      <c r="D11" s="393">
        <f>+D12+D28</f>
        <v>0</v>
      </c>
      <c r="E11" s="393">
        <f>+E12+E28+E39</f>
        <v>0</v>
      </c>
      <c r="F11" s="393">
        <f>+E11+D11</f>
        <v>0</v>
      </c>
      <c r="G11" s="393">
        <f>+G12+G27</f>
        <v>0</v>
      </c>
      <c r="H11" s="393">
        <f t="shared" ref="H11:J11" si="2">+H12+H27</f>
        <v>0</v>
      </c>
      <c r="I11" s="393">
        <f t="shared" si="2"/>
        <v>0</v>
      </c>
      <c r="J11" s="393">
        <f t="shared" si="2"/>
        <v>0</v>
      </c>
      <c r="K11" s="394"/>
      <c r="L11" s="76"/>
      <c r="M11" s="77"/>
      <c r="N11" s="78"/>
      <c r="O11" s="79"/>
      <c r="P11" s="80"/>
      <c r="Q11" s="81"/>
      <c r="R11" s="72"/>
      <c r="S11" s="72"/>
    </row>
    <row r="12" spans="1:22" ht="42" hidden="1" customHeight="1" x14ac:dyDescent="0.6">
      <c r="A12" s="460">
        <v>1</v>
      </c>
      <c r="B12" s="795" t="str">
        <f>[4]ระบบการควบคุมฯ!B116</f>
        <v xml:space="preserve">งบประจำเพื่อการบริหารสำนักงาน </v>
      </c>
      <c r="C12" s="796">
        <f>SUM(C14:C23)</f>
        <v>0</v>
      </c>
      <c r="D12" s="461">
        <f>SUM(D13:D25)</f>
        <v>0</v>
      </c>
      <c r="E12" s="461">
        <f t="shared" ref="E12:J12" si="3">SUM(E13:E25)</f>
        <v>0</v>
      </c>
      <c r="F12" s="461">
        <f t="shared" si="3"/>
        <v>0</v>
      </c>
      <c r="G12" s="461">
        <f t="shared" si="3"/>
        <v>0</v>
      </c>
      <c r="H12" s="461">
        <f t="shared" si="3"/>
        <v>0</v>
      </c>
      <c r="I12" s="461">
        <f t="shared" si="3"/>
        <v>0</v>
      </c>
      <c r="J12" s="461">
        <f t="shared" si="3"/>
        <v>0</v>
      </c>
      <c r="K12" s="462" t="s">
        <v>15</v>
      </c>
      <c r="L12" s="77"/>
      <c r="M12" s="82"/>
      <c r="N12" s="83"/>
      <c r="O12" s="83"/>
      <c r="P12" s="83"/>
      <c r="Q12" s="83"/>
      <c r="R12" s="72"/>
      <c r="S12" s="72"/>
      <c r="T12" s="69" t="e">
        <f>+G12*100/C12</f>
        <v>#DIV/0!</v>
      </c>
      <c r="U12" s="69" t="e">
        <f>+H12*100/C12</f>
        <v>#DIV/0!</v>
      </c>
      <c r="V12" s="69" t="e">
        <f>SUM(T12:U12)</f>
        <v>#DIV/0!</v>
      </c>
    </row>
    <row r="13" spans="1:22" ht="55.95" hidden="1" customHeight="1" x14ac:dyDescent="0.6">
      <c r="A13" s="395"/>
      <c r="B13" s="797" t="str">
        <f>[4]ระบบการควบคุมฯ!B117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3" s="798" t="str">
        <f>[4]ระบบการควบคุมฯ!C117</f>
        <v xml:space="preserve">ศธ04002/ว4623 ลว.28 ต.ค.64 โอนครั้งที่ 10 </v>
      </c>
      <c r="D13" s="396"/>
      <c r="E13" s="396"/>
      <c r="F13" s="396"/>
      <c r="G13" s="396"/>
      <c r="H13" s="396"/>
      <c r="I13" s="396"/>
      <c r="J13" s="396"/>
      <c r="K13" s="181"/>
      <c r="L13" s="77"/>
      <c r="M13" s="82"/>
      <c r="N13" s="78"/>
      <c r="O13" s="79"/>
      <c r="P13" s="80"/>
      <c r="Q13" s="81"/>
      <c r="R13" s="72"/>
      <c r="S13" s="72"/>
    </row>
    <row r="14" spans="1:22" s="86" customFormat="1" ht="21" hidden="1" customHeight="1" x14ac:dyDescent="0.6">
      <c r="A14" s="397" t="str">
        <f>+[4]ระบบการควบคุมฯ!A118</f>
        <v>(1</v>
      </c>
      <c r="B14" s="799" t="str">
        <f>[4]ระบบการควบคุมฯ!B118</f>
        <v xml:space="preserve">ค้าจ้างเหมาบริการ ลูกจ้างสพป.ปท.2 </v>
      </c>
      <c r="C14" s="800">
        <f>+[3]ระบบการควบคุมฯ!C254</f>
        <v>0</v>
      </c>
      <c r="D14" s="398">
        <f>+[3]ระบบการควบคุมฯ!E254</f>
        <v>0</v>
      </c>
      <c r="E14" s="398"/>
      <c r="F14" s="398">
        <f>+D14+E14</f>
        <v>0</v>
      </c>
      <c r="G14" s="398">
        <f>+[3]ระบบการควบคุมฯ!G254+[3]ระบบการควบคุมฯ!H254</f>
        <v>0</v>
      </c>
      <c r="H14" s="398">
        <f>+[3]ระบบการควบคุมฯ!I254+[3]ระบบการควบคุมฯ!J254</f>
        <v>0</v>
      </c>
      <c r="I14" s="398">
        <f>+[3]ระบบการควบคุมฯ!K254+[3]ระบบการควบคุมฯ!L254</f>
        <v>0</v>
      </c>
      <c r="J14" s="398">
        <f>+F14-G14-H14-I14</f>
        <v>0</v>
      </c>
      <c r="K14" s="182"/>
      <c r="L14" s="77"/>
      <c r="M14" s="82"/>
      <c r="N14" s="78"/>
      <c r="O14" s="79"/>
      <c r="P14" s="80"/>
      <c r="Q14" s="81"/>
      <c r="R14" s="84"/>
      <c r="S14" s="84"/>
      <c r="T14" s="85"/>
      <c r="U14" s="85"/>
      <c r="V14" s="85"/>
    </row>
    <row r="15" spans="1:22" s="86" customFormat="1" ht="21" hidden="1" customHeight="1" x14ac:dyDescent="0.6">
      <c r="A15" s="399"/>
      <c r="B15" s="801" t="str">
        <f>[4]ระบบการควบคุมฯ!B119</f>
        <v>15000x5คนx6 เดือน/9000x1คนx6 เดือน</v>
      </c>
      <c r="C15" s="802">
        <f>[4]ระบบการควบคุมฯ!F119</f>
        <v>0</v>
      </c>
      <c r="D15" s="400">
        <f>[4]ระบบการควบคุมฯ!F119</f>
        <v>0</v>
      </c>
      <c r="E15" s="400"/>
      <c r="F15" s="400"/>
      <c r="G15" s="400"/>
      <c r="H15" s="400"/>
      <c r="I15" s="400"/>
      <c r="J15" s="400"/>
      <c r="K15" s="183"/>
      <c r="L15" s="77"/>
      <c r="M15" s="82"/>
      <c r="N15" s="78"/>
      <c r="O15" s="79"/>
      <c r="P15" s="80"/>
      <c r="Q15" s="81"/>
      <c r="R15" s="84"/>
      <c r="S15" s="84"/>
      <c r="T15" s="85"/>
      <c r="U15" s="85"/>
      <c r="V15" s="85"/>
    </row>
    <row r="16" spans="1:22" s="86" customFormat="1" ht="20.399999999999999" hidden="1" customHeight="1" x14ac:dyDescent="0.6">
      <c r="A16" s="397" t="str">
        <f>+[4]ระบบการควบคุมฯ!A120</f>
        <v>(2</v>
      </c>
      <c r="B16" s="803" t="str">
        <f>[4]ระบบการควบคุมฯ!B120</f>
        <v xml:space="preserve">ค่าใช้จ่ายในการประชุมราชการ ค่าตอบแทนบุคคล </v>
      </c>
      <c r="C16" s="804">
        <f>+[3]ระบบการควบคุมฯ!C256</f>
        <v>0</v>
      </c>
      <c r="D16" s="401">
        <f>+[3]ระบบการควบคุมฯ!E256</f>
        <v>0</v>
      </c>
      <c r="E16" s="401"/>
      <c r="F16" s="401">
        <f>+D16+E16</f>
        <v>0</v>
      </c>
      <c r="G16" s="398">
        <f>+[3]ระบบการควบคุมฯ!G256+[3]ระบบการควบคุมฯ!H256</f>
        <v>0</v>
      </c>
      <c r="H16" s="398">
        <f>+[3]ระบบการควบคุมฯ!I256+[3]ระบบการควบคุมฯ!J256</f>
        <v>0</v>
      </c>
      <c r="I16" s="401">
        <f>+[3]ระบบการควบคุมฯ!K256+[3]ระบบการควบคุมฯ!L256</f>
        <v>0</v>
      </c>
      <c r="J16" s="401">
        <f>+F16-G16-H16-I16</f>
        <v>0</v>
      </c>
      <c r="K16" s="184"/>
      <c r="L16" s="77"/>
      <c r="M16" s="82"/>
      <c r="N16" s="78"/>
      <c r="O16" s="79"/>
      <c r="P16" s="80"/>
      <c r="Q16" s="81"/>
      <c r="R16" s="84"/>
      <c r="S16" s="84"/>
      <c r="T16" s="85"/>
      <c r="U16" s="85"/>
      <c r="V16" s="85"/>
    </row>
    <row r="17" spans="1:22" s="86" customFormat="1" ht="20.399999999999999" hidden="1" customHeight="1" x14ac:dyDescent="0.6">
      <c r="A17" s="397" t="str">
        <f>+[4]ระบบการควบคุมฯ!A121</f>
        <v>(3</v>
      </c>
      <c r="B17" s="803" t="str">
        <f>[4]ระบบการควบคุมฯ!B121</f>
        <v>ค่าใช้จ่ายในการเดินทางไปราชการ</v>
      </c>
      <c r="C17" s="804">
        <f>+[3]ระบบการควบคุมฯ!C257</f>
        <v>0</v>
      </c>
      <c r="D17" s="401">
        <f>+[3]ระบบการควบคุมฯ!E257</f>
        <v>0</v>
      </c>
      <c r="E17" s="401"/>
      <c r="F17" s="401">
        <f t="shared" ref="F17:F25" si="4">+D17+E17</f>
        <v>0</v>
      </c>
      <c r="G17" s="398">
        <f>+[3]ระบบการควบคุมฯ!G257+[3]ระบบการควบคุมฯ!H257</f>
        <v>0</v>
      </c>
      <c r="H17" s="398">
        <f>+[3]ระบบการควบคุมฯ!I257+[3]ระบบการควบคุมฯ!J257</f>
        <v>0</v>
      </c>
      <c r="I17" s="401">
        <f>+[3]ระบบการควบคุมฯ!K257+[3]ระบบการควบคุมฯ!L257</f>
        <v>0</v>
      </c>
      <c r="J17" s="401">
        <f>+F17-G17-H17-I17</f>
        <v>0</v>
      </c>
      <c r="K17" s="184"/>
      <c r="L17" s="77"/>
      <c r="M17" s="82"/>
      <c r="N17" s="78"/>
      <c r="O17" s="79"/>
      <c r="P17" s="80"/>
      <c r="Q17" s="81"/>
      <c r="R17" s="84"/>
      <c r="S17" s="84"/>
      <c r="T17" s="85"/>
      <c r="U17" s="85"/>
      <c r="V17" s="85"/>
    </row>
    <row r="18" spans="1:22" s="86" customFormat="1" ht="20.399999999999999" hidden="1" customHeight="1" x14ac:dyDescent="0.6">
      <c r="A18" s="397" t="str">
        <f>+[4]ระบบการควบคุมฯ!A122</f>
        <v>(4</v>
      </c>
      <c r="B18" s="803" t="str">
        <f>[4]ระบบการควบคุมฯ!B122</f>
        <v xml:space="preserve">ค่าซ่อมแซมและบำรุงรักษาทรัพย์สิน </v>
      </c>
      <c r="C18" s="804">
        <f>+[3]ระบบการควบคุมฯ!C258</f>
        <v>0</v>
      </c>
      <c r="D18" s="401">
        <f>+[3]ระบบการควบคุมฯ!E258</f>
        <v>0</v>
      </c>
      <c r="E18" s="402"/>
      <c r="F18" s="401">
        <f t="shared" si="4"/>
        <v>0</v>
      </c>
      <c r="G18" s="398">
        <f>+[3]ระบบการควบคุมฯ!G258+[3]ระบบการควบคุมฯ!H258</f>
        <v>0</v>
      </c>
      <c r="H18" s="398">
        <f>+[4]ระบบการควบคุมฯ!I122+[4]ระบบการควบคุมฯ!J122</f>
        <v>0</v>
      </c>
      <c r="I18" s="398">
        <f>+[3]ระบบการควบคุมฯ!K258+[3]ระบบการควบคุมฯ!L258</f>
        <v>0</v>
      </c>
      <c r="J18" s="400">
        <f t="shared" ref="J18:J24" si="5">+F18-G18-H18-I18</f>
        <v>0</v>
      </c>
      <c r="K18" s="185"/>
      <c r="L18" s="77"/>
      <c r="M18" s="82"/>
      <c r="N18" s="78"/>
      <c r="O18" s="79"/>
      <c r="P18" s="80"/>
      <c r="Q18" s="81"/>
      <c r="R18" s="84"/>
      <c r="S18" s="84"/>
      <c r="T18" s="85"/>
      <c r="U18" s="85"/>
      <c r="V18" s="85"/>
    </row>
    <row r="19" spans="1:22" s="86" customFormat="1" ht="20.399999999999999" hidden="1" customHeight="1" x14ac:dyDescent="0.6">
      <c r="A19" s="397" t="str">
        <f>+[4]ระบบการควบคุมฯ!A123</f>
        <v>(5</v>
      </c>
      <c r="B19" s="805" t="str">
        <f>[4]ระบบการควบคุมฯ!B123</f>
        <v xml:space="preserve">ค่าวัสดุสำนักงาน </v>
      </c>
      <c r="C19" s="806">
        <f>+[3]ระบบการควบคุมฯ!C259</f>
        <v>0</v>
      </c>
      <c r="D19" s="401">
        <f>+[3]ระบบการควบคุมฯ!E259</f>
        <v>0</v>
      </c>
      <c r="E19" s="402"/>
      <c r="F19" s="401">
        <f t="shared" si="4"/>
        <v>0</v>
      </c>
      <c r="G19" s="398">
        <f>+[3]ระบบการควบคุมฯ!G259+[3]ระบบการควบคุมฯ!H259</f>
        <v>0</v>
      </c>
      <c r="H19" s="398">
        <f>+[3]ระบบการควบคุมฯ!I259+[3]ระบบการควบคุมฯ!J259</f>
        <v>0</v>
      </c>
      <c r="I19" s="401">
        <f>+[3]ระบบการควบคุมฯ!K259+[3]ระบบการควบคุมฯ!L259</f>
        <v>0</v>
      </c>
      <c r="J19" s="401">
        <f t="shared" si="5"/>
        <v>0</v>
      </c>
      <c r="K19" s="186"/>
      <c r="L19" s="77"/>
      <c r="M19" s="82"/>
      <c r="N19" s="78"/>
      <c r="O19" s="79"/>
      <c r="P19" s="80"/>
      <c r="Q19" s="81"/>
      <c r="R19" s="84"/>
      <c r="S19" s="84"/>
      <c r="T19" s="85"/>
      <c r="U19" s="85"/>
      <c r="V19" s="85"/>
    </row>
    <row r="20" spans="1:22" ht="20.399999999999999" hidden="1" customHeight="1" x14ac:dyDescent="0.6">
      <c r="A20" s="397" t="str">
        <f>+[4]ระบบการควบคุมฯ!A124</f>
        <v>(6</v>
      </c>
      <c r="B20" s="805" t="str">
        <f>[4]ระบบการควบคุมฯ!B124</f>
        <v xml:space="preserve">ค่าน้ำมันเชื้อเพลิงและหล่อลื่น </v>
      </c>
      <c r="C20" s="806">
        <f>+[3]ระบบการควบคุมฯ!C260</f>
        <v>0</v>
      </c>
      <c r="D20" s="401">
        <f>+[3]ระบบการควบคุมฯ!E260</f>
        <v>0</v>
      </c>
      <c r="E20" s="402"/>
      <c r="F20" s="401">
        <f t="shared" si="4"/>
        <v>0</v>
      </c>
      <c r="G20" s="398">
        <f>+[3]ระบบการควบคุมฯ!G260+[3]ระบบการควบคุมฯ!H260</f>
        <v>0</v>
      </c>
      <c r="H20" s="398">
        <f>+[3]ระบบการควบคุมฯ!I260+[3]ระบบการควบคุมฯ!J260</f>
        <v>0</v>
      </c>
      <c r="I20" s="401">
        <f>+[3]ระบบการควบคุมฯ!K260+[3]ระบบการควบคุมฯ!L260</f>
        <v>0</v>
      </c>
      <c r="J20" s="401">
        <f t="shared" si="5"/>
        <v>0</v>
      </c>
      <c r="K20" s="186"/>
      <c r="L20" s="74"/>
      <c r="M20" s="70"/>
      <c r="O20" s="73"/>
      <c r="P20" s="71"/>
      <c r="Q20" s="75"/>
      <c r="R20" s="72"/>
      <c r="S20" s="72"/>
    </row>
    <row r="21" spans="1:22" ht="20.399999999999999" hidden="1" customHeight="1" x14ac:dyDescent="0.6">
      <c r="A21" s="531" t="str">
        <f>+[4]ระบบการควบคุมฯ!A125</f>
        <v>(7</v>
      </c>
      <c r="B21" s="805" t="str">
        <f>[4]ระบบการควบคุมฯ!B125</f>
        <v xml:space="preserve">ค่าสาธารณูปโภค </v>
      </c>
      <c r="C21" s="806">
        <f>+[3]ระบบการควบคุมฯ!C261</f>
        <v>0</v>
      </c>
      <c r="D21" s="401">
        <f>+[3]ระบบการควบคุมฯ!E261</f>
        <v>0</v>
      </c>
      <c r="E21" s="402"/>
      <c r="F21" s="401">
        <f t="shared" si="4"/>
        <v>0</v>
      </c>
      <c r="G21" s="401">
        <f>+[3]ระบบการควบคุมฯ!G261+[3]ระบบการควบคุมฯ!H261</f>
        <v>0</v>
      </c>
      <c r="H21" s="401">
        <f>+[3]ระบบการควบคุมฯ!I260+[3]ระบบการควบคุมฯ!J260</f>
        <v>0</v>
      </c>
      <c r="I21" s="401">
        <f>+[3]ระบบการควบคุมฯ!K261+[3]ระบบการควบคุมฯ!L261</f>
        <v>0</v>
      </c>
      <c r="J21" s="401">
        <f t="shared" si="5"/>
        <v>0</v>
      </c>
      <c r="K21" s="186"/>
      <c r="L21" s="74"/>
      <c r="M21" s="70"/>
      <c r="O21" s="73"/>
      <c r="P21" s="71"/>
      <c r="Q21" s="75"/>
      <c r="R21" s="72"/>
      <c r="S21" s="72"/>
    </row>
    <row r="22" spans="1:22" ht="37.200000000000003" hidden="1" customHeight="1" x14ac:dyDescent="0.6">
      <c r="A22" s="403" t="str">
        <f>+[4]ระบบการควบคุมฯ!A126</f>
        <v>(8</v>
      </c>
      <c r="B22" s="797" t="str">
        <f>[4]ระบบการควบคุมฯ!B126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2" s="807">
        <f>+[3]ระบบการควบคุมฯ!C262</f>
        <v>0</v>
      </c>
      <c r="D22" s="405">
        <f>+[3]ระบบการควบคุมฯ!E262</f>
        <v>0</v>
      </c>
      <c r="E22" s="404"/>
      <c r="F22" s="404">
        <f t="shared" si="4"/>
        <v>0</v>
      </c>
      <c r="G22" s="404">
        <f>+[3]ระบบการควบคุมฯ!G262+[3]ระบบการควบคุมฯ!H262</f>
        <v>0</v>
      </c>
      <c r="H22" s="404">
        <f>+[3]ระบบการควบคุมฯ!I262+[3]ระบบการควบคุมฯ!J262</f>
        <v>0</v>
      </c>
      <c r="I22" s="405">
        <f>+[3]ระบบการควบคุมฯ!K262+[3]ระบบการควบคุมฯ!L262</f>
        <v>0</v>
      </c>
      <c r="J22" s="405">
        <f t="shared" si="5"/>
        <v>0</v>
      </c>
      <c r="K22" s="481" t="s">
        <v>16</v>
      </c>
      <c r="L22" s="74"/>
      <c r="M22" s="70"/>
      <c r="O22" s="73"/>
      <c r="P22" s="71"/>
      <c r="Q22" s="75"/>
      <c r="R22" s="72"/>
      <c r="S22" s="72"/>
    </row>
    <row r="23" spans="1:22" ht="20.399999999999999" hidden="1" customHeight="1" x14ac:dyDescent="0.6">
      <c r="A23" s="403" t="str">
        <f>+[4]ระบบการควบคุมฯ!A127</f>
        <v>(8.1</v>
      </c>
      <c r="B23" s="797" t="str">
        <f>[4]ระบบการควบคุมฯ!B127</f>
        <v>ค่าทำการนอกเวลา</v>
      </c>
      <c r="C23" s="807"/>
      <c r="D23" s="401">
        <f>+[3]ระบบการควบคุมฯ!E263</f>
        <v>0</v>
      </c>
      <c r="E23" s="404"/>
      <c r="F23" s="404">
        <f t="shared" si="4"/>
        <v>0</v>
      </c>
      <c r="G23" s="404">
        <f>+[3]ระบบการควบคุมฯ!G263+[3]ระบบการควบคุมฯ!H263</f>
        <v>0</v>
      </c>
      <c r="H23" s="404">
        <f>+[3]ระบบการควบคุมฯ!I263+[3]ระบบการควบคุมฯ!J263</f>
        <v>0</v>
      </c>
      <c r="I23" s="405">
        <f>+[3]ระบบการควบคุมฯ!K263+[3]ระบบการควบคุมฯ!L263</f>
        <v>0</v>
      </c>
      <c r="J23" s="405">
        <f t="shared" si="5"/>
        <v>0</v>
      </c>
      <c r="K23" s="481" t="s">
        <v>16</v>
      </c>
      <c r="L23" s="74"/>
      <c r="M23" s="70"/>
      <c r="O23" s="73"/>
      <c r="P23" s="71"/>
      <c r="Q23" s="75"/>
      <c r="R23" s="72"/>
      <c r="S23" s="72"/>
    </row>
    <row r="24" spans="1:22" ht="37.200000000000003" hidden="1" customHeight="1" x14ac:dyDescent="0.6">
      <c r="A24" s="403" t="str">
        <f>+[3]ระบบการควบคุมฯ!A264</f>
        <v>(8.2</v>
      </c>
      <c r="B24" s="532" t="str">
        <f>+[3]ระบบการควบคุมฯ!B264</f>
        <v>โครงการเสริมสร้างคุณธรรม จริยธรรม และธรรมาภิบาลในสถานศึกษา</v>
      </c>
      <c r="C24" s="807"/>
      <c r="D24" s="401">
        <f>+[3]ระบบการควบคุมฯ!E264</f>
        <v>0</v>
      </c>
      <c r="E24" s="404"/>
      <c r="F24" s="404">
        <f t="shared" si="4"/>
        <v>0</v>
      </c>
      <c r="G24" s="404">
        <f>+[3]ระบบการควบคุมฯ!G264+[3]ระบบการควบคุมฯ!H264</f>
        <v>0</v>
      </c>
      <c r="H24" s="404">
        <f>+[3]ระบบการควบคุมฯ!I264+[3]ระบบการควบคุมฯ!J264</f>
        <v>0</v>
      </c>
      <c r="I24" s="405">
        <f>+[3]ระบบการควบคุมฯ!K264+[3]ระบบการควบคุมฯ!L264</f>
        <v>0</v>
      </c>
      <c r="J24" s="405">
        <f t="shared" si="5"/>
        <v>0</v>
      </c>
      <c r="K24" s="481" t="s">
        <v>17</v>
      </c>
      <c r="L24" s="74"/>
      <c r="M24" s="70"/>
      <c r="O24" s="73"/>
      <c r="P24" s="71"/>
      <c r="Q24" s="75"/>
      <c r="R24" s="72"/>
      <c r="S24" s="72"/>
    </row>
    <row r="25" spans="1:22" ht="55.95" hidden="1" customHeight="1" x14ac:dyDescent="0.6">
      <c r="A25" s="406" t="str">
        <f>+[3]ระบบการควบคุมฯ!A253</f>
        <v>1.1.1.2</v>
      </c>
      <c r="B25" s="797" t="str">
        <f>+[3]ระบบการควบคุมฯ!B253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5" s="808">
        <f>+[3]ระบบการควบคุมฯ!F253</f>
        <v>0</v>
      </c>
      <c r="D25" s="405">
        <f>+[3]ระบบการควบคุมฯ!E253</f>
        <v>0</v>
      </c>
      <c r="E25" s="407">
        <f>+[3]ระบบการควบคุมฯ!H253</f>
        <v>0</v>
      </c>
      <c r="F25" s="404">
        <f t="shared" si="4"/>
        <v>0</v>
      </c>
      <c r="G25" s="407">
        <f>+[3]ระบบการควบคุมฯ!G253+[3]ระบบการควบคุมฯ!H253</f>
        <v>0</v>
      </c>
      <c r="H25" s="407">
        <f>+[3]ระบบการควบคุมฯ!I253+[3]ระบบการควบคุมฯ!J253</f>
        <v>0</v>
      </c>
      <c r="I25" s="407">
        <f>+[3]ระบบการควบคุมฯ!K253+[3]ระบบการควบคุมฯ!L253</f>
        <v>0</v>
      </c>
      <c r="J25" s="405">
        <f>+F25-G25-H25-I25</f>
        <v>0</v>
      </c>
      <c r="K25" s="223" t="s">
        <v>16</v>
      </c>
      <c r="L25" s="74"/>
      <c r="M25" s="70"/>
      <c r="O25" s="73"/>
      <c r="P25" s="71"/>
      <c r="Q25" s="75"/>
      <c r="R25" s="72"/>
      <c r="S25" s="72"/>
    </row>
    <row r="26" spans="1:22" ht="20.399999999999999" hidden="1" customHeight="1" x14ac:dyDescent="0.6">
      <c r="A26" s="406"/>
      <c r="B26" s="797"/>
      <c r="C26" s="808"/>
      <c r="D26" s="408"/>
      <c r="E26" s="408"/>
      <c r="F26" s="408"/>
      <c r="G26" s="408"/>
      <c r="H26" s="408"/>
      <c r="I26" s="408"/>
      <c r="J26" s="408"/>
      <c r="K26" s="223"/>
      <c r="L26" s="74"/>
      <c r="M26" s="70"/>
      <c r="O26" s="73"/>
      <c r="P26" s="71"/>
      <c r="Q26" s="75"/>
      <c r="R26" s="72"/>
      <c r="S26" s="72"/>
    </row>
    <row r="27" spans="1:22" ht="31.2" hidden="1" customHeight="1" x14ac:dyDescent="0.6">
      <c r="A27" s="409">
        <v>2</v>
      </c>
      <c r="B27" s="809" t="str">
        <f>[4]ระบบการควบคุมฯ!B129</f>
        <v>งบพัฒนาเพื่อพัฒนาคุณภาพการศึกษา 1,400,000 บาท</v>
      </c>
      <c r="C27" s="810" t="str">
        <f>[4]ระบบการควบคุมฯ!C129</f>
        <v xml:space="preserve">ศธ04002/ว4623 ลว.28 ต.ค.64 โอนครั้งที่ 10 </v>
      </c>
      <c r="D27" s="410">
        <f>+D28+D39</f>
        <v>0</v>
      </c>
      <c r="E27" s="410">
        <f t="shared" ref="E27:J27" si="6">+E28+E39</f>
        <v>0</v>
      </c>
      <c r="F27" s="410">
        <f t="shared" si="6"/>
        <v>0</v>
      </c>
      <c r="G27" s="410">
        <f t="shared" si="6"/>
        <v>0</v>
      </c>
      <c r="H27" s="410">
        <f t="shared" si="6"/>
        <v>0</v>
      </c>
      <c r="I27" s="410">
        <f t="shared" si="6"/>
        <v>0</v>
      </c>
      <c r="J27" s="410">
        <f t="shared" si="6"/>
        <v>0</v>
      </c>
      <c r="K27" s="410">
        <f t="shared" ref="K27" si="7">+K28</f>
        <v>0</v>
      </c>
      <c r="L27" s="74"/>
      <c r="M27" s="70"/>
      <c r="O27" s="73"/>
      <c r="P27" s="71"/>
      <c r="Q27" s="75"/>
      <c r="R27" s="72"/>
      <c r="S27" s="72"/>
    </row>
    <row r="28" spans="1:22" ht="20.399999999999999" hidden="1" customHeight="1" x14ac:dyDescent="0.6">
      <c r="A28" s="411">
        <v>2.1</v>
      </c>
      <c r="B28" s="811" t="str">
        <f>[4]ระบบการควบคุมฯ!B130</f>
        <v>งบกลยุทธ์ ของสพป.ปท.2 900,000 บาท</v>
      </c>
      <c r="C28" s="812" t="str">
        <f>+[3]ระบบการควบคุมฯ!C266</f>
        <v>20004 35000100 200000</v>
      </c>
      <c r="D28" s="924"/>
      <c r="E28" s="412">
        <f>SUM(E29:E38)</f>
        <v>0</v>
      </c>
      <c r="F28" s="412">
        <f>+E28+D28</f>
        <v>0</v>
      </c>
      <c r="G28" s="412">
        <f>SUM(G29:G34)</f>
        <v>0</v>
      </c>
      <c r="H28" s="412">
        <f>SUM(H29:H34)</f>
        <v>0</v>
      </c>
      <c r="I28" s="412">
        <f>SUM(I29:I34)</f>
        <v>0</v>
      </c>
      <c r="J28" s="412">
        <f>SUM(J29:J34)</f>
        <v>0</v>
      </c>
      <c r="K28" s="187"/>
      <c r="L28" s="74"/>
      <c r="M28" s="70"/>
      <c r="O28" s="73"/>
      <c r="P28" s="71"/>
      <c r="Q28" s="75"/>
      <c r="R28" s="72"/>
      <c r="S28" s="72"/>
    </row>
    <row r="29" spans="1:22" ht="55.95" hidden="1" customHeight="1" x14ac:dyDescent="0.6">
      <c r="A29" s="413" t="s">
        <v>34</v>
      </c>
      <c r="B29" s="805" t="str">
        <f>[4]ระบบการควบคุมฯ!B131</f>
        <v xml:space="preserve">โครงการพัฒนาคุณภาพงานวิชาการ สู่ 4 smart </v>
      </c>
      <c r="C29" s="813"/>
      <c r="D29" s="925"/>
      <c r="E29" s="414">
        <f>+[3]ระบบการควบคุมฯ!E267</f>
        <v>0</v>
      </c>
      <c r="F29" s="401">
        <f>+E29+D29</f>
        <v>0</v>
      </c>
      <c r="G29" s="414">
        <f>+[3]ระบบการควบคุมฯ!G267+[3]ระบบการควบคุมฯ!H267</f>
        <v>0</v>
      </c>
      <c r="H29" s="414">
        <f>+[3]ระบบการควบคุมฯ!I267+[3]ระบบการควบคุมฯ!J267</f>
        <v>0</v>
      </c>
      <c r="I29" s="414">
        <f>+[3]ระบบการควบคุมฯ!K267+[3]ระบบการควบคุมฯ!L267</f>
        <v>0</v>
      </c>
      <c r="J29" s="414">
        <f>+F29-G29-H29-I29</f>
        <v>0</v>
      </c>
      <c r="K29" s="188" t="s">
        <v>14</v>
      </c>
      <c r="L29" s="74"/>
      <c r="M29" s="70"/>
      <c r="O29" s="73"/>
      <c r="P29" s="71"/>
      <c r="Q29" s="75"/>
      <c r="R29" s="72"/>
      <c r="S29" s="72"/>
    </row>
    <row r="30" spans="1:22" ht="55.95" hidden="1" customHeight="1" x14ac:dyDescent="0.6">
      <c r="A30" s="413" t="s">
        <v>35</v>
      </c>
      <c r="B30" s="805" t="str">
        <f>[4]ระบบการควบคุมฯ!B132</f>
        <v xml:space="preserve">โครงการนิเทศการศึกษาวิถีใหม่ วิถีคุณภาพ </v>
      </c>
      <c r="C30" s="813"/>
      <c r="D30" s="925"/>
      <c r="E30" s="414">
        <f>+[3]ระบบการควบคุมฯ!E268</f>
        <v>0</v>
      </c>
      <c r="F30" s="401">
        <f t="shared" ref="F30:F38" si="8">+E30+D30</f>
        <v>0</v>
      </c>
      <c r="G30" s="414">
        <f>+[3]ระบบการควบคุมฯ!G268+[3]ระบบการควบคุมฯ!H268</f>
        <v>0</v>
      </c>
      <c r="H30" s="414">
        <f>+[3]ระบบการควบคุมฯ!I268+[3]ระบบการควบคุมฯ!J268</f>
        <v>0</v>
      </c>
      <c r="I30" s="414">
        <f>+[3]ระบบการควบคุมฯ!K268+[3]ระบบการควบคุมฯ!L268</f>
        <v>0</v>
      </c>
      <c r="J30" s="414">
        <f t="shared" ref="J30:J34" si="9">+F30-G30-H30-I30</f>
        <v>0</v>
      </c>
      <c r="K30" s="188" t="s">
        <v>14</v>
      </c>
      <c r="L30" s="74"/>
      <c r="M30" s="70"/>
      <c r="O30" s="73"/>
      <c r="P30" s="71"/>
      <c r="Q30" s="75"/>
      <c r="R30" s="72"/>
      <c r="S30" s="72"/>
    </row>
    <row r="31" spans="1:22" ht="17.25" hidden="1" customHeight="1" x14ac:dyDescent="0.6">
      <c r="A31" s="413" t="s">
        <v>36</v>
      </c>
      <c r="B31" s="814" t="str">
        <f>[4]ระบบการควบคุมฯ!B133</f>
        <v xml:space="preserve">โครงการพัฒนาภาคีเครือข่ายการบริหารจัดกการการศึกษา </v>
      </c>
      <c r="C31" s="813"/>
      <c r="D31" s="925"/>
      <c r="E31" s="414">
        <f>+[3]ระบบการควบคุมฯ!E269</f>
        <v>0</v>
      </c>
      <c r="F31" s="401">
        <f t="shared" si="8"/>
        <v>0</v>
      </c>
      <c r="G31" s="414">
        <f>+[3]ระบบการควบคุมฯ!G269+[3]ระบบการควบคุมฯ!H269</f>
        <v>0</v>
      </c>
      <c r="H31" s="414">
        <f>+[3]ระบบการควบคุมฯ!I269+[3]ระบบการควบคุมฯ!J269</f>
        <v>0</v>
      </c>
      <c r="I31" s="414">
        <f>+[3]ระบบการควบคุมฯ!K269+[3]ระบบการควบคุมฯ!L269</f>
        <v>0</v>
      </c>
      <c r="J31" s="414">
        <f t="shared" si="9"/>
        <v>0</v>
      </c>
      <c r="K31" s="188" t="s">
        <v>14</v>
      </c>
      <c r="L31" s="74"/>
      <c r="M31" s="70"/>
      <c r="O31" s="73"/>
      <c r="P31" s="71"/>
      <c r="Q31" s="75"/>
      <c r="R31" s="72"/>
      <c r="S31" s="72"/>
    </row>
    <row r="32" spans="1:22" ht="21" hidden="1" customHeight="1" x14ac:dyDescent="0.6">
      <c r="A32" s="413" t="s">
        <v>37</v>
      </c>
      <c r="B32" s="805" t="str">
        <f>[4]ระบบการควบคุมฯ!B134</f>
        <v xml:space="preserve">โครงการพัฒนาระบบบริหารจัดการประชากรวัยเรียน </v>
      </c>
      <c r="C32" s="813"/>
      <c r="D32" s="925"/>
      <c r="E32" s="414">
        <f>+[3]ระบบการควบคุมฯ!E270</f>
        <v>0</v>
      </c>
      <c r="F32" s="401">
        <f t="shared" si="8"/>
        <v>0</v>
      </c>
      <c r="G32" s="414">
        <f>+[3]ระบบการควบคุมฯ!G270+[3]ระบบการควบคุมฯ!H270</f>
        <v>0</v>
      </c>
      <c r="H32" s="414">
        <f>+[3]ระบบการควบคุมฯ!I270+[3]ระบบการควบคุมฯ!J270</f>
        <v>0</v>
      </c>
      <c r="I32" s="414">
        <f>+[3]ระบบการควบคุมฯ!K270+[3]ระบบการควบคุมฯ!L270</f>
        <v>0</v>
      </c>
      <c r="J32" s="414">
        <f t="shared" si="9"/>
        <v>0</v>
      </c>
      <c r="K32" s="188" t="s">
        <v>13</v>
      </c>
      <c r="L32" s="74"/>
      <c r="M32" s="70"/>
      <c r="O32" s="73"/>
      <c r="P32" s="71"/>
      <c r="Q32" s="75"/>
      <c r="R32" s="72"/>
      <c r="S32" s="72"/>
    </row>
    <row r="33" spans="1:22" ht="21.6" hidden="1" customHeight="1" x14ac:dyDescent="0.6">
      <c r="A33" s="415" t="s">
        <v>38</v>
      </c>
      <c r="B33" s="815" t="str">
        <f>[4]ระบบการควบคุมฯ!B135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3" s="816"/>
      <c r="D33" s="926"/>
      <c r="E33" s="416">
        <f>+[3]ระบบการควบคุมฯ!E271</f>
        <v>0</v>
      </c>
      <c r="F33" s="405">
        <f t="shared" si="8"/>
        <v>0</v>
      </c>
      <c r="G33" s="416">
        <f>+[3]ระบบการควบคุมฯ!G271+[3]ระบบการควบคุมฯ!H271</f>
        <v>0</v>
      </c>
      <c r="H33" s="416">
        <f>+[3]ระบบการควบคุมฯ!I271+[3]ระบบการควบคุมฯ!J271</f>
        <v>0</v>
      </c>
      <c r="I33" s="416">
        <f>+[3]ระบบการควบคุมฯ!K271+[3]ระบบการควบคุมฯ!L271</f>
        <v>0</v>
      </c>
      <c r="J33" s="416">
        <f t="shared" si="9"/>
        <v>0</v>
      </c>
      <c r="K33" s="191" t="s">
        <v>17</v>
      </c>
      <c r="L33" s="87"/>
      <c r="M33" s="88">
        <f>SUM(F33:H33)</f>
        <v>0</v>
      </c>
      <c r="N33" s="89" t="e">
        <f>+F33*100/C33</f>
        <v>#DIV/0!</v>
      </c>
      <c r="O33" s="89" t="e">
        <f>+G33*100/C33</f>
        <v>#DIV/0!</v>
      </c>
      <c r="P33" s="89" t="e">
        <f>+H33*100/C33</f>
        <v>#DIV/0!</v>
      </c>
      <c r="Q33" s="89" t="e">
        <f>SUM(N33:P33)</f>
        <v>#DIV/0!</v>
      </c>
      <c r="R33" s="72"/>
      <c r="S33" s="72"/>
      <c r="T33" s="69" t="e">
        <f>+G33*100/C33</f>
        <v>#DIV/0!</v>
      </c>
      <c r="U33" s="69" t="e">
        <f>+H33*100/C33</f>
        <v>#DIV/0!</v>
      </c>
      <c r="V33" s="69" t="e">
        <f>SUM(T33:U33)</f>
        <v>#DIV/0!</v>
      </c>
    </row>
    <row r="34" spans="1:22" ht="21" hidden="1" customHeight="1" x14ac:dyDescent="0.6">
      <c r="A34" s="413" t="s">
        <v>39</v>
      </c>
      <c r="B34" s="814" t="str">
        <f>[4]ระบบการควบคุมฯ!B136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4" s="813"/>
      <c r="D34" s="927"/>
      <c r="E34" s="414">
        <f>+[3]ระบบการควบคุมฯ!E272</f>
        <v>0</v>
      </c>
      <c r="F34" s="401">
        <f t="shared" si="8"/>
        <v>0</v>
      </c>
      <c r="G34" s="414">
        <f>+[3]ระบบการควบคุมฯ!G272+[3]ระบบการควบคุมฯ!H272</f>
        <v>0</v>
      </c>
      <c r="H34" s="414">
        <f>+[3]ระบบการควบคุมฯ!I272+[3]ระบบการควบคุมฯ!J272</f>
        <v>0</v>
      </c>
      <c r="I34" s="414">
        <f>+[3]ระบบการควบคุมฯ!K272+[3]ระบบการควบคุมฯ!L272</f>
        <v>0</v>
      </c>
      <c r="J34" s="414">
        <f t="shared" si="9"/>
        <v>0</v>
      </c>
      <c r="K34" s="188" t="s">
        <v>18</v>
      </c>
      <c r="L34" s="87"/>
      <c r="M34" s="88">
        <f>SUM(F34:H34)</f>
        <v>0</v>
      </c>
      <c r="N34" s="90"/>
      <c r="O34" s="91"/>
      <c r="P34" s="92"/>
      <c r="Q34" s="93"/>
      <c r="R34" s="72"/>
      <c r="S34" s="72"/>
    </row>
    <row r="35" spans="1:22" s="86" customFormat="1" ht="37.950000000000003" hidden="1" customHeight="1" x14ac:dyDescent="0.6">
      <c r="A35" s="413"/>
      <c r="B35" s="817">
        <f>[4]ระบบการควบคุมฯ!B137</f>
        <v>0</v>
      </c>
      <c r="C35" s="813">
        <f>[4]ระบบการควบคุมฯ!C137</f>
        <v>0</v>
      </c>
      <c r="D35" s="414">
        <f>[4]ระบบการควบคุมฯ!F137</f>
        <v>0</v>
      </c>
      <c r="E35" s="414"/>
      <c r="F35" s="401">
        <f t="shared" si="8"/>
        <v>0</v>
      </c>
      <c r="G35" s="414"/>
      <c r="H35" s="414"/>
      <c r="I35" s="414"/>
      <c r="J35" s="414"/>
      <c r="K35" s="192"/>
      <c r="L35" s="77"/>
      <c r="M35" s="82"/>
      <c r="N35" s="78"/>
      <c r="O35" s="79"/>
      <c r="P35" s="80"/>
      <c r="Q35" s="81"/>
      <c r="R35" s="84"/>
      <c r="S35" s="84"/>
      <c r="T35" s="85"/>
      <c r="U35" s="85"/>
      <c r="V35" s="85"/>
    </row>
    <row r="36" spans="1:22" s="86" customFormat="1" ht="21" hidden="1" customHeight="1" x14ac:dyDescent="0.6">
      <c r="A36" s="413"/>
      <c r="B36" s="817">
        <f>[4]ระบบการควบคุมฯ!B138</f>
        <v>0</v>
      </c>
      <c r="C36" s="813">
        <f>[4]ระบบการควบคุมฯ!C138</f>
        <v>0</v>
      </c>
      <c r="D36" s="414">
        <f>[4]ระบบการควบคุมฯ!F138</f>
        <v>0</v>
      </c>
      <c r="E36" s="414"/>
      <c r="F36" s="401">
        <f t="shared" si="8"/>
        <v>0</v>
      </c>
      <c r="G36" s="414"/>
      <c r="H36" s="414"/>
      <c r="I36" s="414"/>
      <c r="J36" s="414"/>
      <c r="K36" s="192"/>
      <c r="L36" s="77"/>
      <c r="M36" s="82"/>
      <c r="N36" s="78"/>
      <c r="O36" s="79"/>
      <c r="P36" s="80"/>
      <c r="Q36" s="81"/>
      <c r="R36" s="84"/>
      <c r="S36" s="84"/>
      <c r="T36" s="85"/>
      <c r="U36" s="85"/>
      <c r="V36" s="85"/>
    </row>
    <row r="37" spans="1:22" s="86" customFormat="1" ht="21" hidden="1" customHeight="1" x14ac:dyDescent="0.6">
      <c r="A37" s="413"/>
      <c r="B37" s="817">
        <f>[4]ระบบการควบคุมฯ!B139</f>
        <v>0</v>
      </c>
      <c r="C37" s="813">
        <f>[4]ระบบการควบคุมฯ!C139</f>
        <v>0</v>
      </c>
      <c r="D37" s="414">
        <f>[4]ระบบการควบคุมฯ!F139</f>
        <v>0</v>
      </c>
      <c r="E37" s="414"/>
      <c r="F37" s="401">
        <f t="shared" si="8"/>
        <v>0</v>
      </c>
      <c r="G37" s="414"/>
      <c r="H37" s="414"/>
      <c r="I37" s="414"/>
      <c r="J37" s="414"/>
      <c r="K37" s="192"/>
      <c r="L37" s="77"/>
      <c r="M37" s="82"/>
      <c r="N37" s="78"/>
      <c r="O37" s="79"/>
      <c r="P37" s="80"/>
      <c r="Q37" s="81"/>
      <c r="R37" s="84"/>
      <c r="S37" s="84"/>
      <c r="T37" s="85"/>
      <c r="U37" s="85"/>
      <c r="V37" s="85"/>
    </row>
    <row r="38" spans="1:22" ht="20.399999999999999" hidden="1" customHeight="1" x14ac:dyDescent="0.6">
      <c r="A38" s="413"/>
      <c r="B38" s="193"/>
      <c r="C38" s="818"/>
      <c r="D38" s="414"/>
      <c r="E38" s="414"/>
      <c r="F38" s="401">
        <f t="shared" si="8"/>
        <v>0</v>
      </c>
      <c r="G38" s="414"/>
      <c r="H38" s="414"/>
      <c r="I38" s="414"/>
      <c r="J38" s="414"/>
      <c r="K38" s="192"/>
      <c r="L38" s="74"/>
      <c r="M38" s="70"/>
      <c r="O38" s="73"/>
      <c r="P38" s="71"/>
      <c r="Q38" s="75"/>
      <c r="R38" s="72"/>
      <c r="S38" s="72"/>
    </row>
    <row r="39" spans="1:22" ht="31.2" hidden="1" customHeight="1" x14ac:dyDescent="0.6">
      <c r="A39" s="417">
        <v>2.2000000000000002</v>
      </c>
      <c r="B39" s="194" t="str">
        <f>+[4]ระบบการควบคุมฯ!B140</f>
        <v>งบเพิ่มประสิทธิผลกลยุทธ์ของ สพฐ.</v>
      </c>
      <c r="C39" s="819" t="str">
        <f>+[4]ระบบการควบคุมฯ!C140</f>
        <v xml:space="preserve">ศธ04002/ว4623 ลว.28 ต.ค.64 โอนครั้งที่ 10 </v>
      </c>
      <c r="D39" s="418"/>
      <c r="E39" s="418">
        <f>SUM(E40:E48)</f>
        <v>0</v>
      </c>
      <c r="F39" s="418">
        <f t="shared" ref="F39:I39" si="10">SUM(F40:F48)</f>
        <v>0</v>
      </c>
      <c r="G39" s="418">
        <f t="shared" si="10"/>
        <v>0</v>
      </c>
      <c r="H39" s="418">
        <f t="shared" si="10"/>
        <v>0</v>
      </c>
      <c r="I39" s="418">
        <f t="shared" si="10"/>
        <v>0</v>
      </c>
      <c r="J39" s="418">
        <f t="shared" ref="J39" si="11">SUM(J40:J47)</f>
        <v>0</v>
      </c>
      <c r="K39" s="195"/>
      <c r="L39" s="74"/>
      <c r="M39" s="70"/>
      <c r="O39" s="73"/>
      <c r="P39" s="71"/>
      <c r="Q39" s="75"/>
      <c r="R39" s="72"/>
      <c r="S39" s="72"/>
    </row>
    <row r="40" spans="1:22" ht="74.400000000000006" hidden="1" customHeight="1" x14ac:dyDescent="0.6">
      <c r="A40" s="419" t="s">
        <v>61</v>
      </c>
      <c r="B40" s="196" t="s">
        <v>117</v>
      </c>
      <c r="C40" s="820">
        <f>+[4]ระบบการควบคุมฯ!C141</f>
        <v>0</v>
      </c>
      <c r="D40" s="420"/>
      <c r="E40" s="420">
        <f>+[3]ระบบการควบคุมฯ!E277</f>
        <v>0</v>
      </c>
      <c r="F40" s="420">
        <f t="shared" ref="F40:F48" si="12">+E40+D40</f>
        <v>0</v>
      </c>
      <c r="G40" s="420">
        <f>+[3]ระบบการควบคุมฯ!G277+[3]ระบบการควบคุมฯ!H277</f>
        <v>0</v>
      </c>
      <c r="H40" s="420">
        <f>+[3]ระบบการควบคุมฯ!I277+[3]ระบบการควบคุมฯ!J277</f>
        <v>0</v>
      </c>
      <c r="I40" s="420">
        <f>+[3]ระบบการควบคุมฯ!K277+[3]ระบบการควบคุมฯ!L277</f>
        <v>0</v>
      </c>
      <c r="J40" s="420">
        <f t="shared" ref="J40:J48" si="13">+F40-G40-H40-I40</f>
        <v>0</v>
      </c>
      <c r="K40" s="552" t="s">
        <v>15</v>
      </c>
      <c r="L40" s="76"/>
      <c r="M40" s="77"/>
      <c r="N40" s="78"/>
      <c r="O40" s="79"/>
      <c r="P40" s="80"/>
      <c r="Q40" s="81"/>
      <c r="R40" s="84"/>
      <c r="S40" s="72"/>
    </row>
    <row r="41" spans="1:22" ht="55.95" hidden="1" customHeight="1" x14ac:dyDescent="0.6">
      <c r="A41" s="421" t="s">
        <v>63</v>
      </c>
      <c r="B41" s="197" t="str">
        <f>+[4]ระบบการควบคุมฯ!B142</f>
        <v>โครงการสพป.ปท. 2: องค์กรคุณธรรมต้นแบบในวิถึชีวิตใหม่(New Normal)</v>
      </c>
      <c r="C41" s="821" t="str">
        <f>+[4]ระบบการควบคุมฯ!C142</f>
        <v>บันทึกกลุ่มนิเทศติดตามและประเมินผลฯ ลว. 6 ม.ค.65</v>
      </c>
      <c r="D41" s="396"/>
      <c r="E41" s="396">
        <f>+[3]ระบบการควบคุมฯ!E278</f>
        <v>0</v>
      </c>
      <c r="F41" s="396">
        <f t="shared" si="12"/>
        <v>0</v>
      </c>
      <c r="G41" s="396">
        <f>+[3]ระบบการควบคุมฯ!G278+[3]ระบบการควบคุมฯ!H278</f>
        <v>0</v>
      </c>
      <c r="H41" s="396">
        <f>+[3]ระบบการควบคุมฯ!I278+[3]ระบบการควบคุมฯ!J278</f>
        <v>0</v>
      </c>
      <c r="I41" s="396">
        <f>+[3]ระบบการควบคุมฯ!K278+[3]ระบบการควบคุมฯ!L278</f>
        <v>0</v>
      </c>
      <c r="J41" s="396">
        <f t="shared" si="13"/>
        <v>0</v>
      </c>
      <c r="K41" s="422" t="s">
        <v>14</v>
      </c>
      <c r="L41" s="76"/>
      <c r="M41" s="77"/>
      <c r="N41" s="78"/>
      <c r="O41" s="79"/>
      <c r="P41" s="80"/>
      <c r="Q41" s="81"/>
      <c r="R41" s="84"/>
      <c r="S41" s="72"/>
    </row>
    <row r="42" spans="1:22" ht="74.400000000000006" hidden="1" customHeight="1" x14ac:dyDescent="0.6">
      <c r="A42" s="421" t="s">
        <v>64</v>
      </c>
      <c r="B42" s="197" t="str">
        <f>+[3]ระบบการควบคุมฯ!B279</f>
        <v>ซ่อมแซมครุภัณฑ์</v>
      </c>
      <c r="C42" s="821" t="str">
        <f>+[3]ระบบการควบคุมฯ!C279</f>
        <v>ยืมงบเพิ่มประสิทธิผลกลยุทธ์สพฐ.บท.17มี.ค.65</v>
      </c>
      <c r="D42" s="396"/>
      <c r="E42" s="396">
        <f>+[3]ระบบการควบคุมฯ!E279</f>
        <v>0</v>
      </c>
      <c r="F42" s="396">
        <f t="shared" si="12"/>
        <v>0</v>
      </c>
      <c r="G42" s="396">
        <f>+[3]ระบบการควบคุมฯ!G279+[3]ระบบการควบคุมฯ!H279</f>
        <v>0</v>
      </c>
      <c r="H42" s="396">
        <f>+[3]ระบบการควบคุมฯ!I279+[3]ระบบการควบคุมฯ!J279</f>
        <v>0</v>
      </c>
      <c r="I42" s="396">
        <f>+[3]ระบบการควบคุมฯ!K279+[3]ระบบการควบคุมฯ!L279</f>
        <v>0</v>
      </c>
      <c r="J42" s="396">
        <f t="shared" si="13"/>
        <v>0</v>
      </c>
      <c r="K42" s="422" t="s">
        <v>15</v>
      </c>
      <c r="L42" s="76"/>
      <c r="M42" s="77"/>
      <c r="N42" s="78"/>
      <c r="O42" s="79"/>
      <c r="P42" s="80"/>
      <c r="Q42" s="81"/>
      <c r="R42" s="84"/>
      <c r="S42" s="72"/>
    </row>
    <row r="43" spans="1:22" ht="21.6" hidden="1" customHeight="1" x14ac:dyDescent="0.6">
      <c r="A43" s="421" t="s">
        <v>108</v>
      </c>
      <c r="B43" s="197" t="str">
        <f>+[3]ระบบการควบคุมฯ!B280</f>
        <v xml:space="preserve">ค่าสาธารณูปโภค </v>
      </c>
      <c r="C43" s="821" t="str">
        <f>+[3]ระบบการควบคุมฯ!C280</f>
        <v>บท.แผนลว. 30 พ.ค.65</v>
      </c>
      <c r="D43" s="396"/>
      <c r="E43" s="396">
        <f>+[3]ระบบการควบคุมฯ!E280</f>
        <v>0</v>
      </c>
      <c r="F43" s="396">
        <f t="shared" si="12"/>
        <v>0</v>
      </c>
      <c r="G43" s="396">
        <f>+[3]ระบบการควบคุมฯ!G280+[3]ระบบการควบคุมฯ!H280</f>
        <v>0</v>
      </c>
      <c r="H43" s="396">
        <f>+[3]ระบบการควบคุมฯ!I280+[3]ระบบการควบคุมฯ!J280</f>
        <v>0</v>
      </c>
      <c r="I43" s="396">
        <f>+[3]ระบบการควบคุมฯ!K280+[3]ระบบการควบคุมฯ!L280</f>
        <v>0</v>
      </c>
      <c r="J43" s="396">
        <f t="shared" si="13"/>
        <v>0</v>
      </c>
      <c r="K43" s="422" t="s">
        <v>15</v>
      </c>
      <c r="L43" s="77"/>
      <c r="M43" s="82"/>
      <c r="N43" s="83"/>
      <c r="O43" s="83"/>
      <c r="P43" s="83"/>
      <c r="Q43" s="83"/>
      <c r="R43" s="84"/>
      <c r="S43" s="72"/>
    </row>
    <row r="44" spans="1:22" s="86" customFormat="1" ht="55.95" hidden="1" customHeight="1" x14ac:dyDescent="0.6">
      <c r="A44" s="421" t="s">
        <v>109</v>
      </c>
      <c r="B44" s="197" t="str">
        <f>+[3]ระบบการควบคุมฯ!B281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4" s="821" t="str">
        <f>+[4]ระบบการควบคุมฯ!C145</f>
        <v>ที่ ศธ04002/ว331/27 ม.ค.65 ครั้งที่ 172</v>
      </c>
      <c r="D44" s="396"/>
      <c r="E44" s="396">
        <f>+[3]ระบบการควบคุมฯ!E281</f>
        <v>0</v>
      </c>
      <c r="F44" s="396">
        <f t="shared" si="12"/>
        <v>0</v>
      </c>
      <c r="G44" s="396">
        <f>+[3]ระบบการควบคุมฯ!G281+[3]ระบบการควบคุมฯ!H281</f>
        <v>0</v>
      </c>
      <c r="H44" s="396">
        <f>+[3]ระบบการควบคุมฯ!I281+[3]ระบบการควบคุมฯ!J281</f>
        <v>0</v>
      </c>
      <c r="I44" s="396">
        <f>+[3]ระบบการควบคุมฯ!K281+[3]ระบบการควบคุมฯ!L281</f>
        <v>0</v>
      </c>
      <c r="J44" s="396">
        <f t="shared" si="13"/>
        <v>0</v>
      </c>
      <c r="K44" s="422" t="s">
        <v>14</v>
      </c>
      <c r="L44" s="77"/>
      <c r="M44" s="82"/>
      <c r="N44" s="78"/>
      <c r="O44" s="79"/>
      <c r="P44" s="80"/>
      <c r="Q44" s="81"/>
      <c r="R44" s="84"/>
      <c r="S44" s="84"/>
      <c r="T44" s="85"/>
      <c r="U44" s="85"/>
      <c r="V44" s="85"/>
    </row>
    <row r="45" spans="1:22" ht="55.95" hidden="1" customHeight="1" x14ac:dyDescent="0.6">
      <c r="A45" s="421" t="s">
        <v>110</v>
      </c>
      <c r="B45" s="197" t="str">
        <f>+[3]ระบบการควบคุมฯ!B282</f>
        <v>โครงการ ส่งเสริมสนับสนุนการทำวิจัยการบริหารจัดการของสถานศึกษา ฯ</v>
      </c>
      <c r="C45" s="821" t="str">
        <f>+[3]ระบบการควบคุมฯ!C282</f>
        <v>บท.แผนลว. 27 มิ..ย.65</v>
      </c>
      <c r="D45" s="396"/>
      <c r="E45" s="396">
        <f>+[3]ระบบการควบคุมฯ!E282</f>
        <v>0</v>
      </c>
      <c r="F45" s="396">
        <f t="shared" si="12"/>
        <v>0</v>
      </c>
      <c r="G45" s="396">
        <f>+[3]ระบบการควบคุมฯ!G282+[3]ระบบการควบคุมฯ!H282</f>
        <v>0</v>
      </c>
      <c r="H45" s="396">
        <f>+[3]ระบบการควบคุมฯ!I282+[3]ระบบการควบคุมฯ!J282</f>
        <v>0</v>
      </c>
      <c r="I45" s="396">
        <f>+[3]ระบบการควบคุมฯ!K282+[3]ระบบการควบคุมฯ!L282</f>
        <v>0</v>
      </c>
      <c r="J45" s="396">
        <f t="shared" si="13"/>
        <v>0</v>
      </c>
      <c r="K45" s="422" t="s">
        <v>14</v>
      </c>
      <c r="L45" s="77"/>
      <c r="M45" s="94"/>
      <c r="N45" s="94"/>
      <c r="O45" s="80"/>
      <c r="P45" s="80"/>
      <c r="Q45" s="81"/>
      <c r="R45" s="84"/>
      <c r="S45" s="72"/>
    </row>
    <row r="46" spans="1:22" s="86" customFormat="1" ht="55.95" hidden="1" customHeight="1" x14ac:dyDescent="0.6">
      <c r="A46" s="421" t="s">
        <v>132</v>
      </c>
      <c r="B46" s="197" t="str">
        <f>+[3]ระบบการควบคุมฯ!B283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6" s="821" t="str">
        <f>+[3]ระบบการควบคุมฯ!C283</f>
        <v>บท.แผนลว. 11 ส.ค.65</v>
      </c>
      <c r="D46" s="396"/>
      <c r="E46" s="396">
        <f>+[3]ระบบการควบคุมฯ!E283</f>
        <v>0</v>
      </c>
      <c r="F46" s="396">
        <f t="shared" si="12"/>
        <v>0</v>
      </c>
      <c r="G46" s="396">
        <f>+[3]ระบบการควบคุมฯ!G283+[3]ระบบการควบคุมฯ!H283</f>
        <v>0</v>
      </c>
      <c r="H46" s="396">
        <f>+[3]ระบบการควบคุมฯ!I283+[3]ระบบการควบคุมฯ!J283</f>
        <v>0</v>
      </c>
      <c r="I46" s="396">
        <f>+[3]ระบบการควบคุมฯ!K283+[3]ระบบการควบคุมฯ!L283</f>
        <v>0</v>
      </c>
      <c r="J46" s="396">
        <f t="shared" si="13"/>
        <v>0</v>
      </c>
      <c r="K46" s="422" t="s">
        <v>14</v>
      </c>
      <c r="L46" s="77"/>
      <c r="M46" s="82"/>
      <c r="N46" s="78"/>
      <c r="O46" s="79"/>
      <c r="P46" s="80"/>
      <c r="Q46" s="81"/>
      <c r="R46" s="84"/>
      <c r="S46" s="84"/>
      <c r="T46" s="85"/>
      <c r="U46" s="85"/>
      <c r="V46" s="85"/>
    </row>
    <row r="47" spans="1:22" s="86" customFormat="1" ht="37.200000000000003" hidden="1" customHeight="1" x14ac:dyDescent="0.6">
      <c r="A47" s="421" t="s">
        <v>133</v>
      </c>
      <c r="B47" s="197" t="str">
        <f>+[3]ระบบการควบคุมฯ!B284</f>
        <v>โครงการเสริมสร้างคุณธรรม จริยธรรม และธรรมาภิบาลในสถานศึกษา</v>
      </c>
      <c r="C47" s="821" t="str">
        <f>+[3]ระบบการควบคุมฯ!C284</f>
        <v>บท.แผนลว. 22 ก.ค.65</v>
      </c>
      <c r="D47" s="396"/>
      <c r="E47" s="396">
        <f>+[3]ระบบการควบคุมฯ!E284</f>
        <v>0</v>
      </c>
      <c r="F47" s="396">
        <f t="shared" si="12"/>
        <v>0</v>
      </c>
      <c r="G47" s="396">
        <f>+[3]ระบบการควบคุมฯ!G284+[3]ระบบการควบคุมฯ!H284</f>
        <v>0</v>
      </c>
      <c r="H47" s="396">
        <f>+[3]ระบบการควบคุมฯ!I284+[3]ระบบการควบคุมฯ!J284</f>
        <v>0</v>
      </c>
      <c r="I47" s="396">
        <f>+[3]ระบบการควบคุมฯ!K284+[3]ระบบการควบคุมฯ!L284</f>
        <v>0</v>
      </c>
      <c r="J47" s="396">
        <f t="shared" si="13"/>
        <v>0</v>
      </c>
      <c r="K47" s="422" t="s">
        <v>17</v>
      </c>
      <c r="L47" s="77"/>
      <c r="M47" s="82"/>
      <c r="N47" s="78"/>
      <c r="O47" s="79"/>
      <c r="P47" s="80"/>
      <c r="Q47" s="81"/>
      <c r="R47" s="84"/>
      <c r="S47" s="84"/>
      <c r="T47" s="85"/>
      <c r="U47" s="85"/>
      <c r="V47" s="85"/>
    </row>
    <row r="48" spans="1:22" s="86" customFormat="1" ht="37.200000000000003" hidden="1" customHeight="1" x14ac:dyDescent="0.6">
      <c r="A48" s="421" t="s">
        <v>134</v>
      </c>
      <c r="B48" s="197" t="str">
        <f>+[3]ระบบการควบคุมฯ!B285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8" s="821">
        <f>+[3]ระบบการควบคุมฯ!C285</f>
        <v>0</v>
      </c>
      <c r="D48" s="396"/>
      <c r="E48" s="396">
        <f>+[3]ระบบการควบคุมฯ!E285</f>
        <v>0</v>
      </c>
      <c r="F48" s="396">
        <f t="shared" si="12"/>
        <v>0</v>
      </c>
      <c r="G48" s="396">
        <f>+[3]ระบบการควบคุมฯ!G285+[3]ระบบการควบคุมฯ!H285</f>
        <v>0</v>
      </c>
      <c r="H48" s="396">
        <f>+[3]ระบบการควบคุมฯ!I285+[3]ระบบการควบคุมฯ!J285</f>
        <v>0</v>
      </c>
      <c r="I48" s="396">
        <f>+[3]ระบบการควบคุมฯ!K285+[3]ระบบการควบคุมฯ!L285</f>
        <v>0</v>
      </c>
      <c r="J48" s="396">
        <f t="shared" si="13"/>
        <v>0</v>
      </c>
      <c r="K48" s="422" t="s">
        <v>17</v>
      </c>
      <c r="L48" s="77"/>
      <c r="M48" s="82"/>
      <c r="N48" s="78"/>
      <c r="O48" s="79"/>
      <c r="P48" s="80"/>
      <c r="Q48" s="81"/>
      <c r="R48" s="84"/>
      <c r="S48" s="84"/>
      <c r="T48" s="85"/>
      <c r="U48" s="85"/>
      <c r="V48" s="85"/>
    </row>
    <row r="49" spans="1:22" s="86" customFormat="1" x14ac:dyDescent="0.6">
      <c r="A49" s="534">
        <f>+[3]ระบบการควบคุมฯ!A328</f>
        <v>2</v>
      </c>
      <c r="B49" s="535" t="str">
        <f>+[3]ระบบการควบคุมฯ!B328</f>
        <v xml:space="preserve">ผลผลิตผู้จบการศึกษาภาคบังคับ  </v>
      </c>
      <c r="C49" s="789" t="str">
        <f>+[3]ระบบการควบคุมฯ!C328</f>
        <v>20004 35000200 2000000</v>
      </c>
      <c r="D49" s="790">
        <f>+D50+D91</f>
        <v>3508000</v>
      </c>
      <c r="E49" s="790">
        <f>+E50+E91</f>
        <v>1492000</v>
      </c>
      <c r="F49" s="790">
        <f>+D49+E49</f>
        <v>5000000</v>
      </c>
      <c r="G49" s="790">
        <f>+G50+G91</f>
        <v>0</v>
      </c>
      <c r="H49" s="790">
        <f>+H50+H91</f>
        <v>0</v>
      </c>
      <c r="I49" s="790">
        <f>+I50+I91</f>
        <v>3764945.6199999996</v>
      </c>
      <c r="J49" s="790">
        <f>+J50+J91</f>
        <v>1235054.3799999999</v>
      </c>
      <c r="K49" s="180"/>
      <c r="L49" s="77"/>
      <c r="M49" s="82"/>
      <c r="N49" s="78"/>
      <c r="O49" s="79"/>
      <c r="P49" s="80"/>
      <c r="Q49" s="81"/>
      <c r="R49" s="84"/>
      <c r="S49" s="84"/>
      <c r="T49" s="85"/>
      <c r="U49" s="85"/>
      <c r="V49" s="85"/>
    </row>
    <row r="50" spans="1:22" s="86" customFormat="1" x14ac:dyDescent="0.6">
      <c r="A50" s="389">
        <f>+[2]ระบบการควบคุมฯ!A484</f>
        <v>2.1</v>
      </c>
      <c r="B50" s="822" t="str">
        <f>+[3]ระบบการควบคุมฯ!B331</f>
        <v>กิจกรรมการจัดการศึกษาประถมศึกษาสำหรับโรงเรียนปกติ</v>
      </c>
      <c r="C50" s="792" t="str">
        <f>+[3]ระบบการควบคุมฯ!C331</f>
        <v>20004 66 05164 00000</v>
      </c>
      <c r="D50" s="390">
        <f>+D51</f>
        <v>2718000</v>
      </c>
      <c r="E50" s="390">
        <f t="shared" ref="E50:J50" si="14">+E51</f>
        <v>1282000</v>
      </c>
      <c r="F50" s="390">
        <f t="shared" ca="1" si="14"/>
        <v>3282000</v>
      </c>
      <c r="G50" s="390">
        <f t="shared" si="14"/>
        <v>0</v>
      </c>
      <c r="H50" s="390">
        <f t="shared" si="14"/>
        <v>0</v>
      </c>
      <c r="I50" s="390">
        <f t="shared" si="14"/>
        <v>3137149.3</v>
      </c>
      <c r="J50" s="390">
        <f t="shared" si="14"/>
        <v>862850.7</v>
      </c>
      <c r="K50" s="391"/>
      <c r="L50" s="77"/>
      <c r="M50" s="82"/>
      <c r="N50" s="78"/>
      <c r="O50" s="79"/>
      <c r="P50" s="80"/>
      <c r="Q50" s="81"/>
      <c r="R50" s="84"/>
      <c r="S50" s="84"/>
      <c r="T50" s="85"/>
      <c r="U50" s="85"/>
      <c r="V50" s="85"/>
    </row>
    <row r="51" spans="1:22" s="86" customFormat="1" x14ac:dyDescent="0.6">
      <c r="A51" s="392"/>
      <c r="B51" s="793" t="str">
        <f>+[3]ระบบการควบคุมฯ!B332</f>
        <v xml:space="preserve"> งบดำเนินงาน 66112xx </v>
      </c>
      <c r="C51" s="794">
        <f>[4]ระบบการควบคุมฯ!C152</f>
        <v>0</v>
      </c>
      <c r="D51" s="393">
        <f>+D52+D62</f>
        <v>2718000</v>
      </c>
      <c r="E51" s="393">
        <f>+E52+E63+E73</f>
        <v>1282000</v>
      </c>
      <c r="F51" s="393">
        <f ca="1">+F52+F63+F73</f>
        <v>6000000</v>
      </c>
      <c r="G51" s="393">
        <f>+G52+G62</f>
        <v>0</v>
      </c>
      <c r="H51" s="393">
        <f t="shared" ref="H51:J51" si="15">+H52+H62</f>
        <v>0</v>
      </c>
      <c r="I51" s="393">
        <f t="shared" si="15"/>
        <v>3137149.3</v>
      </c>
      <c r="J51" s="393">
        <f t="shared" si="15"/>
        <v>862850.7</v>
      </c>
      <c r="K51" s="394"/>
      <c r="L51" s="77"/>
      <c r="M51" s="82"/>
      <c r="N51" s="78"/>
      <c r="O51" s="79"/>
      <c r="P51" s="80"/>
      <c r="Q51" s="81"/>
      <c r="R51" s="84"/>
      <c r="S51" s="84"/>
      <c r="T51" s="85"/>
      <c r="U51" s="85"/>
      <c r="V51" s="85"/>
    </row>
    <row r="52" spans="1:22" s="86" customFormat="1" ht="20.399999999999999" hidden="1" customHeight="1" x14ac:dyDescent="0.6">
      <c r="A52" s="409" t="str">
        <f>+[3]ระบบการควบคุมฯ!A333</f>
        <v>2.1.1</v>
      </c>
      <c r="B52" s="809" t="str">
        <f>+[3]ระบบการควบคุมฯ!B333</f>
        <v>งบประจำ บริหารจัดการสำนักงาน</v>
      </c>
      <c r="C52" s="810" t="str">
        <f>+[3]ระบบการควบคุมฯ!C331</f>
        <v>20004 66 05164 00000</v>
      </c>
      <c r="D52" s="410">
        <f>SUM(D53:D61)</f>
        <v>2718000</v>
      </c>
      <c r="E52" s="410">
        <f>SUM(E53:E61)</f>
        <v>0</v>
      </c>
      <c r="F52" s="410">
        <f ca="1">SUM(F52:F61)</f>
        <v>7436000</v>
      </c>
      <c r="G52" s="410">
        <f>SUM(G53:G61)</f>
        <v>0</v>
      </c>
      <c r="H52" s="410">
        <f t="shared" ref="H52:J52" si="16">SUM(H53:H61)</f>
        <v>0</v>
      </c>
      <c r="I52" s="410">
        <f t="shared" si="16"/>
        <v>2238474.5</v>
      </c>
      <c r="J52" s="410">
        <f t="shared" si="16"/>
        <v>479525.49999999988</v>
      </c>
      <c r="K52" s="1026" t="s">
        <v>15</v>
      </c>
      <c r="L52" s="77"/>
      <c r="M52" s="82"/>
      <c r="N52" s="78"/>
      <c r="O52" s="79"/>
      <c r="P52" s="80"/>
      <c r="Q52" s="81"/>
      <c r="R52" s="84"/>
      <c r="S52" s="84"/>
      <c r="T52" s="85"/>
      <c r="U52" s="85"/>
      <c r="V52" s="85"/>
    </row>
    <row r="53" spans="1:22" ht="20.399999999999999" hidden="1" customHeight="1" x14ac:dyDescent="0.6">
      <c r="A53" s="1027" t="str">
        <f>+[3]ระบบการควบคุมฯ!A336</f>
        <v>(1</v>
      </c>
      <c r="B53" s="1028" t="str">
        <f>+[3]ระบบการควบคุมฯ!B336</f>
        <v>ค้าจ้างเหมาบริการ ลูกจ้างสพป.ปท.2 15000x7คนx12 เดือน 1,260,000 บาท</v>
      </c>
      <c r="C53" s="1029" t="str">
        <f>+[2]ระบบการควบคุมฯ!C499</f>
        <v>ศธ04002/ว4881 ลว.27 ต.ค.65 โอนครั้งที่ 16  3,000,000</v>
      </c>
      <c r="D53" s="1030">
        <f>+[2]ระบบการควบคุมฯ!F488</f>
        <v>778660.18</v>
      </c>
      <c r="E53" s="1031"/>
      <c r="F53" s="398">
        <f>SUM(D53:E53)</f>
        <v>778660.18</v>
      </c>
      <c r="G53" s="1032">
        <f>+[2]ระบบการควบคุมฯ!G488+[2]ระบบการควบคุมฯ!H488</f>
        <v>0</v>
      </c>
      <c r="H53" s="1032">
        <f>+[2]ระบบการควบคุมฯ!I488+[2]ระบบการควบคุมฯ!J488</f>
        <v>0</v>
      </c>
      <c r="I53" s="1032">
        <f>+[2]ระบบการควบคุมฯ!K488+[2]ระบบการควบคุมฯ!L488</f>
        <v>568660.18000000005</v>
      </c>
      <c r="J53" s="1032">
        <f t="shared" ref="J53:J61" si="17">+F53-G53-H53-I53</f>
        <v>210000</v>
      </c>
      <c r="K53" s="1033"/>
    </row>
    <row r="54" spans="1:22" ht="31.2" x14ac:dyDescent="0.6">
      <c r="A54" s="1034"/>
      <c r="B54" s="1035" t="str">
        <f>+[2]ระบบการควบคุมฯ!B489</f>
        <v>ค้าจ้างเหมาบริการ ลูกจ้างสพป.ปท.2  ครั้งที่ 3  210,000</v>
      </c>
      <c r="C54" s="1036" t="str">
        <f>+[2]ระบบการควบคุมฯ!C489</f>
        <v>ที่ ศธ04002/ว2531/26 มิย 66 ครั้ง 619</v>
      </c>
      <c r="D54" s="1037"/>
      <c r="E54" s="1038"/>
      <c r="F54" s="400"/>
      <c r="G54" s="1039"/>
      <c r="H54" s="1039"/>
      <c r="I54" s="1039"/>
      <c r="J54" s="1039"/>
      <c r="K54" s="1040"/>
    </row>
    <row r="55" spans="1:22" x14ac:dyDescent="0.6">
      <c r="A55" s="413" t="str">
        <f>+[3]ระบบการควบคุมฯ!A337</f>
        <v>(2</v>
      </c>
      <c r="B55" s="823" t="str">
        <f>+[3]ระบบการควบคุมฯ!B337</f>
        <v>ค่าใช้จ่ายในการประชุมราชการ ค่าตอบแทนบุคคล 150,000 บาท</v>
      </c>
      <c r="C55" s="825">
        <f>+[2]ระบบการควบคุมฯ!D490</f>
        <v>0</v>
      </c>
      <c r="D55" s="928">
        <f>+[2]ระบบการควบคุมฯ!E490</f>
        <v>160000</v>
      </c>
      <c r="E55" s="189"/>
      <c r="F55" s="401">
        <f t="shared" ref="F55:F61" si="18">SUM(D55:E55)</f>
        <v>160000</v>
      </c>
      <c r="G55" s="414">
        <f>+[2]ระบบการควบคุมฯ!G490+[2]ระบบการควบคุมฯ!H490</f>
        <v>0</v>
      </c>
      <c r="H55" s="414">
        <f>+[2]ระบบการควบคุมฯ!I490+[2]ระบบการควบคุมฯ!J490</f>
        <v>0</v>
      </c>
      <c r="I55" s="414">
        <f>+[2]ระบบการควบคุมฯ!K490+[2]ระบบการควบคุมฯ!L490</f>
        <v>159045</v>
      </c>
      <c r="J55" s="414">
        <f t="shared" si="17"/>
        <v>955</v>
      </c>
      <c r="K55" s="188"/>
    </row>
    <row r="56" spans="1:22" x14ac:dyDescent="0.6">
      <c r="A56" s="413" t="str">
        <f>+[3]ระบบการควบคุมฯ!A338</f>
        <v>(3</v>
      </c>
      <c r="B56" s="824" t="str">
        <f>+[3]ระบบการควบคุมฯ!B338</f>
        <v>ค่าใช้จ่ายในการเดินทางไปราชการ 150,000 บาท</v>
      </c>
      <c r="C56" s="825">
        <f>+[2]ระบบการควบคุมฯ!D491</f>
        <v>0</v>
      </c>
      <c r="D56" s="928">
        <f>+[2]ระบบการควบคุมฯ!E491</f>
        <v>40000</v>
      </c>
      <c r="E56" s="189"/>
      <c r="F56" s="401">
        <f t="shared" si="18"/>
        <v>40000</v>
      </c>
      <c r="G56" s="414">
        <f>+[2]ระบบการควบคุมฯ!G491+[2]ระบบการควบคุมฯ!H491</f>
        <v>0</v>
      </c>
      <c r="H56" s="414">
        <f>+[2]ระบบการควบคุมฯ!I491+[2]ระบบการควบคุมฯ!J491</f>
        <v>0</v>
      </c>
      <c r="I56" s="414">
        <f>+[2]ระบบการควบคุมฯ!K491+[2]ระบบการควบคุมฯ!L491</f>
        <v>27579.88</v>
      </c>
      <c r="J56" s="414">
        <f t="shared" si="17"/>
        <v>12420.119999999999</v>
      </c>
      <c r="K56" s="188"/>
    </row>
    <row r="57" spans="1:22" x14ac:dyDescent="0.6">
      <c r="A57" s="413" t="str">
        <f>+[3]ระบบการควบคุมฯ!A339</f>
        <v>(4</v>
      </c>
      <c r="B57" s="824" t="str">
        <f>+[3]ระบบการควบคุมฯ!B339</f>
        <v>ค่าซ่อมแซมและบำรุงรักษาทรัพย์สิน 200,000 บาท</v>
      </c>
      <c r="C57" s="825">
        <f>+[2]ระบบการควบคุมฯ!D492</f>
        <v>0</v>
      </c>
      <c r="D57" s="928">
        <f>+[2]ระบบการควบคุมฯ!E492</f>
        <v>189602.06</v>
      </c>
      <c r="E57" s="926"/>
      <c r="F57" s="401">
        <f t="shared" si="18"/>
        <v>189602.06</v>
      </c>
      <c r="G57" s="414">
        <f>+[2]ระบบการควบคุมฯ!G492+[2]ระบบการควบคุมฯ!H492</f>
        <v>0</v>
      </c>
      <c r="H57" s="414">
        <f>+[2]ระบบการควบคุมฯ!I492+[2]ระบบการควบคุมฯ!J492</f>
        <v>0</v>
      </c>
      <c r="I57" s="414">
        <f>+[2]ระบบการควบคุมฯ!K492+[2]ระบบการควบคุมฯ!L492</f>
        <v>189602.06</v>
      </c>
      <c r="J57" s="416">
        <f t="shared" si="17"/>
        <v>0</v>
      </c>
      <c r="K57" s="191"/>
    </row>
    <row r="58" spans="1:22" x14ac:dyDescent="0.6">
      <c r="A58" s="413" t="str">
        <f>+[3]ระบบการควบคุมฯ!A340</f>
        <v>(5</v>
      </c>
      <c r="B58" s="824" t="str">
        <f>+[3]ระบบการควบคุมฯ!B340</f>
        <v>ค่าวัสดุสำนักงาน 400,000 บาท</v>
      </c>
      <c r="C58" s="825">
        <f>+[2]ระบบการควบคุมฯ!D493</f>
        <v>0</v>
      </c>
      <c r="D58" s="928">
        <f>+[2]ระบบการควบคุมฯ!E493</f>
        <v>290397.94</v>
      </c>
      <c r="E58" s="533"/>
      <c r="F58" s="401">
        <f t="shared" si="18"/>
        <v>290397.94</v>
      </c>
      <c r="G58" s="414">
        <f>+[2]ระบบการควบคุมฯ!G493+[2]ระบบการควบคุมฯ!H493</f>
        <v>0</v>
      </c>
      <c r="H58" s="414">
        <f>+[2]ระบบการควบคุมฯ!I493+[2]ระบบการควบคุมฯ!J493</f>
        <v>0</v>
      </c>
      <c r="I58" s="414">
        <f>+[2]ระบบการควบคุมฯ!K493+[2]ระบบการควบคุมฯ!L493</f>
        <v>278380.45</v>
      </c>
      <c r="J58" s="414">
        <f t="shared" si="17"/>
        <v>12017.489999999991</v>
      </c>
      <c r="K58" s="188"/>
    </row>
    <row r="59" spans="1:22" ht="37.200000000000003" customHeight="1" x14ac:dyDescent="0.6">
      <c r="A59" s="413" t="str">
        <f>+[3]ระบบการควบคุมฯ!A341</f>
        <v>(6</v>
      </c>
      <c r="B59" s="824" t="str">
        <f>+[3]ระบบการควบคุมฯ!B341</f>
        <v>ค่าน้ำมันเชื้อเพลิงและหล่อลื่น 300,000 บาท</v>
      </c>
      <c r="C59" s="825">
        <f>+[2]ระบบการควบคุมฯ!D494</f>
        <v>0</v>
      </c>
      <c r="D59" s="928">
        <f>+[2]ระบบการควบคุมฯ!E494</f>
        <v>150000</v>
      </c>
      <c r="E59" s="189"/>
      <c r="F59" s="401">
        <f t="shared" si="18"/>
        <v>150000</v>
      </c>
      <c r="G59" s="414">
        <f>+[2]ระบบการควบคุมฯ!G494+[2]ระบบการควบคุมฯ!H494</f>
        <v>0</v>
      </c>
      <c r="H59" s="414">
        <f>+[2]ระบบการควบคุมฯ!I494+[2]ระบบการควบคุมฯ!J494</f>
        <v>0</v>
      </c>
      <c r="I59" s="414">
        <f>+[2]ระบบการควบคุมฯ!K494+[2]ระบบการควบคุมฯ!L494</f>
        <v>123400</v>
      </c>
      <c r="J59" s="414">
        <f t="shared" si="17"/>
        <v>26600</v>
      </c>
      <c r="K59" s="192"/>
    </row>
    <row r="60" spans="1:22" ht="46.8" customHeight="1" x14ac:dyDescent="0.6">
      <c r="A60" s="413" t="str">
        <f>+[3]ระบบการควบคุมฯ!A342</f>
        <v>(7</v>
      </c>
      <c r="B60" s="824" t="str">
        <f>+[3]ระบบการควบคุมฯ!B342</f>
        <v>ค่าสาธารณูปโภค    500,000 บาท</v>
      </c>
      <c r="C60" s="825">
        <f>+[2]ระบบการควบคุมฯ!D495</f>
        <v>0</v>
      </c>
      <c r="D60" s="928">
        <f>+[2]ระบบการควบคุมฯ!E495</f>
        <v>961339.82</v>
      </c>
      <c r="E60" s="189"/>
      <c r="F60" s="401">
        <f t="shared" si="18"/>
        <v>961339.82</v>
      </c>
      <c r="G60" s="414">
        <f>+[2]ระบบการควบคุมฯ!G495+[2]ระบบการควบคุมฯ!H495</f>
        <v>0</v>
      </c>
      <c r="H60" s="414">
        <f>+[2]ระบบการควบคุมฯ!I495+[2]ระบบการควบคุมฯ!J495</f>
        <v>0</v>
      </c>
      <c r="I60" s="414">
        <f>+[2]ระบบการควบคุมฯ!K495+[2]ระบบการควบคุมฯ!L495</f>
        <v>891806.93</v>
      </c>
      <c r="J60" s="414">
        <f t="shared" si="17"/>
        <v>69532.889999999898</v>
      </c>
      <c r="K60" s="192"/>
    </row>
    <row r="61" spans="1:22" ht="46.8" customHeight="1" x14ac:dyDescent="0.6">
      <c r="A61" s="415" t="str">
        <f>+[3]ระบบการควบคุมฯ!A343</f>
        <v>(8</v>
      </c>
      <c r="B61" s="826" t="str">
        <f>+[3]ระบบการควบคุมฯ!B343</f>
        <v>อื่นๆ (รายการนอกเหนือ(1-(7 และหรือถัวจ่ายให้รายการ (1 -(7 โดยเฉพาะรายการที่ (7 ) 40000</v>
      </c>
      <c r="C61" s="827">
        <f>+[2]ระบบการควบคุมฯ!D496</f>
        <v>0</v>
      </c>
      <c r="D61" s="929">
        <f>+[2]ระบบการควบคุมฯ!E496</f>
        <v>148000</v>
      </c>
      <c r="E61" s="190"/>
      <c r="F61" s="405">
        <f t="shared" si="18"/>
        <v>148000</v>
      </c>
      <c r="G61" s="416">
        <f>+[2]ระบบการควบคุมฯ!G496</f>
        <v>0</v>
      </c>
      <c r="H61" s="416">
        <f>+[2]ระบบการควบคุมฯ!H496</f>
        <v>0</v>
      </c>
      <c r="I61" s="416">
        <f>+[2]ระบบการควบคุมฯ!I496</f>
        <v>0</v>
      </c>
      <c r="J61" s="416">
        <f t="shared" si="17"/>
        <v>148000</v>
      </c>
      <c r="K61" s="828"/>
    </row>
    <row r="62" spans="1:22" ht="37.200000000000003" customHeight="1" x14ac:dyDescent="0.6">
      <c r="A62" s="1041" t="str">
        <f>+[2]ระบบการควบคุมฯ!A499</f>
        <v>2.1.2</v>
      </c>
      <c r="B62" s="1042" t="str">
        <f>+[2]ระบบการควบคุมฯ!B499</f>
        <v>งบพัฒนาเพื่อพัฒนาคุณภาพการศึกษา 2,000,000 บาท</v>
      </c>
      <c r="C62" s="1043" t="str">
        <f>+[2]ระบบการควบคุมฯ!C499</f>
        <v>ศธ04002/ว4881 ลว.27 ต.ค.65 โอนครั้งที่ 16  3,000,000</v>
      </c>
      <c r="D62" s="1044">
        <f t="shared" ref="D62:J62" si="19">+D63+D73</f>
        <v>0</v>
      </c>
      <c r="E62" s="1044">
        <f t="shared" si="19"/>
        <v>1282000</v>
      </c>
      <c r="F62" s="1044">
        <f t="shared" si="19"/>
        <v>1282000</v>
      </c>
      <c r="G62" s="1044">
        <f t="shared" si="19"/>
        <v>0</v>
      </c>
      <c r="H62" s="1044">
        <f t="shared" si="19"/>
        <v>0</v>
      </c>
      <c r="I62" s="1044">
        <f t="shared" si="19"/>
        <v>898674.8</v>
      </c>
      <c r="J62" s="1044">
        <f t="shared" si="19"/>
        <v>383325.2</v>
      </c>
      <c r="K62" s="1045"/>
    </row>
    <row r="63" spans="1:22" ht="37.200000000000003" customHeight="1" x14ac:dyDescent="0.6">
      <c r="A63" s="417" t="str">
        <f>+[2]ระบบการควบคุมฯ!A500</f>
        <v>2.1.2.1</v>
      </c>
      <c r="B63" s="194" t="str">
        <f>+[2]ระบบการควบคุมฯ!B500</f>
        <v>งบกลยุทธ์ ของสพป.ปท.2 500,000 บาท</v>
      </c>
      <c r="C63" s="819" t="str">
        <f>+[3]ระบบการควบคุมฯ!C347</f>
        <v>20004 35000200 2000000</v>
      </c>
      <c r="D63" s="829">
        <f t="shared" ref="D63:J63" si="20">SUM(D64:D71)</f>
        <v>0</v>
      </c>
      <c r="E63" s="829">
        <f t="shared" si="20"/>
        <v>459450</v>
      </c>
      <c r="F63" s="829">
        <f t="shared" si="20"/>
        <v>459450</v>
      </c>
      <c r="G63" s="829">
        <f t="shared" si="20"/>
        <v>0</v>
      </c>
      <c r="H63" s="829">
        <f t="shared" si="20"/>
        <v>0</v>
      </c>
      <c r="I63" s="829">
        <f t="shared" si="20"/>
        <v>311300</v>
      </c>
      <c r="J63" s="829">
        <f t="shared" si="20"/>
        <v>148150</v>
      </c>
      <c r="K63" s="830"/>
    </row>
    <row r="64" spans="1:22" ht="55.8" x14ac:dyDescent="0.6">
      <c r="A64" s="421" t="str">
        <f>+[2]ระบบการควบคุมฯ!A501</f>
        <v>1)</v>
      </c>
      <c r="B64" s="197" t="str">
        <f>+[2]ระบบการควบคุมฯ!B501</f>
        <v>โครงการปฏิรูปกระบวนการเรียนรู้ที่ตอบสนองต่อการเปลี่ยนแปลงในศตวรรษที่ 21 150,000</v>
      </c>
      <c r="C64" s="853">
        <f>+[4]ระบบการควบคุมฯ!C190</f>
        <v>0</v>
      </c>
      <c r="D64" s="396">
        <f>+[2]ระบบการควบคุมฯ!D501</f>
        <v>0</v>
      </c>
      <c r="E64" s="396">
        <f>+[2]ระบบการควบคุมฯ!E501</f>
        <v>109450</v>
      </c>
      <c r="F64" s="396">
        <f>+[2]ระบบการควบคุมฯ!F501</f>
        <v>109450</v>
      </c>
      <c r="G64" s="396">
        <f>+[2]ระบบการควบคุมฯ!G501+[2]ระบบการควบคุมฯ!H501</f>
        <v>0</v>
      </c>
      <c r="H64" s="396">
        <f>+[2]ระบบการควบคุมฯ!I501+[2]ระบบการควบคุมฯ!J501</f>
        <v>0</v>
      </c>
      <c r="I64" s="396">
        <f>+[2]ระบบการควบคุมฯ!K501+[2]ระบบการควบคุมฯ!L501</f>
        <v>94550</v>
      </c>
      <c r="J64" s="396">
        <f>+F64-G64-H64-I64</f>
        <v>14900</v>
      </c>
      <c r="K64" s="552" t="s">
        <v>14</v>
      </c>
    </row>
    <row r="65" spans="1:11" ht="55.8" x14ac:dyDescent="0.6">
      <c r="A65" s="421" t="str">
        <f>+[2]ระบบการควบคุมฯ!A503</f>
        <v>2)</v>
      </c>
      <c r="B65" s="197" t="str">
        <f>+[2]ระบบการควบคุมฯ!B503</f>
        <v>โครงการส่งเสริมการจัดการศึกษาให้ผู้เรียนมีความปลอดภัยทุกรูปแบบ</v>
      </c>
      <c r="C65" s="853">
        <f>+[4]ระบบการควบคุมฯ!C191</f>
        <v>0</v>
      </c>
      <c r="D65" s="396">
        <f>+[2]ระบบการควบคุมฯ!D503</f>
        <v>0</v>
      </c>
      <c r="E65" s="396">
        <f>+[2]ระบบการควบคุมฯ!E503</f>
        <v>50000</v>
      </c>
      <c r="F65" s="396">
        <f>+[2]ระบบการควบคุมฯ!F503</f>
        <v>50000</v>
      </c>
      <c r="G65" s="396">
        <f>+[2]ระบบการควบคุมฯ!G503+[2]ระบบการควบคุมฯ!H503</f>
        <v>0</v>
      </c>
      <c r="H65" s="396">
        <f>+[2]ระบบการควบคุมฯ!I503+[2]ระบบการควบคุมฯ!J503</f>
        <v>0</v>
      </c>
      <c r="I65" s="396">
        <f>+[2]ระบบการควบคุมฯ!K503+[2]ระบบการควบคุมฯ!L503</f>
        <v>45150</v>
      </c>
      <c r="J65" s="396">
        <f t="shared" ref="J65:J71" si="21">+F65-G65-H65-I65</f>
        <v>4850</v>
      </c>
      <c r="K65" s="422" t="s">
        <v>13</v>
      </c>
    </row>
    <row r="66" spans="1:11" ht="37.200000000000003" customHeight="1" x14ac:dyDescent="0.6">
      <c r="A66" s="421" t="str">
        <f>+[2]ระบบการควบคุมฯ!A504</f>
        <v>3)</v>
      </c>
      <c r="B66" s="197" t="str">
        <f>+[2]ระบบการควบคุมฯ!B504</f>
        <v>โครงการเพิ่มโอกาสและความเสมอภาคทางการศึกษา</v>
      </c>
      <c r="C66" s="853">
        <f>+[4]ระบบการควบคุมฯ!C192</f>
        <v>0</v>
      </c>
      <c r="D66" s="396">
        <f>+[2]ระบบการควบคุมฯ!D504</f>
        <v>0</v>
      </c>
      <c r="E66" s="396">
        <f>+[2]ระบบการควบคุมฯ!E504</f>
        <v>50000</v>
      </c>
      <c r="F66" s="396">
        <f>+[2]ระบบการควบคุมฯ!F504</f>
        <v>50000</v>
      </c>
      <c r="G66" s="396">
        <f>+[2]ระบบการควบคุมฯ!G504</f>
        <v>0</v>
      </c>
      <c r="H66" s="396">
        <f>+[2]ระบบการควบคุมฯ!H504</f>
        <v>0</v>
      </c>
      <c r="I66" s="396">
        <f>+[2]ระบบการควบคุมฯ!K504+[2]ระบบการควบคุมฯ!L504</f>
        <v>38100</v>
      </c>
      <c r="J66" s="396">
        <f t="shared" si="21"/>
        <v>11900</v>
      </c>
      <c r="K66" s="422" t="s">
        <v>13</v>
      </c>
    </row>
    <row r="67" spans="1:11" ht="37.200000000000003" customHeight="1" x14ac:dyDescent="0.6">
      <c r="A67" s="421" t="str">
        <f>+[2]ระบบการควบคุมฯ!A505</f>
        <v>4)</v>
      </c>
      <c r="B67" s="197" t="str">
        <f>+[2]ระบบการควบคุมฯ!B505</f>
        <v>โครงการพัฒนาข้าราชการครูและบุคลากรทางการศึกษาให้มีสมรรถนะตามมาตรฐานตำแหน่งและมาตรรฐานวิชาชีพ</v>
      </c>
      <c r="C67" s="853">
        <f>+[4]ระบบการควบคุมฯ!C193</f>
        <v>0</v>
      </c>
      <c r="D67" s="396">
        <f>+[2]ระบบการควบคุมฯ!D505</f>
        <v>0</v>
      </c>
      <c r="E67" s="396">
        <f>+[2]ระบบการควบคุมฯ!E505</f>
        <v>100000</v>
      </c>
      <c r="F67" s="396">
        <f>+[2]ระบบการควบคุมฯ!F505</f>
        <v>100000</v>
      </c>
      <c r="G67" s="396">
        <f>+[2]ระบบการควบคุมฯ!G505</f>
        <v>0</v>
      </c>
      <c r="H67" s="396">
        <f>+[2]ระบบการควบคุมฯ!H505</f>
        <v>0</v>
      </c>
      <c r="I67" s="396">
        <f>+[2]ระบบการควบคุมฯ!K505+[2]ระบบการควบคุมฯ!L505</f>
        <v>90800</v>
      </c>
      <c r="J67" s="396">
        <f t="shared" si="21"/>
        <v>9200</v>
      </c>
      <c r="K67" s="422" t="s">
        <v>18</v>
      </c>
    </row>
    <row r="68" spans="1:11" ht="37.200000000000003" customHeight="1" x14ac:dyDescent="0.6">
      <c r="A68" s="421" t="str">
        <f>+[2]ระบบการควบคุมฯ!A506</f>
        <v>5)</v>
      </c>
      <c r="B68" s="197" t="str">
        <f>+[2]ระบบการควบคุมฯ!B506</f>
        <v>โครงการส่งเสริมคุณธรรม นำสู่คุณภาพชีวิต</v>
      </c>
      <c r="C68" s="853">
        <f>+[4]ระบบการควบคุมฯ!C195</f>
        <v>0</v>
      </c>
      <c r="D68" s="396">
        <f>+[2]ระบบการควบคุมฯ!D506</f>
        <v>0</v>
      </c>
      <c r="E68" s="396">
        <f>+[2]ระบบการควบคุมฯ!E506</f>
        <v>50000</v>
      </c>
      <c r="F68" s="396">
        <f>+[2]ระบบการควบคุมฯ!F506</f>
        <v>50000</v>
      </c>
      <c r="G68" s="396">
        <f>+[2]ระบบการควบคุมฯ!G506</f>
        <v>0</v>
      </c>
      <c r="H68" s="396">
        <f>+[2]ระบบการควบคุมฯ!H506</f>
        <v>0</v>
      </c>
      <c r="I68" s="396">
        <f>+[2]ระบบการควบคุมฯ!K506+[2]ระบบการควบคุมฯ!L506</f>
        <v>0</v>
      </c>
      <c r="J68" s="396">
        <f t="shared" si="21"/>
        <v>50000</v>
      </c>
      <c r="K68" s="422" t="s">
        <v>14</v>
      </c>
    </row>
    <row r="69" spans="1:11" ht="37.200000000000003" customHeight="1" x14ac:dyDescent="0.6">
      <c r="A69" s="421" t="str">
        <f>+[2]ระบบการควบคุมฯ!A507</f>
        <v>6)</v>
      </c>
      <c r="B69" s="197" t="str">
        <f>+[2]ระบบการควบคุมฯ!B507</f>
        <v>โครงการพัฒนาระบบประกันคุณภาพภายในของสถานศึกษาให้เข้มแข็ง</v>
      </c>
      <c r="C69" s="853">
        <f>+[4]ระบบการควบคุมฯ!C196</f>
        <v>0</v>
      </c>
      <c r="D69" s="396">
        <f>+[2]ระบบการควบคุมฯ!D507</f>
        <v>0</v>
      </c>
      <c r="E69" s="396">
        <f>+[2]ระบบการควบคุมฯ!E507</f>
        <v>50000</v>
      </c>
      <c r="F69" s="396">
        <f>+[2]ระบบการควบคุมฯ!F507</f>
        <v>50000</v>
      </c>
      <c r="G69" s="396">
        <f>+[2]ระบบการควบคุมฯ!G507</f>
        <v>0</v>
      </c>
      <c r="H69" s="396">
        <f>+[2]ระบบการควบคุมฯ!H507</f>
        <v>0</v>
      </c>
      <c r="I69" s="396">
        <f>+[2]ระบบการควบคุมฯ!K507+[2]ระบบการควบคุมฯ!L507</f>
        <v>18700</v>
      </c>
      <c r="J69" s="396">
        <f t="shared" si="21"/>
        <v>31300</v>
      </c>
      <c r="K69" s="422" t="s">
        <v>14</v>
      </c>
    </row>
    <row r="70" spans="1:11" ht="37.200000000000003" x14ac:dyDescent="0.6">
      <c r="A70" s="421" t="str">
        <f>+[2]ระบบการควบคุมฯ!A508</f>
        <v>7)</v>
      </c>
      <c r="B70" s="197" t="str">
        <f>+[2]ระบบการควบคุมฯ!B508</f>
        <v>โครงการพัฒนาระบบเทคโนโลยีสารสนนเทศ สู่การพัฒนาสำนักงานเขตพื้นที่การศึกษาอัจฉรริยะในยุคดิจิตัล</v>
      </c>
      <c r="C70" s="853">
        <f>+[4]ระบบการควบคุมฯ!C197</f>
        <v>0</v>
      </c>
      <c r="D70" s="396">
        <f>+[2]ระบบการควบคุมฯ!D508</f>
        <v>0</v>
      </c>
      <c r="E70" s="396">
        <f>+[2]ระบบการควบคุมฯ!E508</f>
        <v>50000</v>
      </c>
      <c r="F70" s="396">
        <f>+[2]ระบบการควบคุมฯ!F508</f>
        <v>50000</v>
      </c>
      <c r="G70" s="396">
        <f>+[2]ระบบการควบคุมฯ!G508</f>
        <v>0</v>
      </c>
      <c r="H70" s="396">
        <f>+[2]ระบบการควบคุมฯ!H508</f>
        <v>0</v>
      </c>
      <c r="I70" s="396">
        <f>+[2]ระบบการควบคุมฯ!K508+[2]ระบบการควบคุมฯ!L508</f>
        <v>24000</v>
      </c>
      <c r="J70" s="396">
        <f t="shared" si="21"/>
        <v>26000</v>
      </c>
      <c r="K70" s="422" t="s">
        <v>177</v>
      </c>
    </row>
    <row r="71" spans="1:11" ht="46.8" customHeight="1" x14ac:dyDescent="0.6">
      <c r="A71" s="421">
        <f>+[2]ระบบการควบคุมฯ!A509</f>
        <v>0</v>
      </c>
      <c r="B71" s="197">
        <f>+[2]ระบบการควบคุมฯ!B509</f>
        <v>0</v>
      </c>
      <c r="C71" s="853">
        <f>+[4]ระบบการควบคุมฯ!C198</f>
        <v>0</v>
      </c>
      <c r="D71" s="396">
        <f>+[2]ระบบการควบคุมฯ!D509</f>
        <v>0</v>
      </c>
      <c r="E71" s="396">
        <f>+[2]ระบบการควบคุมฯ!E509</f>
        <v>0</v>
      </c>
      <c r="F71" s="396">
        <f>+[2]ระบบการควบคุมฯ!F509</f>
        <v>0</v>
      </c>
      <c r="G71" s="396">
        <f>+[2]ระบบการควบคุมฯ!G509</f>
        <v>0</v>
      </c>
      <c r="H71" s="396">
        <f>+[2]ระบบการควบคุมฯ!H509</f>
        <v>0</v>
      </c>
      <c r="I71" s="396">
        <f>+[2]ระบบการควบคุมฯ!K509+[2]ระบบการควบคุมฯ!L509</f>
        <v>0</v>
      </c>
      <c r="J71" s="396">
        <f t="shared" si="21"/>
        <v>0</v>
      </c>
      <c r="K71" s="422"/>
    </row>
    <row r="72" spans="1:11" ht="37.200000000000003" customHeight="1" x14ac:dyDescent="0.6">
      <c r="A72" s="421"/>
      <c r="B72" s="870"/>
      <c r="C72" s="871"/>
      <c r="D72" s="872"/>
      <c r="E72" s="872"/>
      <c r="F72" s="872"/>
      <c r="G72" s="872"/>
      <c r="H72" s="872"/>
      <c r="I72" s="872"/>
      <c r="J72" s="873"/>
      <c r="K72" s="422"/>
    </row>
    <row r="73" spans="1:11" ht="37.200000000000003" customHeight="1" x14ac:dyDescent="0.6">
      <c r="A73" s="831" t="str">
        <f>+[3]ระบบการควบคุมฯ!A357</f>
        <v>2.1.2.2</v>
      </c>
      <c r="B73" s="832" t="str">
        <f>+[3]ระบบการควบคุมฯ!B357</f>
        <v>งบเพิ่มประสิทธิผลกลยุทธ์ของ สพฐ. 1,500,000 บาท</v>
      </c>
      <c r="C73" s="833" t="str">
        <f>+[3]ระบบการควบคุมฯ!C357</f>
        <v>ศธ04002/ว4881 ลว.27 ต.ค.65 โอนครั้งที่ 16  3,000,000</v>
      </c>
      <c r="D73" s="461">
        <f>SUM(D74:D90)</f>
        <v>0</v>
      </c>
      <c r="E73" s="461">
        <f t="shared" ref="E73:K73" si="22">SUM(E74:E90)</f>
        <v>822550</v>
      </c>
      <c r="F73" s="461">
        <f t="shared" si="22"/>
        <v>822550</v>
      </c>
      <c r="G73" s="461">
        <f t="shared" si="22"/>
        <v>0</v>
      </c>
      <c r="H73" s="461">
        <f t="shared" si="22"/>
        <v>0</v>
      </c>
      <c r="I73" s="461">
        <f t="shared" si="22"/>
        <v>587374.80000000005</v>
      </c>
      <c r="J73" s="461">
        <f t="shared" si="22"/>
        <v>235175.2</v>
      </c>
      <c r="K73" s="461">
        <f t="shared" si="22"/>
        <v>0</v>
      </c>
    </row>
    <row r="74" spans="1:11" ht="46.8" x14ac:dyDescent="0.6">
      <c r="A74" s="395" t="str">
        <f>+[2]ระบบการควบคุมฯ!A516</f>
        <v>1)</v>
      </c>
      <c r="B74" s="797" t="str">
        <f>+[2]ระบบการควบคุมฯ!B516</f>
        <v>งบกลาง</v>
      </c>
      <c r="C74" s="835" t="str">
        <f>+[2]ระบบการควบคุมฯ!C516</f>
        <v>20004 35000200 200000/20004 66 05164 00000</v>
      </c>
      <c r="D74" s="396">
        <f>+[2]ระบบการควบคุมฯ!D516</f>
        <v>0</v>
      </c>
      <c r="E74" s="396">
        <f>+[2]ระบบการควบคุมฯ!E516</f>
        <v>1730</v>
      </c>
      <c r="F74" s="396">
        <f>+D74+E74</f>
        <v>1730</v>
      </c>
      <c r="G74" s="396">
        <f>+[2]ระบบการควบคุมฯ!G516+[2]ระบบการควบคุมฯ!H516</f>
        <v>0</v>
      </c>
      <c r="H74" s="396">
        <f>+[2]ระบบการควบคุมฯ!I516+[2]ระบบการควบคุมฯ!J516</f>
        <v>0</v>
      </c>
      <c r="I74" s="396">
        <f>+[2]ระบบการควบคุมฯ!K516+[2]ระบบการควบคุมฯ!L516</f>
        <v>0</v>
      </c>
      <c r="J74" s="396">
        <f>+F74-G74-H74-I74</f>
        <v>1730</v>
      </c>
      <c r="K74" s="422" t="s">
        <v>16</v>
      </c>
    </row>
    <row r="75" spans="1:11" ht="37.200000000000003" x14ac:dyDescent="0.6">
      <c r="A75" s="395" t="str">
        <f>+[2]ระบบการควบคุมฯ!A518</f>
        <v>2)</v>
      </c>
      <c r="B75" s="797" t="str">
        <f>+[2]ระบบการควบคุมฯ!B518</f>
        <v>โครงการพัฒนาศักยภาพผู้บริหารการศึกษา ผู้บริหารโรงเรียน ข้าราชการและลูกจ้างสังกัดสพป.ปทุมธานี เขต 2</v>
      </c>
      <c r="C75" s="798" t="str">
        <f>+[2]ระบบการควบคุมฯ!C518</f>
        <v>บันทึกกลุ่มบุคคล ลว. 3 พ.ย.65</v>
      </c>
      <c r="D75" s="396"/>
      <c r="E75" s="396">
        <f>+[2]ระบบการควบคุมฯ!E518</f>
        <v>142270</v>
      </c>
      <c r="F75" s="396">
        <f>SUM(D75:E75)</f>
        <v>142270</v>
      </c>
      <c r="G75" s="396">
        <f>+[2]ระบบการควบคุมฯ!G518+[2]ระบบการควบคุมฯ!H518</f>
        <v>0</v>
      </c>
      <c r="H75" s="396">
        <f>+[2]ระบบการควบคุมฯ!I518+[2]ระบบการควบคุมฯ!J518</f>
        <v>0</v>
      </c>
      <c r="I75" s="396">
        <f>+[2]ระบบการควบคุมฯ!K518+[2]ระบบการควบคุมฯ!L518</f>
        <v>142270</v>
      </c>
      <c r="J75" s="396">
        <f t="shared" ref="J75:J90" si="23">+F75-G75-H75-I75</f>
        <v>0</v>
      </c>
      <c r="K75" s="481" t="s">
        <v>118</v>
      </c>
    </row>
    <row r="76" spans="1:11" ht="55.8" x14ac:dyDescent="0.6">
      <c r="A76" s="395" t="str">
        <f>+[2]ระบบการควบคุมฯ!A519</f>
        <v>3)</v>
      </c>
      <c r="B76" s="797" t="str">
        <f>+[2]ระบบการควบคุมฯ!B519</f>
        <v xml:space="preserve">โครงการงานศิลปหัตถกรรมนักเรียน ระดับเขตพื้นที่การศึกษา ปีการศีกษา 2565                     </v>
      </c>
      <c r="C76" s="798" t="str">
        <f>+[2]ระบบการควบคุมฯ!C519</f>
        <v>บท.แผนลว. 13 ธ.ค. 65</v>
      </c>
      <c r="D76" s="396">
        <f>+[3]ระบบการควบคุมฯ!D420</f>
        <v>0</v>
      </c>
      <c r="E76" s="396">
        <f>+[2]ระบบการควบคุมฯ!E519</f>
        <v>300000</v>
      </c>
      <c r="F76" s="396">
        <f t="shared" ref="F76:F77" si="24">SUM(D76:E76)</f>
        <v>300000</v>
      </c>
      <c r="G76" s="396">
        <f>+'[2]ประถม 350002'!I626+'[2]ประถม 350002'!J626</f>
        <v>0</v>
      </c>
      <c r="H76" s="396">
        <f>+'[2]ประถม 350002'!K626+'[2]ประถม 350002'!L626</f>
        <v>0</v>
      </c>
      <c r="I76" s="396">
        <f>+[2]ระบบการควบคุมฯ!K519+[2]ระบบการควบคุมฯ!L519</f>
        <v>291705</v>
      </c>
      <c r="J76" s="396">
        <f t="shared" si="23"/>
        <v>8295</v>
      </c>
      <c r="K76" s="422" t="s">
        <v>171</v>
      </c>
    </row>
    <row r="77" spans="1:11" ht="55.8" x14ac:dyDescent="0.6">
      <c r="A77" s="395" t="str">
        <f>+[2]ระบบการควบคุมฯ!A520</f>
        <v>4)</v>
      </c>
      <c r="B77" s="797" t="str">
        <f>+[2]ระบบการควบคุมฯ!B520</f>
        <v xml:space="preserve">โครงการงานศิลปหัตถกรรมนักเรียน ระดับชาติ ครั้งที่ 70  ปีการศีกษา 2565  งบ 100000                   </v>
      </c>
      <c r="C77" s="798" t="str">
        <f>+[2]ระบบการควบคุมฯ!C520</f>
        <v xml:space="preserve">บท.แผนลว. 14 ม.ค. 66 </v>
      </c>
      <c r="D77" s="396">
        <f>+[3]ระบบการควบคุมฯ!D421</f>
        <v>0</v>
      </c>
      <c r="E77" s="396">
        <f>+[2]ระบบการควบคุมฯ!E520</f>
        <v>100000</v>
      </c>
      <c r="F77" s="396">
        <f t="shared" si="24"/>
        <v>100000</v>
      </c>
      <c r="G77" s="396">
        <f>+'[2]ประถม 350002'!I647+'[2]ประถม 350002'!J647</f>
        <v>0</v>
      </c>
      <c r="H77" s="396">
        <f>+'[2]ประถม 350002'!K647+'[2]ประถม 350002'!L647</f>
        <v>0</v>
      </c>
      <c r="I77" s="396">
        <f>+'[2]ประถม 350002'!M647+'[2]ประถม 350002'!N647</f>
        <v>52059.8</v>
      </c>
      <c r="J77" s="396">
        <f t="shared" si="23"/>
        <v>47940.2</v>
      </c>
      <c r="K77" s="425" t="s">
        <v>171</v>
      </c>
    </row>
    <row r="78" spans="1:11" ht="74.400000000000006" x14ac:dyDescent="0.6">
      <c r="A78" s="403" t="str">
        <f>+[2]ระบบการควบคุมฯ!A521</f>
        <v>5)</v>
      </c>
      <c r="B78" s="1046" t="str">
        <f>+[2]ระบบการควบคุมฯ!B521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78" s="1047" t="str">
        <f>+[2]ระบบการควบคุมฯ!C521</f>
        <v>บท.แผนลว. 18 ม.ค. 66 /ศธ04002/ว619 ลว.26 มิย 66 โอนครั้งที่ 619  ครั้งที่ 3  47270</v>
      </c>
      <c r="D78" s="404">
        <f>+[3]ระบบการควบคุมฯ!D422</f>
        <v>0</v>
      </c>
      <c r="E78" s="404">
        <f>+[2]ระบบการควบคุมฯ!E521</f>
        <v>55550</v>
      </c>
      <c r="F78" s="404">
        <f t="shared" ref="F78" si="25">SUM(D78:E78)</f>
        <v>55550</v>
      </c>
      <c r="G78" s="404">
        <f>+[2]ระบบการควบคุมฯ!G521+[2]ระบบการควบคุมฯ!H521</f>
        <v>0</v>
      </c>
      <c r="H78" s="404">
        <f>+[2]ระบบการควบคุมฯ!I521+[2]ระบบการควบคุมฯ!J521</f>
        <v>0</v>
      </c>
      <c r="I78" s="404">
        <f>+[2]ระบบการควบคุมฯ!K521+[2]ระบบการควบคุมฯ!L521</f>
        <v>8280</v>
      </c>
      <c r="J78" s="404">
        <f t="shared" si="23"/>
        <v>47270</v>
      </c>
      <c r="K78" s="1048" t="s">
        <v>96</v>
      </c>
    </row>
    <row r="79" spans="1:11" ht="46.8" x14ac:dyDescent="0.6">
      <c r="A79" s="1049" t="str">
        <f>+[2]ระบบการควบคุมฯ!A522</f>
        <v>6)</v>
      </c>
      <c r="B79" s="1050" t="str">
        <f>+[2]ระบบการควบคุมฯ!B522</f>
        <v>โครงการรักษ์ภาษาไทยเนื่องในสัปดาห์วันภาษาไทยแห่งชาติ ปี 2566</v>
      </c>
      <c r="C79" s="1051" t="str">
        <f>+[2]ระบบการควบคุมฯ!C522</f>
        <v>ศธ04002/ว619 ลว.26 มิย 66 โอนครั้งที่ 619  ครั้งที่ 3  1,000,000</v>
      </c>
      <c r="D79" s="1052">
        <f>+[3]ระบบการควบคุมฯ!D424</f>
        <v>0</v>
      </c>
      <c r="E79" s="1052">
        <f>+[2]ระบบการควบคุมฯ!E522</f>
        <v>13000</v>
      </c>
      <c r="F79" s="1052">
        <f t="shared" ref="F79:F80" si="26">SUM(D79:E79)</f>
        <v>13000</v>
      </c>
      <c r="G79" s="1052">
        <f>+[2]ระบบการควบคุมฯ!G522+[2]ระบบการควบคุมฯ!H522</f>
        <v>0</v>
      </c>
      <c r="H79" s="1052">
        <f>+[2]ระบบการควบคุมฯ!I522+[2]ระบบการควบคุมฯ!J522</f>
        <v>0</v>
      </c>
      <c r="I79" s="1052">
        <f>+[2]ระบบการควบคุมฯ!K522+[2]ระบบการควบคุมฯ!L522</f>
        <v>13000</v>
      </c>
      <c r="J79" s="1052">
        <f t="shared" si="23"/>
        <v>0</v>
      </c>
      <c r="K79" s="1053"/>
    </row>
    <row r="80" spans="1:11" ht="74.400000000000006" x14ac:dyDescent="0.6">
      <c r="A80" s="395" t="str">
        <f>+[2]ระบบการควบคุมฯ!A523</f>
        <v>6)</v>
      </c>
      <c r="B80" s="797" t="str">
        <f>+[2]ระบบการควบคุมฯ!B523</f>
        <v>โครงการส่งเสริมผู้เรียนให้มีคุณลักษณะในศตวรรษที่ 21 50000 บาท</v>
      </c>
      <c r="C80" s="798" t="str">
        <f>+[2]ระบบการควบคุมฯ!C523</f>
        <v>ศธ04002/ว619 ลว.26 มิย 66 โอนครั้งที่ 619  ครั้งที่ 3  1,000,000</v>
      </c>
      <c r="D80" s="396">
        <f>+[3]ระบบการควบคุมฯ!D425</f>
        <v>0</v>
      </c>
      <c r="E80" s="396">
        <f>+[2]ระบบการควบคุมฯ!E523</f>
        <v>0</v>
      </c>
      <c r="F80" s="396">
        <f t="shared" si="26"/>
        <v>0</v>
      </c>
      <c r="G80" s="396">
        <f>+[2]ระบบการควบคุมฯ!G523+[2]ระบบการควบคุมฯ!H523</f>
        <v>0</v>
      </c>
      <c r="H80" s="396">
        <f>+[2]ระบบการควบคุมฯ!I523+[2]ระบบการควบคุมฯ!J523</f>
        <v>0</v>
      </c>
      <c r="I80" s="396">
        <f>+[2]ระบบการควบคุมฯ!K523+[2]ระบบการควบคุมฯ!L523</f>
        <v>0</v>
      </c>
      <c r="J80" s="396">
        <f t="shared" si="23"/>
        <v>0</v>
      </c>
      <c r="K80" s="425" t="s">
        <v>96</v>
      </c>
    </row>
    <row r="81" spans="1:11" ht="74.400000000000006" x14ac:dyDescent="0.6">
      <c r="A81" s="395" t="str">
        <f>+[2]ระบบการควบคุมฯ!A524</f>
        <v>7)</v>
      </c>
      <c r="B81" s="797" t="str">
        <f>+[2]ระบบการควบคุมฯ!B524</f>
        <v>โครงการเพิ่มประสิทธิผลการจัดการเรียนรู้ที่ส่งเสริมความสามารถในการแข่งขันระดับนานาชาติ 20000 บาท</v>
      </c>
      <c r="C81" s="798" t="str">
        <f>+[2]ระบบการควบคุมฯ!C524</f>
        <v>ศธ04002/ว619 ลว.26 มิย 66 โอนครั้งที่ 619  ครั้งที่ 3  1,000,000</v>
      </c>
      <c r="D81" s="396">
        <f>+[3]ระบบการควบคุมฯ!D426</f>
        <v>0</v>
      </c>
      <c r="E81" s="396">
        <f>+[2]ระบบการควบคุมฯ!E524</f>
        <v>0</v>
      </c>
      <c r="F81" s="396">
        <f t="shared" ref="F81:F90" si="27">SUM(D81:E81)</f>
        <v>0</v>
      </c>
      <c r="G81" s="396">
        <f>+[2]ระบบการควบคุมฯ!G524+[2]ระบบการควบคุมฯ!H524</f>
        <v>0</v>
      </c>
      <c r="H81" s="396">
        <f>+[2]ระบบการควบคุมฯ!I524+[2]ระบบการควบคุมฯ!J524</f>
        <v>0</v>
      </c>
      <c r="I81" s="396">
        <f>+[2]ระบบการควบคุมฯ!K524+[2]ระบบการควบคุมฯ!L524</f>
        <v>0</v>
      </c>
      <c r="J81" s="396">
        <f t="shared" si="23"/>
        <v>0</v>
      </c>
      <c r="K81" s="425" t="s">
        <v>96</v>
      </c>
    </row>
    <row r="82" spans="1:11" ht="74.400000000000006" x14ac:dyDescent="0.6">
      <c r="A82" s="395" t="str">
        <f>+[2]ระบบการควบคุมฯ!A525</f>
        <v>8)</v>
      </c>
      <c r="B82" s="797" t="str">
        <f>+[2]ระบบการควบคุมฯ!B525</f>
        <v>โครงการพัฒนาความรู้ความสามารถด้านการจัดการเรียนรู้วิทยาการคำนวณ สำหรับครูสังกัดสพป.ปท.2 20000 บาท</v>
      </c>
      <c r="C82" s="798" t="str">
        <f>+[2]ระบบการควบคุมฯ!C525</f>
        <v>ศธ04002/ว619 ลว.26 มิย 66 โอนครั้งที่ 619  ครั้งที่ 3  1,000,000</v>
      </c>
      <c r="D82" s="396">
        <f>+[3]ระบบการควบคุมฯ!D427</f>
        <v>0</v>
      </c>
      <c r="E82" s="396">
        <f>+[2]ระบบการควบคุมฯ!E525</f>
        <v>0</v>
      </c>
      <c r="F82" s="396">
        <f t="shared" si="27"/>
        <v>0</v>
      </c>
      <c r="G82" s="396">
        <f>+[2]ระบบการควบคุมฯ!G525+[2]ระบบการควบคุมฯ!H525</f>
        <v>0</v>
      </c>
      <c r="H82" s="396">
        <f>+[2]ระบบการควบคุมฯ!I525+[2]ระบบการควบคุมฯ!J525</f>
        <v>0</v>
      </c>
      <c r="I82" s="396">
        <f>+[2]ระบบการควบคุมฯ!K525+[2]ระบบการควบคุมฯ!L525</f>
        <v>0</v>
      </c>
      <c r="J82" s="396">
        <f t="shared" si="23"/>
        <v>0</v>
      </c>
      <c r="K82" s="425" t="s">
        <v>96</v>
      </c>
    </row>
    <row r="83" spans="1:11" ht="74.400000000000006" x14ac:dyDescent="0.6">
      <c r="A83" s="395" t="str">
        <f>+[2]ระบบการควบคุมฯ!A526</f>
        <v>9)</v>
      </c>
      <c r="B83" s="797" t="str">
        <f>+[2]ระบบการควบคุมฯ!B526</f>
        <v>โครงการขับเคลื่อนศาสตร์พระราชาสู่โคกหนองนาโมเดล ตามหลักเศรษฐกิจพอเพียง 10000 บาท</v>
      </c>
      <c r="C83" s="798" t="str">
        <f>+[2]ระบบการควบคุมฯ!C526</f>
        <v>ศธ04002/ว619 ลว.26 มิย 66 โอนครั้งที่ 619  ครั้งที่ 3  1,000,000</v>
      </c>
      <c r="D83" s="396">
        <f>+[3]ระบบการควบคุมฯ!D428</f>
        <v>0</v>
      </c>
      <c r="E83" s="396">
        <f>+[2]ระบบการควบคุมฯ!E526</f>
        <v>0</v>
      </c>
      <c r="F83" s="396">
        <f t="shared" si="27"/>
        <v>0</v>
      </c>
      <c r="G83" s="396">
        <f>+[2]ระบบการควบคุมฯ!G526+[2]ระบบการควบคุมฯ!H526</f>
        <v>0</v>
      </c>
      <c r="H83" s="396">
        <f>+[2]ระบบการควบคุมฯ!I526+[2]ระบบการควบคุมฯ!J526</f>
        <v>0</v>
      </c>
      <c r="I83" s="396">
        <f>+[2]ระบบการควบคุมฯ!K526+[2]ระบบการควบคุมฯ!L526</f>
        <v>0</v>
      </c>
      <c r="J83" s="396">
        <f t="shared" si="23"/>
        <v>0</v>
      </c>
      <c r="K83" s="425" t="s">
        <v>96</v>
      </c>
    </row>
    <row r="84" spans="1:11" ht="74.400000000000006" x14ac:dyDescent="0.6">
      <c r="A84" s="395" t="str">
        <f>+[2]ระบบการควบคุมฯ!A527</f>
        <v>10)</v>
      </c>
      <c r="B84" s="797" t="str">
        <f>+[2]ระบบการควบคุมฯ!B527</f>
        <v>โครงการเสริมสร้างและพัฒนาสภานักเรียน 26000 บาท</v>
      </c>
      <c r="C84" s="798" t="str">
        <f>+[2]ระบบการควบคุมฯ!C527</f>
        <v>ศธ04002/ว619 ลว.26 มิย 66 โอนครั้งที่ 619  ครั้งที่ 3  1,000,000</v>
      </c>
      <c r="D84" s="396">
        <f>+[3]ระบบการควบคุมฯ!D429</f>
        <v>0</v>
      </c>
      <c r="E84" s="396">
        <f>+[2]ระบบการควบคุมฯ!E527</f>
        <v>0</v>
      </c>
      <c r="F84" s="396">
        <f t="shared" si="27"/>
        <v>0</v>
      </c>
      <c r="G84" s="396">
        <f>+[2]ระบบการควบคุมฯ!G527+[2]ระบบการควบคุมฯ!H527</f>
        <v>0</v>
      </c>
      <c r="H84" s="396">
        <f>+[2]ระบบการควบคุมฯ!I527+[2]ระบบการควบคุมฯ!J527</f>
        <v>0</v>
      </c>
      <c r="I84" s="396">
        <f>+[2]ระบบการควบคุมฯ!K527+[2]ระบบการควบคุมฯ!L527</f>
        <v>0</v>
      </c>
      <c r="J84" s="396">
        <f t="shared" si="23"/>
        <v>0</v>
      </c>
      <c r="K84" s="425" t="s">
        <v>96</v>
      </c>
    </row>
    <row r="85" spans="1:11" ht="74.400000000000006" x14ac:dyDescent="0.6">
      <c r="A85" s="395" t="str">
        <f>+[2]ระบบการควบคุมฯ!A528</f>
        <v>11)</v>
      </c>
      <c r="B85" s="797" t="str">
        <f>+[2]ระบบการควบคุมฯ!B528</f>
        <v>โครงการพัฒนาคุณภาพการจัดการศึกษาเรียนรวม 36730 บาท</v>
      </c>
      <c r="C85" s="798" t="str">
        <f>+[2]ระบบการควบคุมฯ!C528</f>
        <v>ศธ04002/ว619 ลว.26 มิย 66 โอนครั้งที่ 619  ครั้งที่ 3  1,000,000</v>
      </c>
      <c r="D85" s="396">
        <f>+[3]ระบบการควบคุมฯ!D430</f>
        <v>0</v>
      </c>
      <c r="E85" s="396">
        <f>+[2]ระบบการควบคุมฯ!E528</f>
        <v>0</v>
      </c>
      <c r="F85" s="396">
        <f t="shared" si="27"/>
        <v>0</v>
      </c>
      <c r="G85" s="396">
        <f>+[2]ระบบการควบคุมฯ!G528+[2]ระบบการควบคุมฯ!H528</f>
        <v>0</v>
      </c>
      <c r="H85" s="396">
        <f>+[2]ระบบการควบคุมฯ!I528+[2]ระบบการควบคุมฯ!J528</f>
        <v>0</v>
      </c>
      <c r="I85" s="396">
        <f>+[2]ระบบการควบคุมฯ!K528+[2]ระบบการควบคุมฯ!L528</f>
        <v>0</v>
      </c>
      <c r="J85" s="396">
        <f t="shared" si="23"/>
        <v>0</v>
      </c>
      <c r="K85" s="425" t="s">
        <v>96</v>
      </c>
    </row>
    <row r="86" spans="1:11" ht="74.400000000000006" x14ac:dyDescent="0.6">
      <c r="A86" s="395" t="str">
        <f>+[2]ระบบการควบคุมฯ!A529</f>
        <v>12)</v>
      </c>
      <c r="B86" s="797" t="str">
        <f>+[2]ระบบการควบคุมฯ!B529</f>
        <v>โครงการฝึกอบรมพนักงานเจ้าหน้าที่ส่งเสริมความประพฤตินักเรียนและนักศึกษา 80000 บาท</v>
      </c>
      <c r="C86" s="798" t="str">
        <f>+[2]ระบบการควบคุมฯ!C529</f>
        <v>ศธ04002/ว619 ลว.26 มิย 66 โอนครั้งที่ 619  ครั้งที่ 3  1,000,000</v>
      </c>
      <c r="D86" s="396">
        <f>+[3]ระบบการควบคุมฯ!D431</f>
        <v>0</v>
      </c>
      <c r="E86" s="396">
        <f>+[2]ระบบการควบคุมฯ!E529</f>
        <v>0</v>
      </c>
      <c r="F86" s="396">
        <f t="shared" si="27"/>
        <v>0</v>
      </c>
      <c r="G86" s="396">
        <f>+[2]ระบบการควบคุมฯ!G529+[2]ระบบการควบคุมฯ!H529</f>
        <v>0</v>
      </c>
      <c r="H86" s="396">
        <f>+[2]ระบบการควบคุมฯ!I529+[2]ระบบการควบคุมฯ!J529</f>
        <v>0</v>
      </c>
      <c r="I86" s="396">
        <f>+[2]ระบบการควบคุมฯ!K529+[2]ระบบการควบคุมฯ!L529</f>
        <v>0</v>
      </c>
      <c r="J86" s="396">
        <f t="shared" si="23"/>
        <v>0</v>
      </c>
      <c r="K86" s="425" t="s">
        <v>96</v>
      </c>
    </row>
    <row r="87" spans="1:11" ht="74.400000000000006" x14ac:dyDescent="0.6">
      <c r="A87" s="395" t="str">
        <f>+[2]ระบบการควบคุมฯ!A530</f>
        <v>13)</v>
      </c>
      <c r="B87" s="797" t="str">
        <f>+[2]ระบบการควบคุมฯ!B530</f>
        <v>โครงการเสริมสร้างสมรรถนะครูผู้ช่วย สู่การเป็นครูอาชีพ 280000 บาท</v>
      </c>
      <c r="C87" s="798" t="str">
        <f>+[2]ระบบการควบคุมฯ!C530</f>
        <v>ศธ04002/ว619 ลว.26 มิย 66 โอนครั้งที่ 619  ครั้งที่ 3  1,000,000</v>
      </c>
      <c r="D87" s="396">
        <f>+[3]ระบบการควบคุมฯ!D432</f>
        <v>0</v>
      </c>
      <c r="E87" s="396">
        <f>+[2]ระบบการควบคุมฯ!E530</f>
        <v>0</v>
      </c>
      <c r="F87" s="396">
        <f t="shared" si="27"/>
        <v>0</v>
      </c>
      <c r="G87" s="396">
        <f>+[2]ระบบการควบคุมฯ!G530+[2]ระบบการควบคุมฯ!H530</f>
        <v>0</v>
      </c>
      <c r="H87" s="396">
        <f>+[2]ระบบการควบคุมฯ!I530+[2]ระบบการควบคุมฯ!J530</f>
        <v>0</v>
      </c>
      <c r="I87" s="396">
        <f>+[2]ระบบการควบคุมฯ!K530+[2]ระบบการควบคุมฯ!L530</f>
        <v>0</v>
      </c>
      <c r="J87" s="396">
        <f t="shared" si="23"/>
        <v>0</v>
      </c>
      <c r="K87" s="425" t="s">
        <v>96</v>
      </c>
    </row>
    <row r="88" spans="1:11" ht="74.400000000000006" x14ac:dyDescent="0.6">
      <c r="A88" s="395" t="str">
        <f>+[2]ระบบการควบคุมฯ!A531</f>
        <v>14)</v>
      </c>
      <c r="B88" s="797" t="str">
        <f>+[2]ระบบการควบคุมฯ!B531</f>
        <v>โครงการประชุมเชิงปฏิบัติการเพื่อเพิ่มประสิทธิภาพการบริหารจัดการด้านการเงิน บัญชี และพัสดุ สู่ความเป็นเลิศ 60000 บาท</v>
      </c>
      <c r="C88" s="798" t="str">
        <f>+[2]ระบบการควบคุมฯ!C531</f>
        <v>ศธ04002/ว619 ลว.26 มิย 66 โอนครั้งที่ 619  ครั้งที่ 3  1,000,000</v>
      </c>
      <c r="D88" s="396">
        <f>+[3]ระบบการควบคุมฯ!D433</f>
        <v>0</v>
      </c>
      <c r="E88" s="396">
        <f>+[2]ระบบการควบคุมฯ!E531</f>
        <v>60000</v>
      </c>
      <c r="F88" s="396">
        <f t="shared" si="27"/>
        <v>60000</v>
      </c>
      <c r="G88" s="396">
        <f>+[2]ระบบการควบคุมฯ!G531+[2]ระบบการควบคุมฯ!H531</f>
        <v>0</v>
      </c>
      <c r="H88" s="396">
        <f>+[2]ระบบการควบคุมฯ!I531+[2]ระบบการควบคุมฯ!J531</f>
        <v>0</v>
      </c>
      <c r="I88" s="396">
        <f>+[2]ระบบการควบคุมฯ!K531+[2]ระบบการควบคุมฯ!L531</f>
        <v>60000</v>
      </c>
      <c r="J88" s="396">
        <f t="shared" si="23"/>
        <v>0</v>
      </c>
      <c r="K88" s="425" t="s">
        <v>15</v>
      </c>
    </row>
    <row r="89" spans="1:11" ht="74.400000000000006" x14ac:dyDescent="0.6">
      <c r="A89" s="395" t="str">
        <f>+[2]ระบบการควบคุมฯ!A532</f>
        <v>15)</v>
      </c>
      <c r="B89" s="797" t="str">
        <f>+[2]ระบบการควบคุมฯ!B532</f>
        <v>โครงการพัฒนาศักยภาพการบริหารจัดการ 100000 บาท</v>
      </c>
      <c r="C89" s="798" t="str">
        <f>+[2]ระบบการควบคุมฯ!C532</f>
        <v>ศธ04002/ว619 ลว.26 มิย 66 โอนครั้งที่ 619  ครั้งที่ 3  1,000,000</v>
      </c>
      <c r="D89" s="396">
        <f>+[3]ระบบการควบคุมฯ!D434</f>
        <v>0</v>
      </c>
      <c r="E89" s="396">
        <f>+[2]ระบบการควบคุมฯ!E532</f>
        <v>30000</v>
      </c>
      <c r="F89" s="396">
        <f t="shared" si="27"/>
        <v>30000</v>
      </c>
      <c r="G89" s="396">
        <f>+[2]ระบบการควบคุมฯ!G532+[2]ระบบการควบคุมฯ!H532</f>
        <v>0</v>
      </c>
      <c r="H89" s="396">
        <f>+[2]ระบบการควบคุมฯ!I532+[2]ระบบการควบคุมฯ!J532</f>
        <v>0</v>
      </c>
      <c r="I89" s="396">
        <f>+[2]ระบบการควบคุมฯ!K532+[2]ระบบการควบคุมฯ!L532</f>
        <v>0</v>
      </c>
      <c r="J89" s="396">
        <f t="shared" si="23"/>
        <v>30000</v>
      </c>
      <c r="K89" s="425" t="s">
        <v>96</v>
      </c>
    </row>
    <row r="90" spans="1:11" ht="74.400000000000006" x14ac:dyDescent="0.6">
      <c r="A90" s="395" t="str">
        <f>+[2]ระบบการควบคุมฯ!A533</f>
        <v>16)</v>
      </c>
      <c r="B90" s="797" t="str">
        <f>+[2]ระบบการควบคุมฯ!B533</f>
        <v>โครงการส่งเสริมศักยภาพตามการเรียนรู้ที่หลากหลาย 150000 บาท</v>
      </c>
      <c r="C90" s="798" t="str">
        <f>+[2]ระบบการควบคุมฯ!C533</f>
        <v>ศธ04002/ว619 ลว.26 มิย 66 โอนครั้งที่ 619  ครั้งที่ 3  1,000,000</v>
      </c>
      <c r="D90" s="396">
        <f>+[3]ระบบการควบคุมฯ!D435</f>
        <v>0</v>
      </c>
      <c r="E90" s="396">
        <f>+[2]ระบบการควบคุมฯ!E533</f>
        <v>120000</v>
      </c>
      <c r="F90" s="396">
        <f t="shared" si="27"/>
        <v>120000</v>
      </c>
      <c r="G90" s="396">
        <f>+[2]ระบบการควบคุมฯ!G533+[2]ระบบการควบคุมฯ!H533</f>
        <v>0</v>
      </c>
      <c r="H90" s="396">
        <f>+[2]ระบบการควบคุมฯ!I533+[2]ระบบการควบคุมฯ!J533</f>
        <v>0</v>
      </c>
      <c r="I90" s="396">
        <f>+[2]ระบบการควบคุมฯ!K533+[2]ระบบการควบคุมฯ!L533</f>
        <v>20060</v>
      </c>
      <c r="J90" s="396">
        <f t="shared" si="23"/>
        <v>99940</v>
      </c>
      <c r="K90" s="425" t="s">
        <v>96</v>
      </c>
    </row>
    <row r="91" spans="1:11" x14ac:dyDescent="0.6">
      <c r="A91" s="389" t="str">
        <f>+[2]ระบบการควบคุมฯ!A714</f>
        <v>2.1.3</v>
      </c>
      <c r="B91" s="822" t="str">
        <f>+[2]ระบบการควบคุมฯ!B714</f>
        <v xml:space="preserve">กิจกรรมรองการสนับสนุนการศึกษาภาคบังคับ  </v>
      </c>
      <c r="C91" s="792" t="str">
        <f>+[2]ระบบการควบคุมฯ!C714</f>
        <v>20004 66 05164 05272</v>
      </c>
      <c r="D91" s="390">
        <f>+D92</f>
        <v>790000</v>
      </c>
      <c r="E91" s="390">
        <f t="shared" ref="E91:J91" si="28">+E92</f>
        <v>210000</v>
      </c>
      <c r="F91" s="390">
        <f t="shared" si="28"/>
        <v>1000000</v>
      </c>
      <c r="G91" s="390">
        <f t="shared" si="28"/>
        <v>0</v>
      </c>
      <c r="H91" s="390">
        <f t="shared" si="28"/>
        <v>0</v>
      </c>
      <c r="I91" s="390">
        <f t="shared" si="28"/>
        <v>627796.31999999995</v>
      </c>
      <c r="J91" s="390">
        <f t="shared" si="28"/>
        <v>372203.68</v>
      </c>
      <c r="K91" s="391"/>
    </row>
    <row r="92" spans="1:11" x14ac:dyDescent="0.6">
      <c r="A92" s="392"/>
      <c r="B92" s="930" t="str">
        <f>+[2]ระบบการควบคุมฯ!B715</f>
        <v xml:space="preserve"> งบดำเนินงาน 66112xx </v>
      </c>
      <c r="C92" s="931" t="str">
        <f>+[2]ระบบการควบคุมฯ!C715</f>
        <v>20004 35000200 2000000</v>
      </c>
      <c r="D92" s="393">
        <f>+D93+D102</f>
        <v>790000</v>
      </c>
      <c r="E92" s="393">
        <f t="shared" ref="E92:F92" si="29">+E93+E102</f>
        <v>210000</v>
      </c>
      <c r="F92" s="393">
        <f t="shared" si="29"/>
        <v>1000000</v>
      </c>
      <c r="G92" s="393">
        <f>+G93+G102</f>
        <v>0</v>
      </c>
      <c r="H92" s="393">
        <f t="shared" ref="H92:J92" si="30">+H93+H102</f>
        <v>0</v>
      </c>
      <c r="I92" s="393">
        <f t="shared" si="30"/>
        <v>627796.31999999995</v>
      </c>
      <c r="J92" s="393">
        <f t="shared" si="30"/>
        <v>372203.68</v>
      </c>
      <c r="K92" s="394"/>
    </row>
    <row r="93" spans="1:11" x14ac:dyDescent="0.6">
      <c r="A93" s="409" t="str">
        <f>+[2]ระบบการควบคุมฯ!A719</f>
        <v>2.1.3.3</v>
      </c>
      <c r="B93" s="809" t="str">
        <f>+[2]ระบบการควบคุมฯ!B719</f>
        <v>งบประจำ บริหารจัดการสำนักงาน</v>
      </c>
      <c r="C93" s="810" t="str">
        <f>+[2]ระบบการควบคุมฯ!C719</f>
        <v>20004 35000200 200000</v>
      </c>
      <c r="D93" s="410">
        <f>SUM(D94:D101)</f>
        <v>790000</v>
      </c>
      <c r="E93" s="410">
        <f t="shared" ref="E93:F93" si="31">SUM(E94:E101)</f>
        <v>0</v>
      </c>
      <c r="F93" s="410">
        <f t="shared" si="31"/>
        <v>790000</v>
      </c>
      <c r="G93" s="410">
        <f>SUM(G94:G101)</f>
        <v>0</v>
      </c>
      <c r="H93" s="410">
        <f t="shared" ref="H93:J93" si="32">SUM(H94:H101)</f>
        <v>0</v>
      </c>
      <c r="I93" s="410">
        <f t="shared" si="32"/>
        <v>472926.31999999995</v>
      </c>
      <c r="J93" s="410">
        <f t="shared" si="32"/>
        <v>317073.68</v>
      </c>
      <c r="K93" s="410"/>
    </row>
    <row r="94" spans="1:11" ht="37.200000000000003" x14ac:dyDescent="0.6">
      <c r="A94" s="413" t="str">
        <f>+[2]ระบบการควบคุมฯ!A721</f>
        <v>(1</v>
      </c>
      <c r="B94" s="823" t="str">
        <f>+[2]ระบบการควบคุมฯ!B721</f>
        <v>ค้าจ้างเหมาบริการ ลูกจ้างสพป.ปท.2 15000x7คนx4 เม.ย. 66 เดือน 1,260,000 บาท</v>
      </c>
      <c r="C94" s="1054" t="str">
        <f>+[2]ระบบการควบคุมฯ!C720</f>
        <v>ที่ ศธ 04002/ว824/1 มีค 66  ครั้งที่ 352</v>
      </c>
      <c r="D94" s="928">
        <f>+[2]ระบบการควบคุมฯ!F721</f>
        <v>420000</v>
      </c>
      <c r="E94" s="189"/>
      <c r="F94" s="401">
        <f>SUM(D94:E94)</f>
        <v>420000</v>
      </c>
      <c r="G94" s="414">
        <f>+[2]ระบบการควบคุมฯ!G721+[2]ระบบการควบคุมฯ!H721</f>
        <v>0</v>
      </c>
      <c r="H94" s="414">
        <f>+[2]ระบบการควบคุมฯ!I721+[2]ระบบการควบคุมฯ!J721</f>
        <v>0</v>
      </c>
      <c r="I94" s="414">
        <f>+[2]ระบบการควบคุมฯ!K721+[2]ระบบการควบคุมฯ!L721</f>
        <v>303129.03999999998</v>
      </c>
      <c r="J94" s="414">
        <f t="shared" ref="J94:J101" si="33">+F94-G94-H94-I94</f>
        <v>116870.96000000002</v>
      </c>
      <c r="K94" s="188"/>
    </row>
    <row r="95" spans="1:11" x14ac:dyDescent="0.6">
      <c r="A95" s="413" t="str">
        <f>+[2]ระบบการควบคุมฯ!A722</f>
        <v>(2</v>
      </c>
      <c r="B95" s="823" t="str">
        <f>+[2]ระบบการควบคุมฯ!B722</f>
        <v xml:space="preserve">ค่าใช้จ่ายในการประชุมราชการ ค่าตอบแทนบุคคล </v>
      </c>
      <c r="C95" s="932">
        <f>+[2]ระบบการควบคุมฯ!C721</f>
        <v>0</v>
      </c>
      <c r="D95" s="928">
        <f>+[2]ระบบการควบคุมฯ!F722</f>
        <v>60000</v>
      </c>
      <c r="E95" s="189"/>
      <c r="F95" s="401">
        <f t="shared" ref="F95:F100" si="34">SUM(D95:E95)</f>
        <v>60000</v>
      </c>
      <c r="G95" s="414">
        <f>+[2]ระบบการควบคุมฯ!G722+[2]ระบบการควบคุมฯ!H722</f>
        <v>0</v>
      </c>
      <c r="H95" s="414">
        <f>+[2]ระบบการควบคุมฯ!I722+[2]ระบบการควบคุมฯ!J722</f>
        <v>0</v>
      </c>
      <c r="I95" s="414">
        <f>+[2]ระบบการควบคุมฯ!K722+[2]ระบบการควบคุมฯ!L722</f>
        <v>27620</v>
      </c>
      <c r="J95" s="414">
        <f t="shared" si="33"/>
        <v>32380</v>
      </c>
      <c r="K95" s="188"/>
    </row>
    <row r="96" spans="1:11" x14ac:dyDescent="0.6">
      <c r="A96" s="413" t="str">
        <f>+[2]ระบบการควบคุมฯ!A723</f>
        <v>(3</v>
      </c>
      <c r="B96" s="823" t="str">
        <f>+[2]ระบบการควบคุมฯ!B723</f>
        <v>ค่าใช้จ่ายในการเดินทางไปราชการ 150,000 บาท</v>
      </c>
      <c r="C96" s="932">
        <f>+[2]ระบบการควบคุมฯ!C722</f>
        <v>0</v>
      </c>
      <c r="D96" s="928">
        <f>+[2]ระบบการควบคุมฯ!F723</f>
        <v>40000</v>
      </c>
      <c r="E96" s="189"/>
      <c r="F96" s="401">
        <f t="shared" si="34"/>
        <v>40000</v>
      </c>
      <c r="G96" s="414">
        <f>+[2]ระบบการควบคุมฯ!G723+[2]ระบบการควบคุมฯ!H723</f>
        <v>0</v>
      </c>
      <c r="H96" s="414">
        <f>+[2]ระบบการควบคุมฯ!I723+[2]ระบบการควบคุมฯ!J723</f>
        <v>0</v>
      </c>
      <c r="I96" s="414">
        <f>+[2]ระบบการควบคุมฯ!K723+[2]ระบบการควบคุมฯ!L723</f>
        <v>5482.57</v>
      </c>
      <c r="J96" s="414">
        <f t="shared" si="33"/>
        <v>34517.43</v>
      </c>
      <c r="K96" s="188"/>
    </row>
    <row r="97" spans="1:11" x14ac:dyDescent="0.6">
      <c r="A97" s="413" t="str">
        <f>+[2]ระบบการควบคุมฯ!A724</f>
        <v>(4</v>
      </c>
      <c r="B97" s="823" t="str">
        <f>+[2]ระบบการควบคุมฯ!B724</f>
        <v>ค่าซ่อมแซมและบำรุงรักษาทรัพย์สิน 200,000 บาท</v>
      </c>
      <c r="C97" s="932">
        <f>+[2]ระบบการควบคุมฯ!C723</f>
        <v>0</v>
      </c>
      <c r="D97" s="928">
        <f>+[2]ระบบการควบคุมฯ!F724</f>
        <v>60000</v>
      </c>
      <c r="E97" s="190"/>
      <c r="F97" s="401">
        <f t="shared" si="34"/>
        <v>60000</v>
      </c>
      <c r="G97" s="414">
        <f>+[2]ระบบการควบคุมฯ!G724+[2]ระบบการควบคุมฯ!H724</f>
        <v>0</v>
      </c>
      <c r="H97" s="414">
        <f>+[2]ระบบการควบคุมฯ!I724+[2]ระบบการควบคุมฯ!J724</f>
        <v>0</v>
      </c>
      <c r="I97" s="414">
        <f>+[2]ระบบการควบคุมฯ!K724+[2]ระบบการควบคุมฯ!L724</f>
        <v>52761.54</v>
      </c>
      <c r="J97" s="416">
        <f t="shared" si="33"/>
        <v>7238.4599999999991</v>
      </c>
      <c r="K97" s="191"/>
    </row>
    <row r="98" spans="1:11" x14ac:dyDescent="0.6">
      <c r="A98" s="413" t="str">
        <f>+[2]ระบบการควบคุมฯ!A725</f>
        <v>(5</v>
      </c>
      <c r="B98" s="823" t="str">
        <f>+[2]ระบบการควบคุมฯ!B725</f>
        <v>ค่าวัสดุสำนักงาน 300,000 บาท</v>
      </c>
      <c r="C98" s="932">
        <f>+[2]ระบบการควบคุมฯ!C724</f>
        <v>0</v>
      </c>
      <c r="D98" s="928">
        <f>+[2]ระบบการควบคุมฯ!F725</f>
        <v>80000</v>
      </c>
      <c r="E98" s="533"/>
      <c r="F98" s="401">
        <f t="shared" si="34"/>
        <v>80000</v>
      </c>
      <c r="G98" s="414">
        <f>+[2]ระบบการควบคุมฯ!G725+[2]ระบบการควบคุมฯ!H725</f>
        <v>0</v>
      </c>
      <c r="H98" s="414">
        <f>+[2]ระบบการควบคุมฯ!I725+[2]ระบบการควบคุมฯ!J725</f>
        <v>0</v>
      </c>
      <c r="I98" s="414">
        <f>+[2]ระบบการควบคุมฯ!K725+[2]ระบบการควบคุมฯ!L725</f>
        <v>57833.17</v>
      </c>
      <c r="J98" s="414">
        <f t="shared" si="33"/>
        <v>22166.83</v>
      </c>
      <c r="K98" s="188"/>
    </row>
    <row r="99" spans="1:11" x14ac:dyDescent="0.6">
      <c r="A99" s="413" t="str">
        <f>+[2]ระบบการควบคุมฯ!A726</f>
        <v>(6</v>
      </c>
      <c r="B99" s="823" t="str">
        <f>+[2]ระบบการควบคุมฯ!B726</f>
        <v>ค่าน้ำมันเชื้อเพลิงและหล่อลื่น 300,000 บาท</v>
      </c>
      <c r="C99" s="932">
        <f>+[2]ระบบการควบคุมฯ!C725</f>
        <v>0</v>
      </c>
      <c r="D99" s="928">
        <f>+[2]ระบบการควบคุมฯ!F726</f>
        <v>130000</v>
      </c>
      <c r="E99" s="189"/>
      <c r="F99" s="401">
        <f t="shared" si="34"/>
        <v>130000</v>
      </c>
      <c r="G99" s="414">
        <f>+[2]ระบบการควบคุมฯ!G726+[2]ระบบการควบคุมฯ!H726</f>
        <v>0</v>
      </c>
      <c r="H99" s="414">
        <f>+[2]ระบบการควบคุมฯ!I726+[2]ระบบการควบคุมฯ!J726</f>
        <v>0</v>
      </c>
      <c r="I99" s="414">
        <f>+[2]ระบบการควบคุมฯ!K726+[2]ระบบการควบคุมฯ!L726</f>
        <v>26100</v>
      </c>
      <c r="J99" s="414">
        <f t="shared" si="33"/>
        <v>103900</v>
      </c>
      <c r="K99" s="192"/>
    </row>
    <row r="100" spans="1:11" x14ac:dyDescent="0.6">
      <c r="A100" s="413" t="str">
        <f>+[2]ระบบการควบคุมฯ!A727</f>
        <v>(7</v>
      </c>
      <c r="B100" s="823" t="str">
        <f>+[2]ระบบการควบคุมฯ!B727</f>
        <v>ค่าสาธารณูปโภค    500,000 บาท</v>
      </c>
      <c r="C100" s="932">
        <f>+[2]ระบบการควบคุมฯ!C726</f>
        <v>0</v>
      </c>
      <c r="D100" s="928">
        <f>+[2]ระบบการควบคุมฯ!F727</f>
        <v>0</v>
      </c>
      <c r="E100" s="189"/>
      <c r="F100" s="401">
        <f t="shared" si="34"/>
        <v>0</v>
      </c>
      <c r="G100" s="414">
        <f>+[2]ระบบการควบคุมฯ!G727+[2]ระบบการควบคุมฯ!H727</f>
        <v>0</v>
      </c>
      <c r="H100" s="414">
        <f>+[2]ระบบการควบคุมฯ!I727+[2]ระบบการควบคุมฯ!J727</f>
        <v>0</v>
      </c>
      <c r="I100" s="414">
        <f>+[2]ระบบการควบคุมฯ!K727+[2]ระบบการควบคุมฯ!L727</f>
        <v>0</v>
      </c>
      <c r="J100" s="414">
        <f t="shared" si="33"/>
        <v>0</v>
      </c>
      <c r="K100" s="192"/>
    </row>
    <row r="101" spans="1:11" ht="37.200000000000003" x14ac:dyDescent="0.6">
      <c r="A101" s="413" t="str">
        <f>+[2]ระบบการควบคุมฯ!A728</f>
        <v>(8</v>
      </c>
      <c r="B101" s="823" t="str">
        <f>+[2]ระบบการควบคุมฯ!B728</f>
        <v xml:space="preserve">อื่นๆ (รายการนอกเหนือ(1-(7 และหรือถัวจ่ายให้รายการ (1 -(7 โดยเฉพาะรายการที่ (7 ) </v>
      </c>
      <c r="C101" s="932">
        <f>+[2]ระบบการควบคุมฯ!C727</f>
        <v>0</v>
      </c>
      <c r="D101" s="928">
        <f>+[2]ระบบการควบคุมฯ!F728</f>
        <v>0</v>
      </c>
      <c r="E101" s="189"/>
      <c r="F101" s="401">
        <f t="shared" ref="F101" si="35">SUM(D101:E101)</f>
        <v>0</v>
      </c>
      <c r="G101" s="414">
        <f>+[2]ระบบการควบคุมฯ!G728+[2]ระบบการควบคุมฯ!H728</f>
        <v>0</v>
      </c>
      <c r="H101" s="414">
        <f>+[2]ระบบการควบคุมฯ!I728+[2]ระบบการควบคุมฯ!J728</f>
        <v>0</v>
      </c>
      <c r="I101" s="414">
        <f>+[2]ระบบการควบคุมฯ!K728+[2]ระบบการควบคุมฯ!L728</f>
        <v>0</v>
      </c>
      <c r="J101" s="416">
        <f t="shared" si="33"/>
        <v>0</v>
      </c>
      <c r="K101" s="828"/>
    </row>
    <row r="102" spans="1:11" ht="37.200000000000003" x14ac:dyDescent="0.6">
      <c r="A102" s="933" t="str">
        <f>+[2]ระบบการควบคุมฯ!A731</f>
        <v>2.1.3.4</v>
      </c>
      <c r="B102" s="934" t="str">
        <f>+[2]ระบบการควบคุมฯ!B731</f>
        <v>งบพัฒนาเพื่อพัฒนาคุณภาพการศึกษา 1,000,000 บาท</v>
      </c>
      <c r="C102" s="934" t="str">
        <f>+[2]ระบบการควบคุมฯ!C720</f>
        <v>ที่ ศธ 04002/ว824/1 มีค 66  ครั้งที่ 352</v>
      </c>
      <c r="D102" s="935">
        <f t="shared" ref="D102:J102" si="36">+D103+D112</f>
        <v>0</v>
      </c>
      <c r="E102" s="935">
        <f t="shared" si="36"/>
        <v>210000</v>
      </c>
      <c r="F102" s="935">
        <f t="shared" si="36"/>
        <v>210000</v>
      </c>
      <c r="G102" s="935">
        <f t="shared" si="36"/>
        <v>0</v>
      </c>
      <c r="H102" s="935">
        <f t="shared" si="36"/>
        <v>0</v>
      </c>
      <c r="I102" s="935">
        <f t="shared" si="36"/>
        <v>154870</v>
      </c>
      <c r="J102" s="935">
        <f t="shared" si="36"/>
        <v>55130</v>
      </c>
      <c r="K102" s="936"/>
    </row>
    <row r="103" spans="1:11" ht="37.200000000000003" x14ac:dyDescent="0.6">
      <c r="A103" s="417" t="str">
        <f>+[2]ระบบการควบคุมฯ!A732</f>
        <v>2.1.3.4.1</v>
      </c>
      <c r="B103" s="937" t="str">
        <f>+[2]ระบบการควบคุมฯ!B732</f>
        <v>งบกลยุทธ์ ของสพป.ปท.2 500,000 บาท (ประถม 449450) (20004 66 05164 05272)</v>
      </c>
      <c r="C103" s="819" t="str">
        <f>+[2]ระบบการควบคุมฯ!C719</f>
        <v>20004 35000200 200000</v>
      </c>
      <c r="D103" s="829">
        <f t="shared" ref="D103:J103" si="37">SUM(D104:D110)</f>
        <v>0</v>
      </c>
      <c r="E103" s="829">
        <f t="shared" si="37"/>
        <v>40550</v>
      </c>
      <c r="F103" s="829">
        <f t="shared" si="37"/>
        <v>40550</v>
      </c>
      <c r="G103" s="829">
        <f t="shared" si="37"/>
        <v>0</v>
      </c>
      <c r="H103" s="829">
        <f t="shared" si="37"/>
        <v>0</v>
      </c>
      <c r="I103" s="829">
        <f t="shared" si="37"/>
        <v>22100</v>
      </c>
      <c r="J103" s="829">
        <f t="shared" si="37"/>
        <v>18450</v>
      </c>
      <c r="K103" s="830"/>
    </row>
    <row r="104" spans="1:11" ht="74.400000000000006" x14ac:dyDescent="0.6">
      <c r="A104" s="421" t="str">
        <f>+[2]ระบบการควบคุมฯ!A733</f>
        <v>1)</v>
      </c>
      <c r="B104" s="197" t="str">
        <f>+[2]ระบบการควบคุมฯ!B733</f>
        <v>โครงการปฏิรูปกระบวนการเรียนรู้ที่ตอบสนองต่อการเปลี่ยนแปลงในศตวรรษที่ 21 150000</v>
      </c>
      <c r="C104" s="853" t="str">
        <f>+[2]ระบบการควบคุมฯ!C733</f>
        <v>บันทึกกลุ่มนโยบายและแผน ลว.27 มค 66 ดอกลักษณ์ อยู่ 2 รหัส</v>
      </c>
      <c r="D104" s="396"/>
      <c r="E104" s="396">
        <f>+[2]ระบบการควบคุมฯ!F733</f>
        <v>40550</v>
      </c>
      <c r="F104" s="396">
        <f>SUM(D104:E104)</f>
        <v>40550</v>
      </c>
      <c r="G104" s="396">
        <f>+[2]ระบบการควบคุมฯ!G733+[2]ระบบการควบคุมฯ!H733</f>
        <v>0</v>
      </c>
      <c r="H104" s="396">
        <f>+[2]ระบบการควบคุมฯ!I733+[2]ระบบการควบคุมฯ!J733</f>
        <v>0</v>
      </c>
      <c r="I104" s="396">
        <f>+[2]ระบบการควบคุมฯ!K733+[2]ระบบการควบคุมฯ!L733</f>
        <v>22100</v>
      </c>
      <c r="J104" s="396">
        <f>+F104-G104-H104-I104</f>
        <v>18450</v>
      </c>
      <c r="K104" s="552" t="s">
        <v>96</v>
      </c>
    </row>
    <row r="105" spans="1:11" x14ac:dyDescent="0.6">
      <c r="A105" s="421"/>
      <c r="B105" s="197"/>
      <c r="C105" s="853"/>
      <c r="D105" s="396"/>
      <c r="E105" s="396"/>
      <c r="F105" s="396"/>
      <c r="G105" s="396"/>
      <c r="H105" s="396"/>
      <c r="I105" s="396"/>
      <c r="J105" s="396"/>
      <c r="K105" s="422"/>
    </row>
    <row r="106" spans="1:11" x14ac:dyDescent="0.6">
      <c r="A106" s="421"/>
      <c r="B106" s="197"/>
      <c r="C106" s="853"/>
      <c r="D106" s="396"/>
      <c r="E106" s="396"/>
      <c r="F106" s="396"/>
      <c r="G106" s="396"/>
      <c r="H106" s="396"/>
      <c r="I106" s="396"/>
      <c r="J106" s="396"/>
      <c r="K106" s="422"/>
    </row>
    <row r="107" spans="1:11" x14ac:dyDescent="0.6">
      <c r="A107" s="421"/>
      <c r="B107" s="197"/>
      <c r="C107" s="853"/>
      <c r="D107" s="396"/>
      <c r="E107" s="396"/>
      <c r="F107" s="396"/>
      <c r="G107" s="396"/>
      <c r="H107" s="396"/>
      <c r="I107" s="396"/>
      <c r="J107" s="396"/>
      <c r="K107" s="422"/>
    </row>
    <row r="108" spans="1:11" x14ac:dyDescent="0.6">
      <c r="A108" s="421"/>
      <c r="B108" s="197"/>
      <c r="C108" s="853"/>
      <c r="D108" s="396"/>
      <c r="E108" s="396"/>
      <c r="F108" s="396"/>
      <c r="G108" s="396"/>
      <c r="H108" s="396"/>
      <c r="I108" s="396"/>
      <c r="J108" s="396"/>
      <c r="K108" s="422"/>
    </row>
    <row r="109" spans="1:11" x14ac:dyDescent="0.6">
      <c r="A109" s="421"/>
      <c r="B109" s="197"/>
      <c r="C109" s="853"/>
      <c r="D109" s="396"/>
      <c r="E109" s="396"/>
      <c r="F109" s="396"/>
      <c r="G109" s="396"/>
      <c r="H109" s="396"/>
      <c r="I109" s="396"/>
      <c r="J109" s="396"/>
      <c r="K109" s="422"/>
    </row>
    <row r="110" spans="1:11" x14ac:dyDescent="0.6">
      <c r="A110" s="421"/>
      <c r="B110" s="197"/>
      <c r="C110" s="853"/>
      <c r="D110" s="396"/>
      <c r="E110" s="396"/>
      <c r="F110" s="396"/>
      <c r="G110" s="396"/>
      <c r="H110" s="396"/>
      <c r="I110" s="396"/>
      <c r="J110" s="396"/>
      <c r="K110" s="422"/>
    </row>
    <row r="111" spans="1:11" x14ac:dyDescent="0.6">
      <c r="A111" s="421"/>
      <c r="B111" s="870"/>
      <c r="C111" s="871"/>
      <c r="D111" s="872"/>
      <c r="E111" s="872"/>
      <c r="F111" s="872"/>
      <c r="G111" s="872"/>
      <c r="H111" s="872"/>
      <c r="I111" s="872"/>
      <c r="J111" s="873"/>
      <c r="K111" s="422"/>
    </row>
    <row r="112" spans="1:11" ht="37.200000000000003" x14ac:dyDescent="0.6">
      <c r="A112" s="831" t="str">
        <f>+[2]ระบบการควบคุมฯ!A734</f>
        <v>2.1.3.4.2</v>
      </c>
      <c r="B112" s="832" t="str">
        <f>+[2]ระบบการควบคุมฯ!B734</f>
        <v>งบเพิ่มประสิทธิผลกลยุทธ์ของ สพฐ. 1,500,000 บาท (20004 66 05164 05272)</v>
      </c>
      <c r="C112" s="833" t="str">
        <f>+[2]ระบบการควบคุมฯ!C734</f>
        <v>ที่ ศธ 04002/ว824/1 มีค 66  ครั้งที่ 352</v>
      </c>
      <c r="D112" s="461">
        <f t="shared" ref="D112:J112" si="38">SUM(D113:D118)</f>
        <v>0</v>
      </c>
      <c r="E112" s="461">
        <f t="shared" si="38"/>
        <v>169450</v>
      </c>
      <c r="F112" s="461">
        <f t="shared" si="38"/>
        <v>169450</v>
      </c>
      <c r="G112" s="461">
        <f t="shared" si="38"/>
        <v>0</v>
      </c>
      <c r="H112" s="461">
        <f t="shared" si="38"/>
        <v>0</v>
      </c>
      <c r="I112" s="461">
        <f t="shared" si="38"/>
        <v>132770</v>
      </c>
      <c r="J112" s="461">
        <f t="shared" si="38"/>
        <v>36680</v>
      </c>
      <c r="K112" s="834" t="s">
        <v>16</v>
      </c>
    </row>
    <row r="113" spans="1:11" ht="74.400000000000006" x14ac:dyDescent="0.6">
      <c r="A113" s="395" t="str">
        <f>+[2]ระบบการควบคุมฯ!A737</f>
        <v>1)</v>
      </c>
      <c r="B113" s="797" t="str">
        <f>+[2]ระบบการควบคุมฯ!B737</f>
        <v>โครงการพัฒนาศักยภาพการบริหารจัดการ 100,000 บาท</v>
      </c>
      <c r="C113" s="835" t="str">
        <f>+[2]ระบบการควบคุมฯ!C737</f>
        <v>บันทึกกลุ่มนโยบายและแผน ลว.27 มค 66 ดอกลักษณ์</v>
      </c>
      <c r="D113" s="396"/>
      <c r="E113" s="396">
        <f>+[2]ระบบการควบคุมฯ!E737</f>
        <v>70000</v>
      </c>
      <c r="F113" s="396">
        <f>+D113+E113</f>
        <v>70000</v>
      </c>
      <c r="G113" s="396">
        <f>+[2]ระบบการควบคุมฯ!G737+[2]ระบบการควบคุมฯ!H737</f>
        <v>0</v>
      </c>
      <c r="H113" s="396">
        <f>+[2]ระบบการควบคุมฯ!I737+[2]ระบบการควบคุมฯ!J737</f>
        <v>0</v>
      </c>
      <c r="I113" s="396">
        <f>+[2]ระบบการควบคุมฯ!K737+[2]ระบบการควบคุมฯ!L737</f>
        <v>53200</v>
      </c>
      <c r="J113" s="396">
        <f>+F113-G113-H113-I113</f>
        <v>16800</v>
      </c>
      <c r="K113" s="422" t="s">
        <v>96</v>
      </c>
    </row>
    <row r="114" spans="1:11" ht="55.8" x14ac:dyDescent="0.6">
      <c r="A114" s="395" t="str">
        <f>+[2]ระบบการควบคุมฯ!A738</f>
        <v>2)</v>
      </c>
      <c r="B114" s="797" t="str">
        <f>+[2]ระบบการควบคุมฯ!B738</f>
        <v>โครงการเสริมสร้างความรู้ความเข้าใจระบบการประเมินวิทยฐานดิจิทัล(DPA) 30,000 บาท</v>
      </c>
      <c r="C114" s="835" t="str">
        <f>+[2]ระบบการควบคุมฯ!C738</f>
        <v>บันทึกกลุ่มนโยบายและแผน ลว.26 มค 66 น้ำผึ้ง</v>
      </c>
      <c r="D114" s="396"/>
      <c r="E114" s="396">
        <f>+[2]ระบบการควบคุมฯ!E738</f>
        <v>30000</v>
      </c>
      <c r="F114" s="396">
        <f t="shared" ref="F114:F116" si="39">+D114+E114</f>
        <v>30000</v>
      </c>
      <c r="G114" s="396">
        <f>+[2]ระบบการควบคุมฯ!G738+[2]ระบบการควบคุมฯ!H738</f>
        <v>0</v>
      </c>
      <c r="H114" s="396">
        <f>+[2]ระบบการควบคุมฯ!I738+[2]ระบบการควบคุมฯ!J738</f>
        <v>0</v>
      </c>
      <c r="I114" s="396">
        <f>+[2]ระบบการควบคุมฯ!K738+[2]ระบบการควบคุมฯ!L738</f>
        <v>29100</v>
      </c>
      <c r="J114" s="396">
        <f t="shared" ref="J114:J117" si="40">+F114-G114-H114-I114</f>
        <v>900</v>
      </c>
      <c r="K114" s="1055" t="s">
        <v>190</v>
      </c>
    </row>
    <row r="115" spans="1:11" ht="74.400000000000006" x14ac:dyDescent="0.6">
      <c r="A115" s="395" t="str">
        <f>+[2]ระบบการควบคุมฯ!A739</f>
        <v>3)</v>
      </c>
      <c r="B115" s="797" t="str">
        <f>+[2]ระบบการควบคุมฯ!B739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15" s="835" t="str">
        <f>+[2]ระบบการควบคุมฯ!C739</f>
        <v>บท.แผนลว. 18 ม.ค. 66 อยู่ 2 รหัส64 8280 +รหัส72   29450</v>
      </c>
      <c r="D115" s="396"/>
      <c r="E115" s="396">
        <f>+[2]ระบบการควบคุมฯ!E739</f>
        <v>29450</v>
      </c>
      <c r="F115" s="396">
        <f t="shared" si="39"/>
        <v>29450</v>
      </c>
      <c r="G115" s="396">
        <f>+[2]ระบบการควบคุมฯ!G739+[2]ระบบการควบคุมฯ!H739</f>
        <v>0</v>
      </c>
      <c r="H115" s="396">
        <f>+[2]ระบบการควบคุมฯ!I739+[2]ระบบการควบคุมฯ!J739</f>
        <v>0</v>
      </c>
      <c r="I115" s="396">
        <f>+[2]ระบบการควบคุมฯ!K739+[2]ระบบการควบคุมฯ!L739</f>
        <v>15560</v>
      </c>
      <c r="J115" s="396">
        <f t="shared" si="40"/>
        <v>13890</v>
      </c>
      <c r="K115" s="422" t="s">
        <v>96</v>
      </c>
    </row>
    <row r="116" spans="1:11" ht="74.400000000000006" x14ac:dyDescent="0.6">
      <c r="A116" s="395" t="str">
        <f>+[2]ระบบการควบคุมฯ!A740</f>
        <v>4)</v>
      </c>
      <c r="B116" s="797" t="str">
        <f>+[2]ระบบการควบคุมฯ!B740</f>
        <v>โครงการส่งเสริมศักยภาพตามการเรียนรู้ที่หลากหลาย 150,000 บาท</v>
      </c>
      <c r="C116" s="835" t="str">
        <f>+[2]ระบบการควบคุมฯ!C740</f>
        <v xml:space="preserve">บท.แผนลว. 31 มี.ค. 66 </v>
      </c>
      <c r="D116" s="396"/>
      <c r="E116" s="396">
        <f>+[2]ระบบการควบคุมฯ!E740</f>
        <v>30000</v>
      </c>
      <c r="F116" s="396">
        <f t="shared" si="39"/>
        <v>30000</v>
      </c>
      <c r="G116" s="396">
        <f>+[2]ระบบการควบคุมฯ!G740+[2]ระบบการควบคุมฯ!H740</f>
        <v>0</v>
      </c>
      <c r="H116" s="396">
        <f>+[2]ระบบการควบคุมฯ!I740+[2]ระบบการควบคุมฯ!J740</f>
        <v>0</v>
      </c>
      <c r="I116" s="396">
        <f>+[2]ระบบการควบคุมฯ!K740+[2]ระบบการควบคุมฯ!L740</f>
        <v>24910</v>
      </c>
      <c r="J116" s="396">
        <f t="shared" si="40"/>
        <v>5090</v>
      </c>
      <c r="K116" s="422" t="s">
        <v>96</v>
      </c>
    </row>
    <row r="117" spans="1:11" ht="74.400000000000006" x14ac:dyDescent="0.6">
      <c r="A117" s="421" t="str">
        <f>+[2]ระบบการควบคุมฯ!A741</f>
        <v>6)</v>
      </c>
      <c r="B117" s="197" t="str">
        <f>+[2]ระบบการควบคุมฯ!B741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17" s="853" t="str">
        <f>+[2]ระบบการควบคุมฯ!C741</f>
        <v>บันทึกกลุ่มนโยบายและแผน ลว.27 มีค 66 ศน จิราภรณ์</v>
      </c>
      <c r="D117" s="396"/>
      <c r="E117" s="396">
        <f>+[2]ระบบการควบคุมฯ!F741</f>
        <v>10000</v>
      </c>
      <c r="F117" s="396">
        <f>SUM(D117:E117)</f>
        <v>10000</v>
      </c>
      <c r="G117" s="396">
        <f>+[2]ระบบการควบคุมฯ!G741+[2]ระบบการควบคุมฯ!H741</f>
        <v>0</v>
      </c>
      <c r="H117" s="396">
        <f>+[2]ระบบการควบคุมฯ!I741+[2]ระบบการควบคุมฯ!J741</f>
        <v>0</v>
      </c>
      <c r="I117" s="396">
        <f>+[2]ระบบการควบคุมฯ!K741+[2]ระบบการควบคุมฯ!L741</f>
        <v>10000</v>
      </c>
      <c r="J117" s="396">
        <f t="shared" si="40"/>
        <v>0</v>
      </c>
      <c r="K117" s="422" t="s">
        <v>96</v>
      </c>
    </row>
    <row r="118" spans="1:11" x14ac:dyDescent="0.6">
      <c r="A118" s="395"/>
      <c r="B118" s="797"/>
      <c r="C118" s="798"/>
      <c r="D118" s="396"/>
      <c r="E118" s="396"/>
      <c r="F118" s="396"/>
      <c r="G118" s="396"/>
      <c r="H118" s="396"/>
      <c r="I118" s="396"/>
      <c r="J118" s="396"/>
      <c r="K118" s="425"/>
    </row>
    <row r="119" spans="1:11" x14ac:dyDescent="0.6">
      <c r="A119" s="423"/>
      <c r="B119" s="199" t="s">
        <v>19</v>
      </c>
      <c r="C119" s="836"/>
      <c r="D119" s="424">
        <f>+D8</f>
        <v>3508000</v>
      </c>
      <c r="E119" s="424">
        <f t="shared" ref="E119:J119" si="41">+E8</f>
        <v>1492000</v>
      </c>
      <c r="F119" s="424">
        <f t="shared" si="41"/>
        <v>5000000</v>
      </c>
      <c r="G119" s="424">
        <f t="shared" si="41"/>
        <v>0</v>
      </c>
      <c r="H119" s="424">
        <f t="shared" si="41"/>
        <v>0</v>
      </c>
      <c r="I119" s="424">
        <f t="shared" si="41"/>
        <v>3764945.6199999996</v>
      </c>
      <c r="J119" s="424">
        <f t="shared" si="41"/>
        <v>1235054.3799999999</v>
      </c>
      <c r="K119" s="198"/>
    </row>
    <row r="120" spans="1:11" x14ac:dyDescent="0.6">
      <c r="A120" s="200"/>
      <c r="B120" s="201" t="s">
        <v>20</v>
      </c>
      <c r="C120" s="938"/>
      <c r="D120" s="939"/>
      <c r="E120" s="854"/>
      <c r="F120" s="472">
        <f>SUM(G120:J120)</f>
        <v>99.999999999999986</v>
      </c>
      <c r="G120" s="1056"/>
      <c r="H120" s="474">
        <v>0</v>
      </c>
      <c r="I120" s="475">
        <f>+I119*100/F119</f>
        <v>75.298912399999992</v>
      </c>
      <c r="J120" s="473">
        <f>+J119*100/F119</f>
        <v>24.701087599999997</v>
      </c>
      <c r="K120" s="855"/>
    </row>
    <row r="121" spans="1:11" x14ac:dyDescent="0.6">
      <c r="A121" s="940"/>
      <c r="B121" s="941"/>
      <c r="C121" s="942"/>
      <c r="D121" s="943"/>
      <c r="E121" s="943"/>
      <c r="F121" s="1212" t="s">
        <v>135</v>
      </c>
      <c r="G121" s="1212"/>
      <c r="H121" s="1212"/>
      <c r="I121" s="1212"/>
      <c r="J121" s="944"/>
      <c r="K121" s="945"/>
    </row>
    <row r="122" spans="1:11" x14ac:dyDescent="0.6">
      <c r="A122" s="940"/>
      <c r="B122" s="941"/>
      <c r="C122" s="942"/>
      <c r="D122" s="943"/>
      <c r="E122" s="943"/>
      <c r="F122" s="943"/>
      <c r="G122" s="946"/>
      <c r="H122" s="946"/>
      <c r="I122" s="946"/>
      <c r="J122" s="946"/>
      <c r="K122" s="945"/>
    </row>
    <row r="123" spans="1:11" x14ac:dyDescent="0.6">
      <c r="A123" s="947" t="s">
        <v>65</v>
      </c>
      <c r="B123" s="948"/>
      <c r="C123" s="949"/>
      <c r="D123" s="943"/>
      <c r="E123" s="946"/>
      <c r="F123" s="946"/>
      <c r="G123" s="946"/>
      <c r="H123" s="946"/>
      <c r="I123" s="950"/>
      <c r="J123" s="946"/>
      <c r="K123" s="945"/>
    </row>
    <row r="124" spans="1:11" x14ac:dyDescent="0.6">
      <c r="A124" s="1213" t="s">
        <v>23</v>
      </c>
      <c r="B124" s="1213"/>
      <c r="C124" s="951"/>
      <c r="D124" s="952"/>
      <c r="E124" s="953"/>
      <c r="F124" s="1214" t="s">
        <v>40</v>
      </c>
      <c r="G124" s="1214"/>
      <c r="H124" s="953"/>
      <c r="I124" s="953"/>
      <c r="J124" s="946"/>
      <c r="K124" s="945"/>
    </row>
    <row r="125" spans="1:11" x14ac:dyDescent="0.6">
      <c r="A125" s="947" t="s">
        <v>105</v>
      </c>
      <c r="B125" s="954"/>
      <c r="C125" s="955"/>
      <c r="D125" s="956" t="s">
        <v>24</v>
      </c>
      <c r="E125" s="957" t="s">
        <v>21</v>
      </c>
      <c r="F125" s="946" t="s">
        <v>22</v>
      </c>
      <c r="G125" s="958" t="s">
        <v>119</v>
      </c>
      <c r="H125" s="946" t="s">
        <v>100</v>
      </c>
      <c r="I125" s="946"/>
      <c r="J125" s="946"/>
      <c r="K125" s="945"/>
    </row>
    <row r="126" spans="1:11" x14ac:dyDescent="0.6">
      <c r="A126" s="1213"/>
      <c r="B126" s="1213"/>
      <c r="C126" s="951"/>
      <c r="D126" s="943"/>
      <c r="E126" s="1215" t="s">
        <v>140</v>
      </c>
      <c r="F126" s="1215"/>
      <c r="G126" s="1215"/>
      <c r="H126" s="1215"/>
      <c r="I126" s="1162"/>
      <c r="J126" s="1162"/>
      <c r="K126" s="945"/>
    </row>
    <row r="127" spans="1:11" x14ac:dyDescent="0.6">
      <c r="A127" s="954"/>
      <c r="B127" s="948"/>
      <c r="C127" s="955"/>
      <c r="D127" s="1211" t="s">
        <v>24</v>
      </c>
      <c r="E127" s="1211"/>
      <c r="F127" s="1211"/>
      <c r="G127" s="1211"/>
      <c r="H127" s="1211"/>
      <c r="I127" s="1211"/>
      <c r="J127" s="946"/>
      <c r="K127" s="945"/>
    </row>
    <row r="128" spans="1:11" x14ac:dyDescent="0.6">
      <c r="A128" s="1057"/>
      <c r="B128" s="1058"/>
      <c r="C128" s="1059"/>
      <c r="D128" s="943"/>
      <c r="E128" s="943"/>
      <c r="F128" s="943"/>
      <c r="G128" s="1060"/>
      <c r="H128" s="1060"/>
      <c r="I128" s="1060"/>
      <c r="J128" s="944"/>
      <c r="K128" s="945"/>
    </row>
    <row r="129" spans="1:11" x14ac:dyDescent="0.6">
      <c r="A129" s="1057"/>
      <c r="B129" s="1058"/>
      <c r="C129" s="1059"/>
      <c r="D129" s="943"/>
      <c r="E129" s="943"/>
      <c r="F129" s="943"/>
      <c r="G129" s="1060"/>
      <c r="H129" s="1060"/>
      <c r="I129" s="1060"/>
      <c r="J129" s="944"/>
      <c r="K129" s="945"/>
    </row>
    <row r="130" spans="1:11" x14ac:dyDescent="0.6">
      <c r="A130" s="1057"/>
      <c r="B130" s="1058"/>
      <c r="C130" s="1059"/>
      <c r="D130" s="943"/>
      <c r="E130" s="943"/>
      <c r="F130" s="943"/>
      <c r="G130" s="1060"/>
      <c r="H130" s="1060"/>
      <c r="I130" s="1060"/>
      <c r="J130" s="944"/>
      <c r="K130" s="945"/>
    </row>
    <row r="131" spans="1:11" x14ac:dyDescent="0.6">
      <c r="A131" s="1057"/>
      <c r="B131" s="1058"/>
      <c r="C131" s="1059"/>
      <c r="D131" s="943"/>
      <c r="E131" s="943"/>
      <c r="F131" s="943"/>
      <c r="G131" s="1060"/>
      <c r="H131" s="1060"/>
      <c r="I131" s="1060"/>
      <c r="J131" s="944"/>
      <c r="K131" s="945"/>
    </row>
    <row r="132" spans="1:11" x14ac:dyDescent="0.6">
      <c r="A132" s="1057"/>
      <c r="B132" s="1058"/>
      <c r="C132" s="1059"/>
      <c r="D132" s="943"/>
      <c r="E132" s="943"/>
      <c r="F132" s="943"/>
      <c r="G132" s="1060"/>
      <c r="H132" s="1060"/>
      <c r="I132" s="1060"/>
      <c r="J132" s="944"/>
      <c r="K132" s="945"/>
    </row>
    <row r="133" spans="1:11" x14ac:dyDescent="0.6">
      <c r="D133" s="77"/>
      <c r="E133" s="77"/>
      <c r="F133" s="77"/>
      <c r="G133" s="77"/>
      <c r="H133" s="77"/>
      <c r="I133" s="77"/>
    </row>
    <row r="134" spans="1:11" x14ac:dyDescent="0.6">
      <c r="D134" s="77"/>
      <c r="E134" s="77"/>
      <c r="F134" s="77"/>
      <c r="G134" s="77"/>
      <c r="H134" s="77"/>
      <c r="I134" s="77"/>
    </row>
    <row r="135" spans="1:11" x14ac:dyDescent="0.6">
      <c r="D135" s="77"/>
      <c r="E135" s="77"/>
      <c r="F135" s="77"/>
      <c r="G135" s="77"/>
      <c r="H135" s="77"/>
      <c r="I135" s="77"/>
    </row>
    <row r="136" spans="1:11" x14ac:dyDescent="0.6">
      <c r="D136" s="77"/>
      <c r="E136" s="77"/>
      <c r="F136" s="77"/>
      <c r="G136" s="77"/>
      <c r="H136" s="77"/>
      <c r="I136" s="77"/>
    </row>
    <row r="137" spans="1:11" x14ac:dyDescent="0.6">
      <c r="D137" s="77"/>
      <c r="E137" s="77"/>
      <c r="F137" s="77"/>
      <c r="G137" s="77"/>
      <c r="H137" s="77"/>
      <c r="I137" s="77"/>
    </row>
    <row r="138" spans="1:11" x14ac:dyDescent="0.6">
      <c r="D138" s="77"/>
      <c r="E138" s="77"/>
      <c r="F138" s="77"/>
      <c r="G138" s="77"/>
      <c r="H138" s="77"/>
      <c r="I138" s="77"/>
    </row>
    <row r="139" spans="1:11" x14ac:dyDescent="0.6">
      <c r="D139" s="77"/>
      <c r="E139" s="77"/>
      <c r="F139" s="77"/>
      <c r="G139" s="77"/>
      <c r="H139" s="77"/>
      <c r="I139" s="77"/>
    </row>
    <row r="140" spans="1:11" x14ac:dyDescent="0.6">
      <c r="D140" s="77"/>
      <c r="E140" s="77"/>
      <c r="F140" s="77"/>
      <c r="G140" s="77"/>
      <c r="H140" s="77"/>
      <c r="I140" s="77"/>
    </row>
    <row r="141" spans="1:11" x14ac:dyDescent="0.6">
      <c r="D141" s="77"/>
      <c r="E141" s="77"/>
      <c r="F141" s="77"/>
      <c r="G141" s="77"/>
      <c r="H141" s="77"/>
      <c r="I141" s="77"/>
    </row>
    <row r="142" spans="1:11" x14ac:dyDescent="0.6">
      <c r="D142" s="77"/>
      <c r="E142" s="77"/>
      <c r="F142" s="77"/>
      <c r="G142" s="77"/>
      <c r="H142" s="77"/>
      <c r="I142" s="77"/>
    </row>
    <row r="143" spans="1:11" x14ac:dyDescent="0.6">
      <c r="D143" s="77"/>
      <c r="E143" s="77"/>
      <c r="F143" s="77"/>
      <c r="G143" s="77"/>
      <c r="H143" s="77"/>
      <c r="I143" s="77"/>
    </row>
    <row r="144" spans="1:11" x14ac:dyDescent="0.6">
      <c r="D144" s="77"/>
      <c r="E144" s="77"/>
      <c r="F144" s="77"/>
      <c r="G144" s="77"/>
      <c r="H144" s="77"/>
      <c r="I144" s="77"/>
    </row>
    <row r="145" spans="4:9" x14ac:dyDescent="0.6">
      <c r="D145" s="77"/>
      <c r="E145" s="77"/>
      <c r="F145" s="77"/>
      <c r="G145" s="77"/>
      <c r="H145" s="77"/>
      <c r="I145" s="77"/>
    </row>
    <row r="146" spans="4:9" x14ac:dyDescent="0.6">
      <c r="D146" s="77"/>
      <c r="E146" s="77"/>
      <c r="F146" s="77"/>
      <c r="G146" s="77"/>
      <c r="H146" s="77"/>
      <c r="I146" s="77"/>
    </row>
    <row r="147" spans="4:9" x14ac:dyDescent="0.6">
      <c r="D147" s="77"/>
      <c r="E147" s="77"/>
      <c r="F147" s="77"/>
      <c r="G147" s="77"/>
      <c r="H147" s="77"/>
      <c r="I147" s="77"/>
    </row>
    <row r="148" spans="4:9" x14ac:dyDescent="0.6">
      <c r="D148" s="77"/>
      <c r="E148" s="77"/>
      <c r="F148" s="77"/>
      <c r="G148" s="77"/>
      <c r="H148" s="77"/>
      <c r="I148" s="77"/>
    </row>
    <row r="149" spans="4:9" x14ac:dyDescent="0.6">
      <c r="D149" s="77"/>
      <c r="E149" s="77"/>
      <c r="F149" s="77"/>
      <c r="G149" s="77"/>
      <c r="H149" s="77"/>
      <c r="I149" s="77"/>
    </row>
    <row r="150" spans="4:9" x14ac:dyDescent="0.6">
      <c r="D150" s="77"/>
      <c r="E150" s="77"/>
      <c r="F150" s="77"/>
      <c r="G150" s="77"/>
      <c r="H150" s="77"/>
      <c r="I150" s="77"/>
    </row>
    <row r="151" spans="4:9" x14ac:dyDescent="0.6">
      <c r="D151" s="77"/>
      <c r="E151" s="77"/>
      <c r="F151" s="77"/>
      <c r="G151" s="77"/>
      <c r="H151" s="77"/>
      <c r="I151" s="77"/>
    </row>
    <row r="152" spans="4:9" x14ac:dyDescent="0.6">
      <c r="D152" s="77"/>
      <c r="E152" s="77"/>
      <c r="F152" s="77"/>
      <c r="G152" s="77"/>
      <c r="H152" s="77"/>
      <c r="I152" s="77"/>
    </row>
    <row r="153" spans="4:9" x14ac:dyDescent="0.6">
      <c r="D153" s="77"/>
      <c r="E153" s="77"/>
      <c r="F153" s="77"/>
      <c r="G153" s="77"/>
      <c r="H153" s="77"/>
      <c r="I153" s="77"/>
    </row>
    <row r="154" spans="4:9" x14ac:dyDescent="0.6">
      <c r="D154" s="77"/>
      <c r="E154" s="77"/>
      <c r="F154" s="77"/>
      <c r="G154" s="77"/>
      <c r="H154" s="77"/>
      <c r="I154" s="77"/>
    </row>
    <row r="155" spans="4:9" x14ac:dyDescent="0.6">
      <c r="D155" s="77"/>
      <c r="E155" s="77"/>
      <c r="F155" s="77"/>
      <c r="G155" s="77"/>
      <c r="H155" s="77"/>
      <c r="I155" s="77"/>
    </row>
    <row r="156" spans="4:9" x14ac:dyDescent="0.6">
      <c r="D156" s="77"/>
      <c r="E156" s="77"/>
      <c r="F156" s="77"/>
      <c r="G156" s="77"/>
      <c r="H156" s="77"/>
      <c r="I156" s="77"/>
    </row>
    <row r="157" spans="4:9" x14ac:dyDescent="0.6">
      <c r="D157" s="77"/>
      <c r="E157" s="77"/>
      <c r="F157" s="77"/>
      <c r="G157" s="77"/>
      <c r="H157" s="77"/>
      <c r="I157" s="77"/>
    </row>
    <row r="158" spans="4:9" x14ac:dyDescent="0.6">
      <c r="D158" s="77"/>
      <c r="E158" s="77"/>
      <c r="F158" s="77"/>
      <c r="G158" s="77"/>
      <c r="H158" s="77"/>
      <c r="I158" s="77"/>
    </row>
    <row r="159" spans="4:9" x14ac:dyDescent="0.6">
      <c r="D159" s="77"/>
      <c r="E159" s="77"/>
      <c r="F159" s="77"/>
      <c r="G159" s="77"/>
      <c r="H159" s="77"/>
      <c r="I159" s="77"/>
    </row>
    <row r="160" spans="4:9" x14ac:dyDescent="0.6">
      <c r="D160" s="77"/>
      <c r="E160" s="77"/>
      <c r="F160" s="77"/>
      <c r="G160" s="77"/>
      <c r="H160" s="77"/>
      <c r="I160" s="77"/>
    </row>
    <row r="161" spans="4:9" x14ac:dyDescent="0.6">
      <c r="D161" s="77"/>
      <c r="E161" s="77"/>
      <c r="F161" s="77"/>
      <c r="G161" s="77"/>
      <c r="H161" s="77"/>
      <c r="I161" s="77"/>
    </row>
    <row r="162" spans="4:9" x14ac:dyDescent="0.6">
      <c r="D162" s="77"/>
      <c r="E162" s="77"/>
      <c r="F162" s="77"/>
      <c r="G162" s="77"/>
      <c r="H162" s="77"/>
      <c r="I162" s="77"/>
    </row>
    <row r="163" spans="4:9" x14ac:dyDescent="0.6">
      <c r="D163" s="77"/>
      <c r="E163" s="77"/>
      <c r="F163" s="77"/>
      <c r="G163" s="77"/>
      <c r="H163" s="77"/>
      <c r="I163" s="77"/>
    </row>
    <row r="164" spans="4:9" x14ac:dyDescent="0.6">
      <c r="D164" s="77"/>
      <c r="E164" s="77"/>
      <c r="F164" s="77"/>
      <c r="G164" s="77"/>
      <c r="H164" s="77"/>
      <c r="I164" s="77"/>
    </row>
    <row r="165" spans="4:9" x14ac:dyDescent="0.6">
      <c r="D165" s="77"/>
      <c r="E165" s="77"/>
      <c r="F165" s="77"/>
      <c r="G165" s="77"/>
      <c r="H165" s="77"/>
      <c r="I165" s="77"/>
    </row>
    <row r="166" spans="4:9" x14ac:dyDescent="0.6">
      <c r="D166" s="77"/>
      <c r="E166" s="77"/>
      <c r="F166" s="77"/>
      <c r="G166" s="77"/>
      <c r="H166" s="77"/>
      <c r="I166" s="77"/>
    </row>
    <row r="167" spans="4:9" x14ac:dyDescent="0.6">
      <c r="D167" s="77"/>
      <c r="E167" s="77"/>
      <c r="F167" s="77"/>
      <c r="G167" s="77"/>
      <c r="H167" s="77"/>
      <c r="I167" s="77"/>
    </row>
    <row r="168" spans="4:9" x14ac:dyDescent="0.6">
      <c r="D168" s="77"/>
      <c r="E168" s="77"/>
      <c r="F168" s="77"/>
      <c r="G168" s="77"/>
      <c r="H168" s="77"/>
      <c r="I168" s="77"/>
    </row>
    <row r="169" spans="4:9" x14ac:dyDescent="0.6">
      <c r="D169" s="77"/>
      <c r="E169" s="77"/>
      <c r="F169" s="77"/>
      <c r="G169" s="77"/>
      <c r="H169" s="77"/>
      <c r="I169" s="77"/>
    </row>
    <row r="170" spans="4:9" x14ac:dyDescent="0.6">
      <c r="D170" s="77"/>
      <c r="E170" s="77"/>
      <c r="F170" s="77"/>
      <c r="G170" s="77"/>
      <c r="H170" s="77"/>
      <c r="I170" s="77"/>
    </row>
    <row r="171" spans="4:9" x14ac:dyDescent="0.6">
      <c r="D171" s="77"/>
      <c r="E171" s="77"/>
      <c r="F171" s="77"/>
      <c r="G171" s="77"/>
      <c r="H171" s="77"/>
      <c r="I171" s="77"/>
    </row>
    <row r="172" spans="4:9" x14ac:dyDescent="0.6">
      <c r="D172" s="77"/>
      <c r="E172" s="77"/>
      <c r="F172" s="77"/>
      <c r="G172" s="77"/>
      <c r="H172" s="77"/>
      <c r="I172" s="77"/>
    </row>
    <row r="173" spans="4:9" x14ac:dyDescent="0.6">
      <c r="D173" s="77"/>
      <c r="E173" s="77"/>
      <c r="F173" s="77"/>
      <c r="G173" s="77"/>
      <c r="H173" s="77"/>
      <c r="I173" s="77"/>
    </row>
    <row r="174" spans="4:9" x14ac:dyDescent="0.6">
      <c r="D174" s="77"/>
      <c r="E174" s="77"/>
      <c r="F174" s="77"/>
      <c r="G174" s="77"/>
      <c r="H174" s="77"/>
      <c r="I174" s="77"/>
    </row>
    <row r="175" spans="4:9" x14ac:dyDescent="0.6">
      <c r="D175" s="77"/>
      <c r="E175" s="77"/>
      <c r="F175" s="77"/>
      <c r="G175" s="77"/>
      <c r="H175" s="77"/>
      <c r="I175" s="77"/>
    </row>
    <row r="176" spans="4:9" x14ac:dyDescent="0.6">
      <c r="D176" s="77"/>
      <c r="E176" s="77"/>
      <c r="F176" s="77"/>
      <c r="G176" s="77"/>
      <c r="H176" s="77"/>
      <c r="I176" s="77"/>
    </row>
    <row r="177" spans="4:9" x14ac:dyDescent="0.6">
      <c r="D177" s="77"/>
      <c r="E177" s="77"/>
      <c r="F177" s="77"/>
      <c r="G177" s="77"/>
      <c r="H177" s="77"/>
      <c r="I177" s="77"/>
    </row>
    <row r="178" spans="4:9" x14ac:dyDescent="0.6">
      <c r="D178" s="77"/>
      <c r="E178" s="77"/>
      <c r="F178" s="77"/>
      <c r="G178" s="77"/>
      <c r="H178" s="77"/>
      <c r="I178" s="77"/>
    </row>
    <row r="179" spans="4:9" x14ac:dyDescent="0.6">
      <c r="D179" s="77"/>
      <c r="E179" s="77"/>
      <c r="F179" s="77"/>
      <c r="G179" s="77"/>
      <c r="H179" s="77"/>
      <c r="I179" s="77"/>
    </row>
    <row r="180" spans="4:9" x14ac:dyDescent="0.6">
      <c r="D180" s="77"/>
      <c r="E180" s="77"/>
      <c r="F180" s="77"/>
      <c r="G180" s="77"/>
      <c r="H180" s="77"/>
      <c r="I180" s="77"/>
    </row>
    <row r="181" spans="4:9" x14ac:dyDescent="0.6">
      <c r="D181" s="77"/>
      <c r="E181" s="77"/>
      <c r="F181" s="77"/>
      <c r="G181" s="77"/>
      <c r="H181" s="77"/>
      <c r="I181" s="77"/>
    </row>
    <row r="182" spans="4:9" x14ac:dyDescent="0.6">
      <c r="D182" s="77"/>
      <c r="E182" s="77"/>
      <c r="F182" s="77"/>
      <c r="G182" s="77"/>
      <c r="H182" s="77"/>
      <c r="I182" s="77"/>
    </row>
    <row r="183" spans="4:9" x14ac:dyDescent="0.6">
      <c r="D183" s="77"/>
      <c r="E183" s="77"/>
      <c r="F183" s="77"/>
      <c r="G183" s="77"/>
      <c r="H183" s="77"/>
      <c r="I183" s="77"/>
    </row>
    <row r="184" spans="4:9" x14ac:dyDescent="0.6">
      <c r="D184" s="77"/>
      <c r="E184" s="77"/>
      <c r="F184" s="77"/>
      <c r="G184" s="77"/>
      <c r="H184" s="77"/>
      <c r="I184" s="77"/>
    </row>
    <row r="185" spans="4:9" x14ac:dyDescent="0.6">
      <c r="D185" s="77"/>
      <c r="E185" s="77"/>
      <c r="F185" s="77"/>
      <c r="G185" s="77"/>
      <c r="H185" s="77"/>
      <c r="I185" s="77"/>
    </row>
    <row r="186" spans="4:9" x14ac:dyDescent="0.6">
      <c r="D186" s="77"/>
      <c r="E186" s="77"/>
      <c r="F186" s="77"/>
      <c r="G186" s="77"/>
      <c r="H186" s="77"/>
      <c r="I186" s="77"/>
    </row>
    <row r="187" spans="4:9" x14ac:dyDescent="0.6">
      <c r="D187" s="77"/>
      <c r="E187" s="77"/>
      <c r="F187" s="77"/>
      <c r="G187" s="77"/>
      <c r="H187" s="77"/>
      <c r="I187" s="77"/>
    </row>
    <row r="188" spans="4:9" x14ac:dyDescent="0.6">
      <c r="D188" s="77"/>
      <c r="E188" s="77"/>
      <c r="F188" s="77"/>
      <c r="G188" s="77"/>
      <c r="H188" s="77"/>
      <c r="I188" s="77"/>
    </row>
    <row r="189" spans="4:9" x14ac:dyDescent="0.6">
      <c r="D189" s="77"/>
      <c r="E189" s="77"/>
      <c r="F189" s="77"/>
      <c r="G189" s="77"/>
      <c r="H189" s="77"/>
      <c r="I189" s="77"/>
    </row>
    <row r="190" spans="4:9" x14ac:dyDescent="0.6">
      <c r="D190" s="77"/>
      <c r="E190" s="77"/>
      <c r="F190" s="77"/>
      <c r="G190" s="77"/>
      <c r="H190" s="77"/>
      <c r="I190" s="77"/>
    </row>
    <row r="191" spans="4:9" x14ac:dyDescent="0.6">
      <c r="D191" s="77"/>
      <c r="E191" s="77"/>
      <c r="F191" s="77"/>
      <c r="G191" s="77"/>
      <c r="H191" s="77"/>
      <c r="I191" s="77"/>
    </row>
    <row r="192" spans="4:9" x14ac:dyDescent="0.6">
      <c r="D192" s="77"/>
      <c r="E192" s="77"/>
      <c r="F192" s="77"/>
      <c r="G192" s="77"/>
      <c r="H192" s="77"/>
      <c r="I192" s="77"/>
    </row>
    <row r="193" spans="4:9" x14ac:dyDescent="0.6">
      <c r="D193" s="77"/>
      <c r="E193" s="77"/>
      <c r="F193" s="77"/>
      <c r="G193" s="77"/>
      <c r="H193" s="77"/>
      <c r="I193" s="77"/>
    </row>
    <row r="194" spans="4:9" x14ac:dyDescent="0.6">
      <c r="D194" s="77"/>
      <c r="E194" s="77"/>
      <c r="F194" s="77"/>
      <c r="G194" s="77"/>
      <c r="H194" s="77"/>
      <c r="I194" s="77"/>
    </row>
    <row r="195" spans="4:9" x14ac:dyDescent="0.6">
      <c r="D195" s="77"/>
      <c r="E195" s="77"/>
      <c r="F195" s="77"/>
      <c r="G195" s="77"/>
      <c r="H195" s="77"/>
      <c r="I195" s="77"/>
    </row>
    <row r="196" spans="4:9" x14ac:dyDescent="0.6">
      <c r="D196" s="77"/>
      <c r="E196" s="77"/>
      <c r="F196" s="77"/>
      <c r="G196" s="77"/>
      <c r="H196" s="77"/>
      <c r="I196" s="77"/>
    </row>
    <row r="197" spans="4:9" x14ac:dyDescent="0.6">
      <c r="D197" s="77"/>
      <c r="E197" s="77"/>
      <c r="F197" s="77"/>
      <c r="G197" s="77"/>
      <c r="H197" s="77"/>
      <c r="I197" s="77"/>
    </row>
    <row r="198" spans="4:9" x14ac:dyDescent="0.6">
      <c r="D198" s="77"/>
      <c r="E198" s="77"/>
      <c r="F198" s="77"/>
      <c r="G198" s="77"/>
      <c r="H198" s="77"/>
      <c r="I198" s="77"/>
    </row>
    <row r="199" spans="4:9" x14ac:dyDescent="0.6">
      <c r="D199" s="77"/>
      <c r="E199" s="77"/>
      <c r="F199" s="77"/>
      <c r="G199" s="77"/>
      <c r="H199" s="77"/>
      <c r="I199" s="77"/>
    </row>
    <row r="200" spans="4:9" x14ac:dyDescent="0.6">
      <c r="D200" s="77"/>
      <c r="E200" s="77"/>
      <c r="F200" s="77"/>
      <c r="G200" s="77"/>
      <c r="H200" s="77"/>
      <c r="I200" s="77"/>
    </row>
    <row r="201" spans="4:9" x14ac:dyDescent="0.6">
      <c r="D201" s="77"/>
      <c r="E201" s="77"/>
      <c r="F201" s="77"/>
      <c r="G201" s="77"/>
      <c r="H201" s="77"/>
      <c r="I201" s="77"/>
    </row>
    <row r="202" spans="4:9" x14ac:dyDescent="0.6">
      <c r="D202" s="77"/>
      <c r="E202" s="77"/>
      <c r="F202" s="77"/>
      <c r="G202" s="77"/>
      <c r="H202" s="77"/>
      <c r="I202" s="77"/>
    </row>
    <row r="203" spans="4:9" x14ac:dyDescent="0.6">
      <c r="D203" s="77"/>
      <c r="E203" s="77"/>
      <c r="F203" s="77"/>
      <c r="G203" s="77"/>
      <c r="H203" s="77"/>
      <c r="I203" s="77"/>
    </row>
    <row r="204" spans="4:9" x14ac:dyDescent="0.6">
      <c r="D204" s="77"/>
      <c r="E204" s="77"/>
      <c r="F204" s="77"/>
      <c r="G204" s="77"/>
      <c r="H204" s="77"/>
      <c r="I204" s="77"/>
    </row>
    <row r="205" spans="4:9" x14ac:dyDescent="0.6">
      <c r="D205" s="77"/>
      <c r="E205" s="77"/>
      <c r="F205" s="77"/>
      <c r="G205" s="77"/>
      <c r="H205" s="77"/>
      <c r="I205" s="77"/>
    </row>
    <row r="206" spans="4:9" x14ac:dyDescent="0.6">
      <c r="D206" s="77"/>
      <c r="E206" s="77"/>
      <c r="F206" s="77"/>
      <c r="G206" s="77"/>
      <c r="H206" s="77"/>
      <c r="I206" s="77"/>
    </row>
    <row r="207" spans="4:9" x14ac:dyDescent="0.6">
      <c r="D207" s="77"/>
      <c r="E207" s="77"/>
      <c r="F207" s="77"/>
      <c r="G207" s="77"/>
      <c r="H207" s="77"/>
      <c r="I207" s="77"/>
    </row>
    <row r="208" spans="4:9" x14ac:dyDescent="0.6">
      <c r="D208" s="77"/>
      <c r="E208" s="77"/>
      <c r="F208" s="77"/>
      <c r="G208" s="77"/>
      <c r="H208" s="77"/>
      <c r="I208" s="77"/>
    </row>
    <row r="209" spans="4:9" x14ac:dyDescent="0.6">
      <c r="D209" s="77"/>
      <c r="E209" s="77"/>
      <c r="F209" s="77"/>
      <c r="G209" s="77"/>
      <c r="H209" s="77"/>
      <c r="I209" s="77"/>
    </row>
    <row r="210" spans="4:9" x14ac:dyDescent="0.6">
      <c r="D210" s="77"/>
      <c r="E210" s="77"/>
      <c r="F210" s="77"/>
      <c r="G210" s="77"/>
      <c r="H210" s="77"/>
      <c r="I210" s="77"/>
    </row>
    <row r="211" spans="4:9" x14ac:dyDescent="0.6">
      <c r="D211" s="77"/>
      <c r="E211" s="77"/>
      <c r="F211" s="77"/>
      <c r="G211" s="77"/>
      <c r="H211" s="77"/>
      <c r="I211" s="77"/>
    </row>
    <row r="212" spans="4:9" x14ac:dyDescent="0.6">
      <c r="D212" s="77"/>
      <c r="E212" s="77"/>
      <c r="F212" s="77"/>
      <c r="G212" s="77"/>
      <c r="H212" s="77"/>
      <c r="I212" s="77"/>
    </row>
    <row r="213" spans="4:9" x14ac:dyDescent="0.6">
      <c r="D213" s="77"/>
      <c r="E213" s="77"/>
      <c r="F213" s="77"/>
      <c r="G213" s="77"/>
      <c r="H213" s="77"/>
      <c r="I213" s="77"/>
    </row>
    <row r="214" spans="4:9" x14ac:dyDescent="0.6">
      <c r="D214" s="77"/>
      <c r="E214" s="77"/>
      <c r="F214" s="77"/>
      <c r="G214" s="77"/>
      <c r="H214" s="77"/>
      <c r="I214" s="77"/>
    </row>
    <row r="215" spans="4:9" x14ac:dyDescent="0.6">
      <c r="D215" s="77"/>
      <c r="E215" s="77"/>
      <c r="F215" s="77"/>
      <c r="G215" s="77"/>
      <c r="H215" s="77"/>
      <c r="I215" s="77"/>
    </row>
    <row r="216" spans="4:9" x14ac:dyDescent="0.6">
      <c r="D216" s="77"/>
      <c r="E216" s="77"/>
      <c r="F216" s="77"/>
      <c r="G216" s="77"/>
      <c r="H216" s="77"/>
      <c r="I216" s="77"/>
    </row>
    <row r="217" spans="4:9" x14ac:dyDescent="0.6">
      <c r="D217" s="77"/>
      <c r="E217" s="77"/>
      <c r="F217" s="77"/>
      <c r="G217" s="77"/>
      <c r="H217" s="77"/>
      <c r="I217" s="77"/>
    </row>
    <row r="218" spans="4:9" x14ac:dyDescent="0.6">
      <c r="D218" s="77"/>
      <c r="E218" s="77"/>
      <c r="F218" s="77"/>
      <c r="G218" s="77"/>
      <c r="H218" s="77"/>
      <c r="I218" s="77"/>
    </row>
    <row r="219" spans="4:9" x14ac:dyDescent="0.6">
      <c r="D219" s="77"/>
      <c r="E219" s="77"/>
      <c r="F219" s="77"/>
      <c r="G219" s="77"/>
      <c r="H219" s="77"/>
      <c r="I219" s="77"/>
    </row>
    <row r="220" spans="4:9" x14ac:dyDescent="0.6">
      <c r="D220" s="77"/>
      <c r="E220" s="77"/>
      <c r="F220" s="77"/>
      <c r="G220" s="77"/>
      <c r="H220" s="77"/>
      <c r="I220" s="77"/>
    </row>
    <row r="221" spans="4:9" x14ac:dyDescent="0.6">
      <c r="D221" s="77"/>
      <c r="E221" s="77"/>
      <c r="F221" s="77"/>
      <c r="G221" s="77"/>
      <c r="H221" s="77"/>
      <c r="I221" s="77"/>
    </row>
    <row r="222" spans="4:9" x14ac:dyDescent="0.6">
      <c r="D222" s="77"/>
      <c r="E222" s="77"/>
      <c r="F222" s="77"/>
      <c r="G222" s="77"/>
      <c r="H222" s="77"/>
      <c r="I222" s="77"/>
    </row>
    <row r="223" spans="4:9" x14ac:dyDescent="0.6">
      <c r="D223" s="77"/>
      <c r="E223" s="77"/>
      <c r="F223" s="77"/>
      <c r="G223" s="77"/>
      <c r="H223" s="77"/>
      <c r="I223" s="77"/>
    </row>
    <row r="224" spans="4:9" x14ac:dyDescent="0.6">
      <c r="D224" s="77"/>
      <c r="E224" s="77"/>
      <c r="F224" s="77"/>
      <c r="G224" s="77"/>
      <c r="H224" s="77"/>
      <c r="I224" s="77"/>
    </row>
    <row r="225" spans="4:9" x14ac:dyDescent="0.6">
      <c r="D225" s="77"/>
      <c r="E225" s="77"/>
      <c r="F225" s="77"/>
      <c r="G225" s="77"/>
      <c r="H225" s="77"/>
      <c r="I225" s="77"/>
    </row>
    <row r="226" spans="4:9" x14ac:dyDescent="0.6">
      <c r="D226" s="77"/>
      <c r="E226" s="77"/>
      <c r="F226" s="77"/>
      <c r="G226" s="77"/>
      <c r="H226" s="77"/>
      <c r="I226" s="77"/>
    </row>
    <row r="227" spans="4:9" x14ac:dyDescent="0.6">
      <c r="D227" s="77"/>
      <c r="E227" s="77"/>
      <c r="F227" s="77"/>
      <c r="G227" s="77"/>
      <c r="H227" s="77"/>
      <c r="I227" s="77"/>
    </row>
    <row r="228" spans="4:9" x14ac:dyDescent="0.6">
      <c r="D228" s="77"/>
      <c r="E228" s="77"/>
      <c r="F228" s="77"/>
      <c r="G228" s="77"/>
      <c r="H228" s="77"/>
      <c r="I228" s="77"/>
    </row>
    <row r="229" spans="4:9" x14ac:dyDescent="0.6">
      <c r="D229" s="77"/>
      <c r="E229" s="77"/>
      <c r="F229" s="77"/>
      <c r="G229" s="77"/>
      <c r="H229" s="77"/>
      <c r="I229" s="77"/>
    </row>
    <row r="230" spans="4:9" x14ac:dyDescent="0.6">
      <c r="D230" s="77"/>
      <c r="E230" s="77"/>
      <c r="F230" s="77"/>
      <c r="G230" s="77"/>
      <c r="H230" s="77"/>
      <c r="I230" s="77"/>
    </row>
    <row r="231" spans="4:9" x14ac:dyDescent="0.6">
      <c r="D231" s="77"/>
      <c r="E231" s="77"/>
      <c r="F231" s="77"/>
      <c r="G231" s="77"/>
      <c r="H231" s="77"/>
      <c r="I231" s="77"/>
    </row>
    <row r="232" spans="4:9" x14ac:dyDescent="0.6">
      <c r="D232" s="77"/>
      <c r="E232" s="77"/>
      <c r="F232" s="77"/>
      <c r="G232" s="77"/>
      <c r="H232" s="77"/>
      <c r="I232" s="77"/>
    </row>
    <row r="233" spans="4:9" x14ac:dyDescent="0.6">
      <c r="D233" s="77"/>
      <c r="E233" s="77"/>
      <c r="F233" s="77"/>
      <c r="G233" s="77"/>
      <c r="H233" s="77"/>
      <c r="I233" s="77"/>
    </row>
    <row r="234" spans="4:9" x14ac:dyDescent="0.6">
      <c r="D234" s="77"/>
      <c r="E234" s="77"/>
      <c r="F234" s="77"/>
      <c r="G234" s="77"/>
      <c r="H234" s="77"/>
      <c r="I234" s="77"/>
    </row>
    <row r="235" spans="4:9" x14ac:dyDescent="0.6">
      <c r="D235" s="77"/>
      <c r="E235" s="77"/>
      <c r="F235" s="77"/>
      <c r="G235" s="77"/>
      <c r="H235" s="77"/>
      <c r="I235" s="77"/>
    </row>
    <row r="236" spans="4:9" x14ac:dyDescent="0.6">
      <c r="D236" s="77"/>
      <c r="E236" s="77"/>
      <c r="F236" s="77"/>
      <c r="G236" s="77"/>
      <c r="H236" s="77"/>
      <c r="I236" s="77"/>
    </row>
    <row r="237" spans="4:9" x14ac:dyDescent="0.6">
      <c r="D237" s="77"/>
      <c r="E237" s="77"/>
      <c r="F237" s="77"/>
      <c r="G237" s="77"/>
      <c r="H237" s="77"/>
      <c r="I237" s="77"/>
    </row>
    <row r="238" spans="4:9" x14ac:dyDescent="0.6">
      <c r="D238" s="77"/>
      <c r="E238" s="77"/>
      <c r="F238" s="77"/>
      <c r="G238" s="77"/>
      <c r="H238" s="77"/>
      <c r="I238" s="77"/>
    </row>
    <row r="239" spans="4:9" x14ac:dyDescent="0.6">
      <c r="D239" s="77"/>
      <c r="E239" s="77"/>
      <c r="F239" s="77"/>
      <c r="G239" s="77"/>
      <c r="H239" s="77"/>
      <c r="I239" s="77"/>
    </row>
    <row r="240" spans="4:9" x14ac:dyDescent="0.6">
      <c r="D240" s="77"/>
      <c r="E240" s="77"/>
      <c r="F240" s="77"/>
      <c r="G240" s="77"/>
      <c r="H240" s="77"/>
      <c r="I240" s="77"/>
    </row>
    <row r="241" spans="4:9" x14ac:dyDescent="0.6">
      <c r="D241" s="77"/>
      <c r="E241" s="77"/>
      <c r="F241" s="77"/>
      <c r="G241" s="77"/>
      <c r="H241" s="77"/>
      <c r="I241" s="77"/>
    </row>
    <row r="242" spans="4:9" x14ac:dyDescent="0.6">
      <c r="D242" s="77"/>
      <c r="E242" s="77"/>
      <c r="F242" s="77"/>
      <c r="G242" s="77"/>
      <c r="H242" s="77"/>
      <c r="I242" s="77"/>
    </row>
    <row r="243" spans="4:9" x14ac:dyDescent="0.6">
      <c r="D243" s="77"/>
      <c r="E243" s="77"/>
      <c r="F243" s="77"/>
      <c r="G243" s="77"/>
      <c r="H243" s="77"/>
      <c r="I243" s="77"/>
    </row>
    <row r="244" spans="4:9" x14ac:dyDescent="0.6">
      <c r="D244" s="77"/>
      <c r="E244" s="77"/>
      <c r="F244" s="77"/>
      <c r="G244" s="77"/>
      <c r="H244" s="77"/>
      <c r="I244" s="77"/>
    </row>
    <row r="245" spans="4:9" x14ac:dyDescent="0.6">
      <c r="D245" s="77"/>
      <c r="E245" s="77"/>
      <c r="F245" s="77"/>
      <c r="G245" s="77"/>
      <c r="H245" s="77"/>
      <c r="I245" s="77"/>
    </row>
    <row r="246" spans="4:9" x14ac:dyDescent="0.6">
      <c r="D246" s="77"/>
      <c r="E246" s="77"/>
      <c r="F246" s="77"/>
      <c r="G246" s="77"/>
      <c r="H246" s="77"/>
      <c r="I246" s="77"/>
    </row>
    <row r="247" spans="4:9" x14ac:dyDescent="0.6">
      <c r="D247" s="77"/>
      <c r="E247" s="77"/>
      <c r="F247" s="77"/>
      <c r="G247" s="77"/>
      <c r="H247" s="77"/>
      <c r="I247" s="77"/>
    </row>
    <row r="248" spans="4:9" x14ac:dyDescent="0.6">
      <c r="D248" s="77"/>
      <c r="E248" s="77"/>
      <c r="F248" s="77"/>
      <c r="G248" s="77"/>
      <c r="H248" s="77"/>
      <c r="I248" s="77"/>
    </row>
    <row r="249" spans="4:9" x14ac:dyDescent="0.6">
      <c r="D249" s="77"/>
      <c r="E249" s="77"/>
      <c r="F249" s="77"/>
      <c r="G249" s="77"/>
      <c r="H249" s="77"/>
      <c r="I249" s="77"/>
    </row>
    <row r="250" spans="4:9" x14ac:dyDescent="0.6">
      <c r="D250" s="77"/>
      <c r="E250" s="77"/>
      <c r="F250" s="77"/>
      <c r="G250" s="77"/>
      <c r="H250" s="77"/>
      <c r="I250" s="77"/>
    </row>
    <row r="251" spans="4:9" x14ac:dyDescent="0.6">
      <c r="D251" s="77"/>
      <c r="E251" s="77"/>
      <c r="F251" s="77"/>
      <c r="G251" s="77"/>
      <c r="H251" s="77"/>
      <c r="I251" s="77"/>
    </row>
    <row r="252" spans="4:9" x14ac:dyDescent="0.6">
      <c r="D252" s="77"/>
      <c r="E252" s="77"/>
      <c r="F252" s="77"/>
      <c r="G252" s="77"/>
      <c r="H252" s="77"/>
      <c r="I252" s="77"/>
    </row>
    <row r="253" spans="4:9" x14ac:dyDescent="0.6">
      <c r="D253" s="77"/>
      <c r="E253" s="77"/>
      <c r="F253" s="77"/>
      <c r="G253" s="77"/>
      <c r="H253" s="77"/>
      <c r="I253" s="77"/>
    </row>
    <row r="254" spans="4:9" x14ac:dyDescent="0.6">
      <c r="D254" s="77"/>
      <c r="E254" s="77"/>
      <c r="F254" s="77"/>
      <c r="G254" s="77"/>
      <c r="H254" s="77"/>
      <c r="I254" s="77"/>
    </row>
    <row r="255" spans="4:9" x14ac:dyDescent="0.6">
      <c r="D255" s="77"/>
      <c r="E255" s="77"/>
      <c r="F255" s="77"/>
      <c r="G255" s="77"/>
      <c r="H255" s="77"/>
      <c r="I255" s="77"/>
    </row>
    <row r="256" spans="4:9" x14ac:dyDescent="0.6">
      <c r="D256" s="77"/>
      <c r="E256" s="77"/>
      <c r="F256" s="77"/>
      <c r="G256" s="77"/>
      <c r="H256" s="77"/>
      <c r="I256" s="77"/>
    </row>
    <row r="257" spans="4:9" x14ac:dyDescent="0.6">
      <c r="D257" s="77"/>
      <c r="E257" s="77"/>
      <c r="F257" s="77"/>
      <c r="G257" s="77"/>
      <c r="H257" s="77"/>
      <c r="I257" s="77"/>
    </row>
    <row r="258" spans="4:9" x14ac:dyDescent="0.6">
      <c r="D258" s="77"/>
      <c r="E258" s="77"/>
      <c r="F258" s="77"/>
      <c r="G258" s="77"/>
      <c r="H258" s="77"/>
      <c r="I258" s="77"/>
    </row>
    <row r="259" spans="4:9" x14ac:dyDescent="0.6">
      <c r="D259" s="77"/>
      <c r="E259" s="77"/>
      <c r="F259" s="77"/>
      <c r="G259" s="77"/>
      <c r="H259" s="77"/>
      <c r="I259" s="77"/>
    </row>
    <row r="260" spans="4:9" x14ac:dyDescent="0.6">
      <c r="D260" s="77"/>
      <c r="E260" s="77"/>
      <c r="F260" s="77"/>
      <c r="G260" s="77"/>
      <c r="H260" s="77"/>
      <c r="I260" s="77"/>
    </row>
    <row r="261" spans="4:9" x14ac:dyDescent="0.6">
      <c r="D261" s="77"/>
      <c r="E261" s="77"/>
      <c r="F261" s="77"/>
      <c r="G261" s="77"/>
      <c r="H261" s="77"/>
      <c r="I261" s="77"/>
    </row>
    <row r="262" spans="4:9" x14ac:dyDescent="0.6">
      <c r="D262" s="77"/>
      <c r="E262" s="77"/>
      <c r="F262" s="77"/>
      <c r="G262" s="77"/>
      <c r="H262" s="77"/>
      <c r="I262" s="77"/>
    </row>
    <row r="263" spans="4:9" x14ac:dyDescent="0.6">
      <c r="D263" s="77"/>
      <c r="E263" s="77"/>
      <c r="F263" s="77"/>
      <c r="G263" s="77"/>
      <c r="H263" s="77"/>
      <c r="I263" s="77"/>
    </row>
    <row r="264" spans="4:9" x14ac:dyDescent="0.6">
      <c r="D264" s="77"/>
      <c r="E264" s="77"/>
      <c r="F264" s="77"/>
      <c r="G264" s="77"/>
      <c r="H264" s="77"/>
      <c r="I264" s="77"/>
    </row>
    <row r="265" spans="4:9" x14ac:dyDescent="0.6">
      <c r="D265" s="77"/>
      <c r="E265" s="77"/>
      <c r="F265" s="77"/>
      <c r="G265" s="77"/>
      <c r="H265" s="77"/>
      <c r="I265" s="77"/>
    </row>
    <row r="266" spans="4:9" x14ac:dyDescent="0.6">
      <c r="D266" s="77"/>
      <c r="E266" s="77"/>
      <c r="F266" s="77"/>
      <c r="G266" s="77"/>
      <c r="H266" s="77"/>
      <c r="I266" s="77"/>
    </row>
    <row r="267" spans="4:9" x14ac:dyDescent="0.6">
      <c r="D267" s="77"/>
      <c r="E267" s="77"/>
      <c r="F267" s="77"/>
      <c r="G267" s="77"/>
      <c r="H267" s="77"/>
      <c r="I267" s="77"/>
    </row>
    <row r="268" spans="4:9" x14ac:dyDescent="0.6">
      <c r="D268" s="77"/>
      <c r="E268" s="77"/>
      <c r="F268" s="77"/>
      <c r="G268" s="77"/>
      <c r="H268" s="77"/>
      <c r="I268" s="77"/>
    </row>
    <row r="269" spans="4:9" x14ac:dyDescent="0.6">
      <c r="D269" s="77"/>
      <c r="E269" s="77"/>
      <c r="F269" s="77"/>
      <c r="G269" s="77"/>
      <c r="H269" s="77"/>
      <c r="I269" s="77"/>
    </row>
    <row r="270" spans="4:9" x14ac:dyDescent="0.6">
      <c r="D270" s="77"/>
      <c r="E270" s="77"/>
      <c r="F270" s="77"/>
      <c r="G270" s="77"/>
      <c r="H270" s="77"/>
      <c r="I270" s="77"/>
    </row>
    <row r="271" spans="4:9" x14ac:dyDescent="0.6">
      <c r="D271" s="77"/>
      <c r="E271" s="77"/>
      <c r="F271" s="77"/>
      <c r="G271" s="77"/>
      <c r="H271" s="77"/>
      <c r="I271" s="77"/>
    </row>
    <row r="272" spans="4:9" x14ac:dyDescent="0.6">
      <c r="D272" s="77"/>
      <c r="E272" s="77"/>
      <c r="F272" s="77"/>
      <c r="G272" s="77"/>
      <c r="H272" s="77"/>
      <c r="I272" s="77"/>
    </row>
    <row r="273" spans="4:9" x14ac:dyDescent="0.6">
      <c r="D273" s="77"/>
      <c r="E273" s="77"/>
      <c r="F273" s="77"/>
      <c r="G273" s="77"/>
      <c r="H273" s="77"/>
      <c r="I273" s="77"/>
    </row>
    <row r="274" spans="4:9" x14ac:dyDescent="0.6">
      <c r="D274" s="77"/>
      <c r="E274" s="77"/>
      <c r="F274" s="77"/>
      <c r="G274" s="77"/>
      <c r="H274" s="77"/>
      <c r="I274" s="77"/>
    </row>
    <row r="275" spans="4:9" x14ac:dyDescent="0.6">
      <c r="D275" s="77"/>
      <c r="E275" s="77"/>
      <c r="F275" s="77"/>
      <c r="G275" s="77"/>
      <c r="H275" s="77"/>
      <c r="I275" s="77"/>
    </row>
    <row r="276" spans="4:9" x14ac:dyDescent="0.6">
      <c r="D276" s="77"/>
      <c r="E276" s="77"/>
      <c r="F276" s="77"/>
      <c r="G276" s="77"/>
      <c r="H276" s="77"/>
      <c r="I276" s="77"/>
    </row>
    <row r="277" spans="4:9" x14ac:dyDescent="0.6">
      <c r="D277" s="77"/>
      <c r="E277" s="77"/>
      <c r="F277" s="77"/>
      <c r="G277" s="77"/>
      <c r="H277" s="77"/>
      <c r="I277" s="77"/>
    </row>
    <row r="278" spans="4:9" x14ac:dyDescent="0.6">
      <c r="D278" s="77"/>
      <c r="E278" s="77"/>
      <c r="F278" s="77"/>
      <c r="G278" s="77"/>
      <c r="H278" s="77"/>
      <c r="I278" s="77"/>
    </row>
    <row r="279" spans="4:9" x14ac:dyDescent="0.6">
      <c r="D279" s="77"/>
      <c r="E279" s="77"/>
      <c r="F279" s="77"/>
      <c r="G279" s="77"/>
      <c r="H279" s="77"/>
      <c r="I279" s="77"/>
    </row>
    <row r="280" spans="4:9" x14ac:dyDescent="0.6">
      <c r="D280" s="77"/>
      <c r="E280" s="77"/>
      <c r="F280" s="77"/>
      <c r="G280" s="77"/>
      <c r="H280" s="77"/>
      <c r="I280" s="77"/>
    </row>
    <row r="281" spans="4:9" x14ac:dyDescent="0.6">
      <c r="D281" s="77"/>
      <c r="E281" s="77"/>
      <c r="F281" s="77"/>
      <c r="G281" s="77"/>
      <c r="H281" s="77"/>
      <c r="I281" s="77"/>
    </row>
    <row r="282" spans="4:9" x14ac:dyDescent="0.6">
      <c r="D282" s="77"/>
      <c r="E282" s="77"/>
      <c r="F282" s="77"/>
      <c r="G282" s="77"/>
      <c r="H282" s="77"/>
      <c r="I282" s="77"/>
    </row>
    <row r="283" spans="4:9" x14ac:dyDescent="0.6">
      <c r="D283" s="77"/>
      <c r="E283" s="77"/>
      <c r="F283" s="77"/>
      <c r="G283" s="77"/>
      <c r="H283" s="77"/>
      <c r="I283" s="77"/>
    </row>
    <row r="284" spans="4:9" x14ac:dyDescent="0.6">
      <c r="D284" s="77"/>
      <c r="E284" s="77"/>
      <c r="F284" s="77"/>
      <c r="G284" s="77"/>
      <c r="H284" s="77"/>
      <c r="I284" s="77"/>
    </row>
    <row r="285" spans="4:9" x14ac:dyDescent="0.6">
      <c r="D285" s="77"/>
      <c r="E285" s="77"/>
      <c r="F285" s="77"/>
      <c r="G285" s="77"/>
      <c r="H285" s="77"/>
      <c r="I285" s="77"/>
    </row>
    <row r="286" spans="4:9" x14ac:dyDescent="0.6">
      <c r="D286" s="77"/>
      <c r="E286" s="77"/>
      <c r="F286" s="77"/>
      <c r="G286" s="77"/>
      <c r="H286" s="77"/>
      <c r="I286" s="77"/>
    </row>
    <row r="287" spans="4:9" x14ac:dyDescent="0.6">
      <c r="D287" s="77"/>
      <c r="E287" s="77"/>
      <c r="F287" s="77"/>
      <c r="G287" s="77"/>
      <c r="H287" s="77"/>
      <c r="I287" s="77"/>
    </row>
    <row r="288" spans="4:9" x14ac:dyDescent="0.6">
      <c r="D288" s="77"/>
      <c r="E288" s="77"/>
      <c r="F288" s="77"/>
      <c r="G288" s="77"/>
      <c r="H288" s="77"/>
      <c r="I288" s="77"/>
    </row>
    <row r="289" spans="4:9" x14ac:dyDescent="0.6">
      <c r="D289" s="77"/>
      <c r="E289" s="77"/>
      <c r="F289" s="77"/>
      <c r="G289" s="77"/>
      <c r="H289" s="77"/>
      <c r="I289" s="77"/>
    </row>
    <row r="290" spans="4:9" x14ac:dyDescent="0.6">
      <c r="D290" s="77"/>
      <c r="E290" s="77"/>
      <c r="F290" s="77"/>
      <c r="G290" s="77"/>
      <c r="H290" s="77"/>
      <c r="I290" s="77"/>
    </row>
    <row r="291" spans="4:9" x14ac:dyDescent="0.6">
      <c r="D291" s="77"/>
      <c r="E291" s="77"/>
      <c r="F291" s="77"/>
      <c r="G291" s="77"/>
      <c r="H291" s="77"/>
      <c r="I291" s="77"/>
    </row>
    <row r="292" spans="4:9" x14ac:dyDescent="0.6">
      <c r="D292" s="77"/>
      <c r="E292" s="77"/>
      <c r="F292" s="77"/>
      <c r="G292" s="77"/>
      <c r="H292" s="77"/>
      <c r="I292" s="77"/>
    </row>
    <row r="293" spans="4:9" x14ac:dyDescent="0.6">
      <c r="D293" s="77"/>
      <c r="E293" s="77"/>
      <c r="F293" s="77"/>
      <c r="G293" s="77"/>
      <c r="H293" s="77"/>
      <c r="I293" s="77"/>
    </row>
    <row r="294" spans="4:9" x14ac:dyDescent="0.6">
      <c r="D294" s="77"/>
      <c r="E294" s="77"/>
      <c r="F294" s="77"/>
      <c r="G294" s="77"/>
      <c r="H294" s="77"/>
      <c r="I294" s="77"/>
    </row>
    <row r="295" spans="4:9" x14ac:dyDescent="0.6">
      <c r="D295" s="77"/>
      <c r="E295" s="77"/>
      <c r="F295" s="77"/>
      <c r="G295" s="77"/>
      <c r="H295" s="77"/>
      <c r="I295" s="77"/>
    </row>
    <row r="296" spans="4:9" x14ac:dyDescent="0.6">
      <c r="D296" s="77"/>
      <c r="E296" s="77"/>
      <c r="F296" s="77"/>
      <c r="G296" s="77"/>
      <c r="H296" s="77"/>
      <c r="I296" s="77"/>
    </row>
    <row r="297" spans="4:9" x14ac:dyDescent="0.6">
      <c r="D297" s="77"/>
      <c r="E297" s="77"/>
      <c r="F297" s="77"/>
      <c r="G297" s="77"/>
      <c r="H297" s="77"/>
      <c r="I297" s="77"/>
    </row>
    <row r="298" spans="4:9" x14ac:dyDescent="0.6">
      <c r="D298" s="77"/>
      <c r="E298" s="77"/>
      <c r="F298" s="77"/>
      <c r="G298" s="77"/>
      <c r="H298" s="77"/>
      <c r="I298" s="77"/>
    </row>
    <row r="299" spans="4:9" x14ac:dyDescent="0.6">
      <c r="D299" s="77"/>
      <c r="E299" s="77"/>
      <c r="F299" s="77"/>
      <c r="G299" s="77"/>
      <c r="H299" s="77"/>
      <c r="I299" s="77"/>
    </row>
    <row r="300" spans="4:9" x14ac:dyDescent="0.6">
      <c r="D300" s="77"/>
      <c r="E300" s="77"/>
      <c r="F300" s="77"/>
      <c r="G300" s="77"/>
      <c r="H300" s="77"/>
      <c r="I300" s="77"/>
    </row>
    <row r="301" spans="4:9" x14ac:dyDescent="0.6">
      <c r="D301" s="77"/>
      <c r="E301" s="77"/>
      <c r="F301" s="77"/>
      <c r="G301" s="77"/>
      <c r="H301" s="77"/>
      <c r="I301" s="77"/>
    </row>
    <row r="302" spans="4:9" x14ac:dyDescent="0.6">
      <c r="D302" s="77"/>
      <c r="E302" s="77"/>
      <c r="F302" s="77"/>
      <c r="G302" s="77"/>
      <c r="H302" s="77"/>
      <c r="I302" s="77"/>
    </row>
    <row r="303" spans="4:9" x14ac:dyDescent="0.6">
      <c r="D303" s="77"/>
      <c r="E303" s="77"/>
      <c r="F303" s="77"/>
      <c r="G303" s="77"/>
      <c r="H303" s="77"/>
      <c r="I303" s="77"/>
    </row>
    <row r="304" spans="4:9" x14ac:dyDescent="0.6">
      <c r="D304" s="77"/>
      <c r="E304" s="77"/>
      <c r="F304" s="77"/>
      <c r="G304" s="77"/>
      <c r="H304" s="77"/>
      <c r="I304" s="77"/>
    </row>
    <row r="305" spans="4:9" x14ac:dyDescent="0.6">
      <c r="D305" s="77"/>
      <c r="E305" s="77"/>
      <c r="F305" s="77"/>
      <c r="G305" s="77"/>
      <c r="H305" s="77"/>
      <c r="I305" s="77"/>
    </row>
    <row r="306" spans="4:9" x14ac:dyDescent="0.6">
      <c r="D306" s="77"/>
      <c r="E306" s="77"/>
      <c r="F306" s="77"/>
      <c r="G306" s="77"/>
      <c r="H306" s="77"/>
      <c r="I306" s="77"/>
    </row>
    <row r="307" spans="4:9" x14ac:dyDescent="0.6">
      <c r="D307" s="77"/>
      <c r="E307" s="77"/>
      <c r="F307" s="77"/>
      <c r="G307" s="77"/>
      <c r="H307" s="77"/>
      <c r="I307" s="77"/>
    </row>
    <row r="308" spans="4:9" x14ac:dyDescent="0.6">
      <c r="D308" s="77"/>
      <c r="E308" s="77"/>
      <c r="F308" s="77"/>
      <c r="G308" s="77"/>
      <c r="H308" s="77"/>
      <c r="I308" s="77"/>
    </row>
    <row r="309" spans="4:9" x14ac:dyDescent="0.6">
      <c r="D309" s="77"/>
      <c r="E309" s="77"/>
      <c r="F309" s="77"/>
      <c r="G309" s="77"/>
      <c r="H309" s="77"/>
      <c r="I309" s="77"/>
    </row>
    <row r="310" spans="4:9" x14ac:dyDescent="0.6">
      <c r="D310" s="77"/>
      <c r="E310" s="77"/>
      <c r="F310" s="77"/>
      <c r="G310" s="77"/>
      <c r="H310" s="77"/>
      <c r="I310" s="77"/>
    </row>
    <row r="311" spans="4:9" x14ac:dyDescent="0.6">
      <c r="D311" s="77"/>
      <c r="E311" s="77"/>
      <c r="F311" s="77"/>
      <c r="G311" s="77"/>
      <c r="H311" s="77"/>
      <c r="I311" s="77"/>
    </row>
    <row r="312" spans="4:9" x14ac:dyDescent="0.6">
      <c r="D312" s="77"/>
      <c r="E312" s="77"/>
      <c r="F312" s="77"/>
      <c r="G312" s="77"/>
      <c r="H312" s="77"/>
      <c r="I312" s="77"/>
    </row>
    <row r="313" spans="4:9" x14ac:dyDescent="0.6">
      <c r="D313" s="77"/>
      <c r="E313" s="77"/>
      <c r="F313" s="77"/>
      <c r="G313" s="77"/>
      <c r="H313" s="77"/>
      <c r="I313" s="77"/>
    </row>
    <row r="314" spans="4:9" x14ac:dyDescent="0.6">
      <c r="D314" s="77"/>
      <c r="E314" s="77"/>
      <c r="F314" s="77"/>
      <c r="G314" s="77"/>
      <c r="H314" s="77"/>
      <c r="I314" s="77"/>
    </row>
    <row r="315" spans="4:9" x14ac:dyDescent="0.6">
      <c r="D315" s="77"/>
      <c r="E315" s="77"/>
      <c r="F315" s="77"/>
      <c r="G315" s="77"/>
      <c r="H315" s="77"/>
      <c r="I315" s="77"/>
    </row>
    <row r="316" spans="4:9" x14ac:dyDescent="0.6">
      <c r="D316" s="77"/>
      <c r="E316" s="77"/>
      <c r="F316" s="77"/>
      <c r="G316" s="77"/>
      <c r="H316" s="77"/>
      <c r="I316" s="77"/>
    </row>
    <row r="317" spans="4:9" x14ac:dyDescent="0.6">
      <c r="D317" s="77"/>
      <c r="E317" s="77"/>
      <c r="F317" s="77"/>
      <c r="G317" s="77"/>
      <c r="H317" s="77"/>
      <c r="I317" s="77"/>
    </row>
    <row r="318" spans="4:9" x14ac:dyDescent="0.6">
      <c r="D318" s="77"/>
      <c r="E318" s="77"/>
      <c r="F318" s="77"/>
      <c r="G318" s="77"/>
      <c r="H318" s="77"/>
      <c r="I318" s="77"/>
    </row>
    <row r="319" spans="4:9" x14ac:dyDescent="0.6">
      <c r="D319" s="77"/>
      <c r="E319" s="77"/>
      <c r="F319" s="77"/>
      <c r="G319" s="77"/>
      <c r="H319" s="77"/>
      <c r="I319" s="77"/>
    </row>
    <row r="320" spans="4:9" x14ac:dyDescent="0.6">
      <c r="D320" s="77"/>
      <c r="E320" s="77"/>
      <c r="F320" s="77"/>
      <c r="G320" s="77"/>
      <c r="H320" s="77"/>
      <c r="I320" s="77"/>
    </row>
    <row r="321" spans="4:9" x14ac:dyDescent="0.6">
      <c r="D321" s="77"/>
      <c r="E321" s="77"/>
      <c r="F321" s="77"/>
      <c r="G321" s="77"/>
      <c r="H321" s="77"/>
      <c r="I321" s="77"/>
    </row>
    <row r="322" spans="4:9" x14ac:dyDescent="0.6">
      <c r="D322" s="77"/>
      <c r="E322" s="77"/>
      <c r="F322" s="77"/>
      <c r="G322" s="77"/>
      <c r="H322" s="77"/>
      <c r="I322" s="77"/>
    </row>
    <row r="323" spans="4:9" x14ac:dyDescent="0.6">
      <c r="D323" s="77"/>
      <c r="E323" s="77"/>
      <c r="F323" s="77"/>
      <c r="G323" s="77"/>
      <c r="H323" s="77"/>
      <c r="I323" s="77"/>
    </row>
    <row r="324" spans="4:9" x14ac:dyDescent="0.6">
      <c r="D324" s="77"/>
      <c r="E324" s="77"/>
      <c r="F324" s="77"/>
      <c r="G324" s="77"/>
      <c r="H324" s="77"/>
      <c r="I324" s="77"/>
    </row>
    <row r="325" spans="4:9" x14ac:dyDescent="0.6">
      <c r="D325" s="77"/>
      <c r="E325" s="77"/>
      <c r="F325" s="77"/>
      <c r="G325" s="77"/>
      <c r="H325" s="77"/>
      <c r="I325" s="77"/>
    </row>
    <row r="326" spans="4:9" x14ac:dyDescent="0.6">
      <c r="D326" s="77"/>
      <c r="E326" s="77"/>
      <c r="F326" s="77"/>
      <c r="G326" s="77"/>
      <c r="H326" s="77"/>
      <c r="I326" s="77"/>
    </row>
    <row r="327" spans="4:9" x14ac:dyDescent="0.6">
      <c r="D327" s="77"/>
      <c r="E327" s="77"/>
      <c r="F327" s="77"/>
      <c r="G327" s="77"/>
      <c r="H327" s="77"/>
      <c r="I327" s="77"/>
    </row>
    <row r="328" spans="4:9" x14ac:dyDescent="0.6">
      <c r="D328" s="77"/>
      <c r="E328" s="77"/>
      <c r="F328" s="77"/>
      <c r="G328" s="77"/>
      <c r="H328" s="77"/>
      <c r="I328" s="77"/>
    </row>
    <row r="329" spans="4:9" x14ac:dyDescent="0.6">
      <c r="D329" s="77"/>
      <c r="E329" s="77"/>
      <c r="F329" s="77"/>
      <c r="G329" s="77"/>
      <c r="H329" s="77"/>
      <c r="I329" s="77"/>
    </row>
    <row r="330" spans="4:9" x14ac:dyDescent="0.6">
      <c r="D330" s="77"/>
      <c r="E330" s="77"/>
      <c r="F330" s="77"/>
      <c r="G330" s="77"/>
      <c r="H330" s="77"/>
      <c r="I330" s="77"/>
    </row>
    <row r="331" spans="4:9" x14ac:dyDescent="0.6">
      <c r="D331" s="77"/>
      <c r="E331" s="77"/>
      <c r="F331" s="77"/>
      <c r="G331" s="77"/>
      <c r="H331" s="77"/>
      <c r="I331" s="77"/>
    </row>
    <row r="332" spans="4:9" x14ac:dyDescent="0.6">
      <c r="D332" s="77"/>
      <c r="E332" s="77"/>
      <c r="F332" s="77"/>
      <c r="G332" s="77"/>
      <c r="H332" s="77"/>
      <c r="I332" s="77"/>
    </row>
    <row r="333" spans="4:9" x14ac:dyDescent="0.6">
      <c r="D333" s="77"/>
      <c r="E333" s="77"/>
      <c r="F333" s="77"/>
      <c r="G333" s="77"/>
      <c r="H333" s="77"/>
      <c r="I333" s="77"/>
    </row>
    <row r="334" spans="4:9" x14ac:dyDescent="0.6">
      <c r="D334" s="77"/>
      <c r="E334" s="77"/>
      <c r="F334" s="77"/>
      <c r="G334" s="77"/>
      <c r="H334" s="77"/>
      <c r="I334" s="77"/>
    </row>
    <row r="335" spans="4:9" x14ac:dyDescent="0.6">
      <c r="D335" s="77"/>
      <c r="E335" s="77"/>
      <c r="F335" s="77"/>
      <c r="G335" s="77"/>
      <c r="H335" s="77"/>
      <c r="I335" s="77"/>
    </row>
    <row r="336" spans="4:9" x14ac:dyDescent="0.6">
      <c r="D336" s="77"/>
      <c r="E336" s="77"/>
      <c r="F336" s="77"/>
      <c r="G336" s="77"/>
      <c r="H336" s="77"/>
      <c r="I336" s="77"/>
    </row>
    <row r="337" spans="4:9" x14ac:dyDescent="0.6">
      <c r="D337" s="77"/>
      <c r="E337" s="77"/>
      <c r="F337" s="77"/>
      <c r="G337" s="77"/>
      <c r="H337" s="77"/>
      <c r="I337" s="77"/>
    </row>
    <row r="338" spans="4:9" x14ac:dyDescent="0.6">
      <c r="D338" s="77"/>
      <c r="E338" s="77"/>
      <c r="F338" s="77"/>
      <c r="G338" s="77"/>
      <c r="H338" s="77"/>
      <c r="I338" s="77"/>
    </row>
    <row r="339" spans="4:9" x14ac:dyDescent="0.6">
      <c r="D339" s="77"/>
      <c r="E339" s="77"/>
      <c r="F339" s="77"/>
      <c r="G339" s="77"/>
      <c r="H339" s="77"/>
      <c r="I339" s="77"/>
    </row>
    <row r="340" spans="4:9" x14ac:dyDescent="0.6">
      <c r="D340" s="77"/>
      <c r="E340" s="77"/>
      <c r="F340" s="77"/>
      <c r="G340" s="77"/>
      <c r="H340" s="77"/>
      <c r="I340" s="77"/>
    </row>
    <row r="341" spans="4:9" x14ac:dyDescent="0.6">
      <c r="D341" s="77"/>
      <c r="E341" s="77"/>
      <c r="F341" s="77"/>
      <c r="G341" s="77"/>
      <c r="H341" s="77"/>
      <c r="I341" s="77"/>
    </row>
    <row r="342" spans="4:9" x14ac:dyDescent="0.6">
      <c r="D342" s="77"/>
      <c r="E342" s="77"/>
      <c r="F342" s="77"/>
      <c r="G342" s="77"/>
      <c r="H342" s="77"/>
      <c r="I342" s="77"/>
    </row>
    <row r="343" spans="4:9" x14ac:dyDescent="0.6">
      <c r="D343" s="77"/>
      <c r="E343" s="77"/>
      <c r="F343" s="77"/>
      <c r="G343" s="77"/>
      <c r="H343" s="77"/>
      <c r="I343" s="77"/>
    </row>
    <row r="344" spans="4:9" x14ac:dyDescent="0.6">
      <c r="D344" s="77"/>
      <c r="E344" s="77"/>
      <c r="F344" s="77"/>
      <c r="G344" s="77"/>
      <c r="H344" s="77"/>
      <c r="I344" s="77"/>
    </row>
    <row r="345" spans="4:9" x14ac:dyDescent="0.6">
      <c r="D345" s="77"/>
      <c r="E345" s="77"/>
      <c r="F345" s="77"/>
      <c r="G345" s="77"/>
      <c r="H345" s="77"/>
      <c r="I345" s="77"/>
    </row>
    <row r="346" spans="4:9" x14ac:dyDescent="0.6">
      <c r="D346" s="77"/>
      <c r="E346" s="77"/>
      <c r="F346" s="77"/>
      <c r="G346" s="77"/>
      <c r="H346" s="77"/>
      <c r="I346" s="77"/>
    </row>
    <row r="347" spans="4:9" x14ac:dyDescent="0.6">
      <c r="D347" s="77"/>
      <c r="E347" s="77"/>
      <c r="F347" s="77"/>
      <c r="G347" s="77"/>
      <c r="H347" s="77"/>
      <c r="I347" s="77"/>
    </row>
    <row r="348" spans="4:9" x14ac:dyDescent="0.6">
      <c r="D348" s="77"/>
      <c r="E348" s="77"/>
      <c r="F348" s="77"/>
      <c r="G348" s="77"/>
      <c r="H348" s="77"/>
      <c r="I348" s="77"/>
    </row>
    <row r="349" spans="4:9" x14ac:dyDescent="0.6">
      <c r="D349" s="77"/>
      <c r="E349" s="77"/>
      <c r="F349" s="77"/>
      <c r="G349" s="77"/>
      <c r="H349" s="77"/>
      <c r="I349" s="77"/>
    </row>
    <row r="350" spans="4:9" x14ac:dyDescent="0.6">
      <c r="D350" s="77"/>
      <c r="E350" s="77"/>
      <c r="F350" s="77"/>
      <c r="G350" s="77"/>
      <c r="H350" s="77"/>
      <c r="I350" s="77"/>
    </row>
    <row r="351" spans="4:9" x14ac:dyDescent="0.6">
      <c r="D351" s="77"/>
      <c r="E351" s="77"/>
      <c r="F351" s="77"/>
      <c r="G351" s="77"/>
      <c r="H351" s="77"/>
      <c r="I351" s="77"/>
    </row>
    <row r="352" spans="4:9" x14ac:dyDescent="0.6">
      <c r="D352" s="77"/>
      <c r="E352" s="77"/>
      <c r="F352" s="77"/>
      <c r="G352" s="77"/>
      <c r="H352" s="77"/>
      <c r="I352" s="77"/>
    </row>
    <row r="353" spans="4:9" x14ac:dyDescent="0.6">
      <c r="D353" s="77"/>
      <c r="E353" s="77"/>
      <c r="F353" s="77"/>
      <c r="G353" s="77"/>
      <c r="H353" s="77"/>
      <c r="I353" s="77"/>
    </row>
    <row r="354" spans="4:9" x14ac:dyDescent="0.6">
      <c r="D354" s="77"/>
      <c r="E354" s="77"/>
      <c r="F354" s="77"/>
      <c r="G354" s="77"/>
      <c r="H354" s="77"/>
      <c r="I354" s="77"/>
    </row>
    <row r="355" spans="4:9" x14ac:dyDescent="0.6">
      <c r="D355" s="77"/>
      <c r="E355" s="77"/>
      <c r="F355" s="77"/>
      <c r="G355" s="77"/>
      <c r="H355" s="77"/>
      <c r="I355" s="77"/>
    </row>
    <row r="356" spans="4:9" x14ac:dyDescent="0.6">
      <c r="D356" s="77"/>
      <c r="E356" s="77"/>
      <c r="F356" s="77"/>
      <c r="G356" s="77"/>
      <c r="H356" s="77"/>
      <c r="I356" s="77"/>
    </row>
    <row r="357" spans="4:9" x14ac:dyDescent="0.6">
      <c r="D357" s="77"/>
      <c r="E357" s="77"/>
      <c r="F357" s="77"/>
      <c r="G357" s="77"/>
      <c r="H357" s="77"/>
      <c r="I357" s="77"/>
    </row>
    <row r="358" spans="4:9" x14ac:dyDescent="0.6">
      <c r="D358" s="77"/>
      <c r="E358" s="77"/>
      <c r="F358" s="77"/>
      <c r="G358" s="77"/>
      <c r="H358" s="77"/>
      <c r="I358" s="77"/>
    </row>
    <row r="359" spans="4:9" x14ac:dyDescent="0.6">
      <c r="D359" s="77"/>
      <c r="E359" s="77"/>
      <c r="F359" s="77"/>
      <c r="G359" s="77"/>
      <c r="H359" s="77"/>
      <c r="I359" s="77"/>
    </row>
    <row r="360" spans="4:9" x14ac:dyDescent="0.6">
      <c r="D360" s="77"/>
      <c r="E360" s="77"/>
      <c r="F360" s="77"/>
      <c r="G360" s="77"/>
      <c r="H360" s="77"/>
      <c r="I360" s="77"/>
    </row>
    <row r="361" spans="4:9" x14ac:dyDescent="0.6">
      <c r="D361" s="77"/>
      <c r="E361" s="77"/>
      <c r="F361" s="77"/>
      <c r="G361" s="77"/>
      <c r="H361" s="77"/>
      <c r="I361" s="77"/>
    </row>
    <row r="362" spans="4:9" x14ac:dyDescent="0.6">
      <c r="D362" s="77"/>
      <c r="E362" s="77"/>
      <c r="F362" s="77"/>
      <c r="G362" s="77"/>
      <c r="H362" s="77"/>
      <c r="I362" s="77"/>
    </row>
    <row r="363" spans="4:9" x14ac:dyDescent="0.6">
      <c r="D363" s="77"/>
      <c r="E363" s="77"/>
      <c r="F363" s="77"/>
      <c r="G363" s="77"/>
      <c r="H363" s="77"/>
      <c r="I363" s="77"/>
    </row>
    <row r="364" spans="4:9" x14ac:dyDescent="0.6">
      <c r="D364" s="77"/>
      <c r="E364" s="77"/>
      <c r="F364" s="77"/>
      <c r="G364" s="77"/>
      <c r="H364" s="77"/>
      <c r="I364" s="77"/>
    </row>
    <row r="365" spans="4:9" x14ac:dyDescent="0.6">
      <c r="D365" s="77"/>
      <c r="E365" s="77"/>
      <c r="F365" s="77"/>
      <c r="G365" s="77"/>
      <c r="H365" s="77"/>
      <c r="I365" s="77"/>
    </row>
    <row r="366" spans="4:9" x14ac:dyDescent="0.6">
      <c r="D366" s="77"/>
      <c r="E366" s="77"/>
      <c r="F366" s="77"/>
      <c r="G366" s="77"/>
      <c r="H366" s="77"/>
      <c r="I366" s="77"/>
    </row>
    <row r="367" spans="4:9" x14ac:dyDescent="0.6">
      <c r="D367" s="77"/>
      <c r="E367" s="77"/>
      <c r="F367" s="77"/>
      <c r="G367" s="77"/>
      <c r="H367" s="77"/>
      <c r="I367" s="77"/>
    </row>
    <row r="368" spans="4:9" x14ac:dyDescent="0.6">
      <c r="D368" s="77"/>
      <c r="E368" s="77"/>
      <c r="F368" s="77"/>
      <c r="G368" s="77"/>
      <c r="H368" s="77"/>
      <c r="I368" s="77"/>
    </row>
    <row r="369" spans="4:9" x14ac:dyDescent="0.6">
      <c r="D369" s="77"/>
      <c r="E369" s="77"/>
      <c r="F369" s="77"/>
      <c r="G369" s="77"/>
      <c r="H369" s="77"/>
      <c r="I369" s="77"/>
    </row>
    <row r="370" spans="4:9" x14ac:dyDescent="0.6">
      <c r="D370" s="77"/>
      <c r="E370" s="77"/>
      <c r="F370" s="77"/>
      <c r="G370" s="77"/>
      <c r="H370" s="77"/>
      <c r="I370" s="77"/>
    </row>
    <row r="371" spans="4:9" x14ac:dyDescent="0.6">
      <c r="D371" s="77"/>
      <c r="E371" s="77"/>
      <c r="F371" s="77"/>
      <c r="G371" s="77"/>
      <c r="H371" s="77"/>
      <c r="I371" s="77"/>
    </row>
    <row r="372" spans="4:9" x14ac:dyDescent="0.6">
      <c r="D372" s="77"/>
      <c r="E372" s="77"/>
      <c r="F372" s="77"/>
      <c r="G372" s="77"/>
      <c r="H372" s="77"/>
      <c r="I372" s="77"/>
    </row>
    <row r="373" spans="4:9" x14ac:dyDescent="0.6">
      <c r="D373" s="77"/>
      <c r="E373" s="77"/>
      <c r="F373" s="77"/>
      <c r="G373" s="77"/>
      <c r="H373" s="77"/>
      <c r="I373" s="77"/>
    </row>
    <row r="374" spans="4:9" x14ac:dyDescent="0.6">
      <c r="D374" s="77"/>
      <c r="E374" s="77"/>
      <c r="F374" s="77"/>
      <c r="G374" s="77"/>
      <c r="H374" s="77"/>
      <c r="I374" s="77"/>
    </row>
    <row r="375" spans="4:9" x14ac:dyDescent="0.6">
      <c r="D375" s="77"/>
      <c r="E375" s="77"/>
      <c r="F375" s="77"/>
      <c r="G375" s="77"/>
      <c r="H375" s="77"/>
      <c r="I375" s="77"/>
    </row>
    <row r="376" spans="4:9" x14ac:dyDescent="0.6">
      <c r="D376" s="77"/>
      <c r="E376" s="77"/>
      <c r="F376" s="77"/>
      <c r="G376" s="77"/>
      <c r="H376" s="77"/>
      <c r="I376" s="77"/>
    </row>
    <row r="377" spans="4:9" x14ac:dyDescent="0.6">
      <c r="D377" s="77"/>
      <c r="E377" s="77"/>
      <c r="F377" s="77"/>
      <c r="G377" s="77"/>
      <c r="H377" s="77"/>
      <c r="I377" s="77"/>
    </row>
    <row r="378" spans="4:9" x14ac:dyDescent="0.6">
      <c r="D378" s="77"/>
      <c r="E378" s="77"/>
      <c r="F378" s="77"/>
      <c r="G378" s="77"/>
      <c r="H378" s="77"/>
      <c r="I378" s="77"/>
    </row>
    <row r="379" spans="4:9" x14ac:dyDescent="0.6">
      <c r="D379" s="77"/>
      <c r="E379" s="77"/>
      <c r="F379" s="77"/>
      <c r="G379" s="77"/>
      <c r="H379" s="77"/>
      <c r="I379" s="77"/>
    </row>
    <row r="380" spans="4:9" x14ac:dyDescent="0.6">
      <c r="D380" s="77"/>
      <c r="E380" s="77"/>
      <c r="F380" s="77"/>
      <c r="G380" s="77"/>
      <c r="H380" s="77"/>
      <c r="I380" s="77"/>
    </row>
    <row r="381" spans="4:9" x14ac:dyDescent="0.6">
      <c r="D381" s="77"/>
      <c r="E381" s="77"/>
      <c r="F381" s="77"/>
      <c r="G381" s="77"/>
      <c r="H381" s="77"/>
      <c r="I381" s="77"/>
    </row>
    <row r="382" spans="4:9" x14ac:dyDescent="0.6">
      <c r="D382" s="77"/>
      <c r="E382" s="77"/>
      <c r="F382" s="77"/>
      <c r="G382" s="77"/>
      <c r="H382" s="77"/>
      <c r="I382" s="77"/>
    </row>
    <row r="383" spans="4:9" x14ac:dyDescent="0.6">
      <c r="D383" s="77"/>
      <c r="E383" s="77"/>
      <c r="F383" s="77"/>
      <c r="G383" s="77"/>
      <c r="H383" s="77"/>
      <c r="I383" s="77"/>
    </row>
    <row r="384" spans="4:9" x14ac:dyDescent="0.6">
      <c r="D384" s="77"/>
      <c r="E384" s="77"/>
      <c r="F384" s="77"/>
      <c r="G384" s="77"/>
      <c r="H384" s="77"/>
      <c r="I384" s="77"/>
    </row>
    <row r="385" spans="4:9" x14ac:dyDescent="0.6">
      <c r="D385" s="77"/>
      <c r="E385" s="77"/>
      <c r="F385" s="77"/>
      <c r="G385" s="77"/>
      <c r="H385" s="77"/>
      <c r="I385" s="77"/>
    </row>
    <row r="386" spans="4:9" x14ac:dyDescent="0.6">
      <c r="D386" s="77"/>
      <c r="E386" s="77"/>
      <c r="F386" s="77"/>
      <c r="G386" s="77"/>
      <c r="H386" s="77"/>
      <c r="I386" s="77"/>
    </row>
    <row r="387" spans="4:9" x14ac:dyDescent="0.6">
      <c r="D387" s="77"/>
      <c r="E387" s="77"/>
      <c r="F387" s="77"/>
      <c r="G387" s="77"/>
      <c r="H387" s="77"/>
      <c r="I387" s="77"/>
    </row>
    <row r="388" spans="4:9" x14ac:dyDescent="0.6">
      <c r="D388" s="77"/>
      <c r="E388" s="77"/>
      <c r="F388" s="77"/>
      <c r="G388" s="77"/>
      <c r="H388" s="77"/>
      <c r="I388" s="77"/>
    </row>
    <row r="389" spans="4:9" x14ac:dyDescent="0.6">
      <c r="D389" s="77"/>
      <c r="E389" s="77"/>
      <c r="F389" s="77"/>
      <c r="G389" s="77"/>
      <c r="H389" s="77"/>
      <c r="I389" s="77"/>
    </row>
    <row r="390" spans="4:9" x14ac:dyDescent="0.6">
      <c r="D390" s="77"/>
      <c r="E390" s="77"/>
      <c r="F390" s="77"/>
      <c r="G390" s="77"/>
      <c r="H390" s="77"/>
      <c r="I390" s="77"/>
    </row>
    <row r="391" spans="4:9" x14ac:dyDescent="0.6">
      <c r="D391" s="77"/>
      <c r="E391" s="77"/>
      <c r="F391" s="77"/>
      <c r="G391" s="77"/>
      <c r="H391" s="77"/>
      <c r="I391" s="77"/>
    </row>
    <row r="392" spans="4:9" x14ac:dyDescent="0.6">
      <c r="D392" s="77"/>
      <c r="E392" s="77"/>
      <c r="F392" s="77"/>
      <c r="G392" s="77"/>
      <c r="H392" s="77"/>
      <c r="I392" s="77"/>
    </row>
    <row r="393" spans="4:9" x14ac:dyDescent="0.6">
      <c r="D393" s="77"/>
      <c r="E393" s="77"/>
      <c r="F393" s="77"/>
      <c r="G393" s="77"/>
      <c r="H393" s="77"/>
      <c r="I393" s="77"/>
    </row>
    <row r="394" spans="4:9" x14ac:dyDescent="0.6">
      <c r="D394" s="77"/>
      <c r="E394" s="77"/>
      <c r="F394" s="77"/>
      <c r="G394" s="77"/>
      <c r="H394" s="77"/>
      <c r="I394" s="77"/>
    </row>
    <row r="395" spans="4:9" x14ac:dyDescent="0.6">
      <c r="D395" s="77"/>
      <c r="E395" s="77"/>
      <c r="F395" s="77"/>
      <c r="G395" s="77"/>
      <c r="H395" s="77"/>
      <c r="I395" s="77"/>
    </row>
    <row r="396" spans="4:9" x14ac:dyDescent="0.6">
      <c r="D396" s="77"/>
      <c r="E396" s="77"/>
      <c r="F396" s="77"/>
      <c r="G396" s="77"/>
      <c r="H396" s="77"/>
      <c r="I396" s="77"/>
    </row>
    <row r="397" spans="4:9" x14ac:dyDescent="0.6">
      <c r="D397" s="77"/>
      <c r="E397" s="77"/>
      <c r="F397" s="77"/>
      <c r="G397" s="77"/>
      <c r="H397" s="77"/>
      <c r="I397" s="77"/>
    </row>
    <row r="398" spans="4:9" x14ac:dyDescent="0.6">
      <c r="D398" s="77"/>
      <c r="E398" s="77"/>
      <c r="F398" s="77"/>
      <c r="G398" s="77"/>
      <c r="H398" s="77"/>
      <c r="I398" s="77"/>
    </row>
    <row r="399" spans="4:9" x14ac:dyDescent="0.6">
      <c r="D399" s="77"/>
      <c r="E399" s="77"/>
      <c r="F399" s="77"/>
      <c r="G399" s="77"/>
      <c r="H399" s="77"/>
      <c r="I399" s="77"/>
    </row>
    <row r="400" spans="4:9" x14ac:dyDescent="0.6">
      <c r="D400" s="77"/>
      <c r="E400" s="77"/>
      <c r="F400" s="77"/>
      <c r="G400" s="77"/>
      <c r="H400" s="77"/>
      <c r="I400" s="77"/>
    </row>
    <row r="401" spans="4:9" x14ac:dyDescent="0.6">
      <c r="D401" s="77"/>
      <c r="E401" s="77"/>
      <c r="F401" s="77"/>
      <c r="G401" s="77"/>
      <c r="H401" s="77"/>
      <c r="I401" s="77"/>
    </row>
    <row r="402" spans="4:9" x14ac:dyDescent="0.6">
      <c r="D402" s="77"/>
      <c r="E402" s="77"/>
      <c r="F402" s="77"/>
      <c r="G402" s="77"/>
      <c r="H402" s="77"/>
      <c r="I402" s="77"/>
    </row>
    <row r="403" spans="4:9" x14ac:dyDescent="0.6">
      <c r="D403" s="77"/>
      <c r="E403" s="77"/>
      <c r="F403" s="77"/>
      <c r="G403" s="77"/>
      <c r="H403" s="77"/>
      <c r="I403" s="77"/>
    </row>
    <row r="404" spans="4:9" x14ac:dyDescent="0.6">
      <c r="D404" s="77"/>
      <c r="E404" s="77"/>
      <c r="F404" s="77"/>
      <c r="G404" s="77"/>
      <c r="H404" s="77"/>
      <c r="I404" s="77"/>
    </row>
    <row r="405" spans="4:9" x14ac:dyDescent="0.6">
      <c r="D405" s="77"/>
      <c r="E405" s="77"/>
      <c r="F405" s="77"/>
      <c r="G405" s="77"/>
      <c r="H405" s="77"/>
      <c r="I405" s="77"/>
    </row>
    <row r="406" spans="4:9" x14ac:dyDescent="0.6">
      <c r="D406" s="77"/>
      <c r="E406" s="77"/>
      <c r="F406" s="77"/>
      <c r="G406" s="77"/>
      <c r="H406" s="77"/>
      <c r="I406" s="77"/>
    </row>
    <row r="407" spans="4:9" x14ac:dyDescent="0.6">
      <c r="D407" s="77"/>
      <c r="E407" s="77"/>
      <c r="F407" s="77"/>
      <c r="G407" s="77"/>
      <c r="H407" s="77"/>
      <c r="I407" s="77"/>
    </row>
    <row r="408" spans="4:9" x14ac:dyDescent="0.6">
      <c r="D408" s="77"/>
      <c r="E408" s="77"/>
      <c r="F408" s="77"/>
      <c r="G408" s="77"/>
      <c r="H408" s="77"/>
      <c r="I408" s="77"/>
    </row>
    <row r="409" spans="4:9" x14ac:dyDescent="0.6">
      <c r="D409" s="77"/>
      <c r="E409" s="77"/>
      <c r="F409" s="77"/>
      <c r="G409" s="77"/>
      <c r="H409" s="77"/>
      <c r="I409" s="77"/>
    </row>
    <row r="410" spans="4:9" x14ac:dyDescent="0.6">
      <c r="D410" s="77"/>
      <c r="E410" s="77"/>
      <c r="F410" s="77"/>
      <c r="G410" s="77"/>
      <c r="H410" s="77"/>
      <c r="I410" s="77"/>
    </row>
    <row r="411" spans="4:9" x14ac:dyDescent="0.6">
      <c r="D411" s="77"/>
      <c r="E411" s="77"/>
      <c r="F411" s="77"/>
      <c r="G411" s="77"/>
      <c r="H411" s="77"/>
      <c r="I411" s="77"/>
    </row>
    <row r="412" spans="4:9" x14ac:dyDescent="0.6">
      <c r="D412" s="77"/>
      <c r="E412" s="77"/>
      <c r="F412" s="77"/>
      <c r="G412" s="77"/>
      <c r="H412" s="77"/>
      <c r="I412" s="77"/>
    </row>
    <row r="413" spans="4:9" x14ac:dyDescent="0.6">
      <c r="D413" s="77"/>
      <c r="E413" s="77"/>
      <c r="F413" s="77"/>
      <c r="G413" s="77"/>
      <c r="H413" s="77"/>
      <c r="I413" s="77"/>
    </row>
    <row r="414" spans="4:9" x14ac:dyDescent="0.6">
      <c r="D414" s="77"/>
      <c r="E414" s="77"/>
      <c r="F414" s="77"/>
      <c r="G414" s="77"/>
      <c r="H414" s="77"/>
      <c r="I414" s="77"/>
    </row>
    <row r="415" spans="4:9" x14ac:dyDescent="0.6">
      <c r="D415" s="77"/>
      <c r="E415" s="77"/>
      <c r="F415" s="77"/>
      <c r="G415" s="77"/>
      <c r="H415" s="77"/>
      <c r="I415" s="77"/>
    </row>
    <row r="416" spans="4:9" x14ac:dyDescent="0.6">
      <c r="D416" s="77"/>
      <c r="E416" s="77"/>
      <c r="F416" s="77"/>
      <c r="G416" s="77"/>
      <c r="H416" s="77"/>
      <c r="I416" s="77"/>
    </row>
    <row r="417" spans="4:9" x14ac:dyDescent="0.6">
      <c r="D417" s="77"/>
      <c r="E417" s="77"/>
      <c r="F417" s="77"/>
      <c r="G417" s="77"/>
      <c r="H417" s="77"/>
      <c r="I417" s="77"/>
    </row>
    <row r="418" spans="4:9" x14ac:dyDescent="0.6">
      <c r="D418" s="77"/>
      <c r="E418" s="77"/>
      <c r="F418" s="77"/>
      <c r="G418" s="77"/>
      <c r="H418" s="77"/>
      <c r="I418" s="77"/>
    </row>
    <row r="419" spans="4:9" x14ac:dyDescent="0.6">
      <c r="D419" s="77"/>
      <c r="E419" s="77"/>
      <c r="F419" s="77"/>
      <c r="G419" s="77"/>
      <c r="H419" s="77"/>
      <c r="I419" s="77"/>
    </row>
    <row r="420" spans="4:9" x14ac:dyDescent="0.6">
      <c r="D420" s="77"/>
      <c r="E420" s="77"/>
      <c r="F420" s="77"/>
      <c r="G420" s="77"/>
      <c r="H420" s="77"/>
      <c r="I420" s="77"/>
    </row>
    <row r="421" spans="4:9" x14ac:dyDescent="0.6">
      <c r="D421" s="77"/>
      <c r="E421" s="77"/>
      <c r="F421" s="77"/>
      <c r="G421" s="77"/>
      <c r="H421" s="77"/>
      <c r="I421" s="77"/>
    </row>
    <row r="422" spans="4:9" x14ac:dyDescent="0.6">
      <c r="D422" s="77"/>
      <c r="E422" s="77"/>
      <c r="F422" s="77"/>
      <c r="G422" s="77"/>
      <c r="H422" s="77"/>
      <c r="I422" s="77"/>
    </row>
    <row r="423" spans="4:9" x14ac:dyDescent="0.6">
      <c r="D423" s="77"/>
      <c r="E423" s="77"/>
      <c r="F423" s="77"/>
      <c r="G423" s="77"/>
      <c r="H423" s="77"/>
      <c r="I423" s="77"/>
    </row>
    <row r="424" spans="4:9" x14ac:dyDescent="0.6">
      <c r="D424" s="77"/>
      <c r="E424" s="77"/>
      <c r="F424" s="77"/>
      <c r="G424" s="77"/>
      <c r="H424" s="77"/>
      <c r="I424" s="77"/>
    </row>
    <row r="425" spans="4:9" x14ac:dyDescent="0.6">
      <c r="D425" s="77"/>
      <c r="E425" s="77"/>
      <c r="F425" s="77"/>
      <c r="G425" s="77"/>
      <c r="H425" s="77"/>
      <c r="I425" s="77"/>
    </row>
    <row r="426" spans="4:9" x14ac:dyDescent="0.6">
      <c r="D426" s="77"/>
      <c r="E426" s="77"/>
      <c r="F426" s="77"/>
      <c r="G426" s="77"/>
      <c r="H426" s="77"/>
      <c r="I426" s="77"/>
    </row>
    <row r="427" spans="4:9" x14ac:dyDescent="0.6">
      <c r="D427" s="77"/>
      <c r="E427" s="77"/>
      <c r="F427" s="77"/>
      <c r="G427" s="77"/>
      <c r="H427" s="77"/>
      <c r="I427" s="77"/>
    </row>
    <row r="428" spans="4:9" x14ac:dyDescent="0.6">
      <c r="D428" s="77"/>
      <c r="E428" s="77"/>
      <c r="F428" s="77"/>
      <c r="G428" s="77"/>
      <c r="H428" s="77"/>
      <c r="I428" s="77"/>
    </row>
    <row r="429" spans="4:9" x14ac:dyDescent="0.6">
      <c r="D429" s="77"/>
      <c r="E429" s="77"/>
      <c r="F429" s="77"/>
      <c r="G429" s="77"/>
      <c r="H429" s="77"/>
      <c r="I429" s="77"/>
    </row>
    <row r="430" spans="4:9" x14ac:dyDescent="0.6">
      <c r="D430" s="77"/>
      <c r="E430" s="77"/>
      <c r="F430" s="77"/>
      <c r="G430" s="77"/>
      <c r="H430" s="77"/>
      <c r="I430" s="77"/>
    </row>
    <row r="431" spans="4:9" x14ac:dyDescent="0.6">
      <c r="D431" s="77"/>
      <c r="E431" s="77"/>
      <c r="F431" s="77"/>
      <c r="G431" s="77"/>
      <c r="H431" s="77"/>
      <c r="I431" s="77"/>
    </row>
    <row r="432" spans="4:9" x14ac:dyDescent="0.6">
      <c r="D432" s="77"/>
      <c r="E432" s="77"/>
      <c r="F432" s="77"/>
      <c r="G432" s="77"/>
      <c r="H432" s="77"/>
      <c r="I432" s="77"/>
    </row>
    <row r="433" spans="4:9" x14ac:dyDescent="0.6">
      <c r="D433" s="77"/>
      <c r="E433" s="77"/>
      <c r="F433" s="77"/>
      <c r="G433" s="77"/>
      <c r="H433" s="77"/>
      <c r="I433" s="77"/>
    </row>
    <row r="434" spans="4:9" x14ac:dyDescent="0.6">
      <c r="D434" s="77"/>
      <c r="E434" s="77"/>
      <c r="F434" s="77"/>
      <c r="G434" s="77"/>
      <c r="H434" s="77"/>
      <c r="I434" s="77"/>
    </row>
    <row r="435" spans="4:9" x14ac:dyDescent="0.6">
      <c r="D435" s="77"/>
      <c r="E435" s="77"/>
      <c r="F435" s="77"/>
      <c r="G435" s="77"/>
      <c r="H435" s="77"/>
      <c r="I435" s="77"/>
    </row>
    <row r="436" spans="4:9" x14ac:dyDescent="0.6">
      <c r="D436" s="77"/>
      <c r="E436" s="77"/>
      <c r="F436" s="77"/>
      <c r="G436" s="77"/>
      <c r="H436" s="77"/>
      <c r="I436" s="77"/>
    </row>
    <row r="437" spans="4:9" x14ac:dyDescent="0.6">
      <c r="D437" s="77"/>
      <c r="E437" s="77"/>
      <c r="F437" s="77"/>
      <c r="G437" s="77"/>
      <c r="H437" s="77"/>
      <c r="I437" s="77"/>
    </row>
    <row r="438" spans="4:9" x14ac:dyDescent="0.6">
      <c r="D438" s="77"/>
      <c r="E438" s="77"/>
      <c r="F438" s="77"/>
      <c r="G438" s="77"/>
      <c r="H438" s="77"/>
      <c r="I438" s="77"/>
    </row>
    <row r="439" spans="4:9" x14ac:dyDescent="0.6">
      <c r="D439" s="77"/>
      <c r="E439" s="77"/>
      <c r="F439" s="77"/>
      <c r="G439" s="77"/>
      <c r="H439" s="77"/>
      <c r="I439" s="77"/>
    </row>
    <row r="440" spans="4:9" x14ac:dyDescent="0.6">
      <c r="D440" s="77"/>
      <c r="E440" s="77"/>
      <c r="F440" s="77"/>
      <c r="G440" s="77"/>
      <c r="H440" s="77"/>
      <c r="I440" s="77"/>
    </row>
    <row r="441" spans="4:9" x14ac:dyDescent="0.6">
      <c r="D441" s="77"/>
      <c r="E441" s="77"/>
      <c r="F441" s="77"/>
      <c r="G441" s="77"/>
      <c r="H441" s="77"/>
      <c r="I441" s="77"/>
    </row>
    <row r="442" spans="4:9" x14ac:dyDescent="0.6">
      <c r="D442" s="77"/>
      <c r="E442" s="77"/>
      <c r="F442" s="77"/>
      <c r="G442" s="77"/>
      <c r="H442" s="77"/>
      <c r="I442" s="77"/>
    </row>
    <row r="443" spans="4:9" x14ac:dyDescent="0.6">
      <c r="D443" s="77"/>
      <c r="E443" s="77"/>
      <c r="F443" s="77"/>
      <c r="G443" s="77"/>
      <c r="H443" s="77"/>
      <c r="I443" s="77"/>
    </row>
    <row r="444" spans="4:9" x14ac:dyDescent="0.6">
      <c r="D444" s="77"/>
      <c r="E444" s="77"/>
      <c r="F444" s="77"/>
      <c r="G444" s="77"/>
      <c r="H444" s="77"/>
      <c r="I444" s="77"/>
    </row>
    <row r="445" spans="4:9" x14ac:dyDescent="0.6">
      <c r="D445" s="77"/>
      <c r="E445" s="77"/>
      <c r="F445" s="77"/>
      <c r="G445" s="77"/>
      <c r="H445" s="77"/>
      <c r="I445" s="77"/>
    </row>
    <row r="446" spans="4:9" x14ac:dyDescent="0.6">
      <c r="D446" s="77"/>
      <c r="E446" s="77"/>
      <c r="F446" s="77"/>
      <c r="G446" s="77"/>
      <c r="H446" s="77"/>
      <c r="I446" s="77"/>
    </row>
    <row r="447" spans="4:9" x14ac:dyDescent="0.6">
      <c r="D447" s="77"/>
      <c r="E447" s="77"/>
      <c r="F447" s="77"/>
      <c r="G447" s="77"/>
      <c r="H447" s="77"/>
      <c r="I447" s="77"/>
    </row>
    <row r="448" spans="4:9" x14ac:dyDescent="0.6">
      <c r="D448" s="77"/>
      <c r="E448" s="77"/>
      <c r="F448" s="77"/>
      <c r="G448" s="77"/>
      <c r="H448" s="77"/>
      <c r="I448" s="77"/>
    </row>
    <row r="449" spans="4:9" x14ac:dyDescent="0.6">
      <c r="D449" s="77"/>
      <c r="E449" s="77"/>
      <c r="F449" s="77"/>
      <c r="G449" s="77"/>
      <c r="H449" s="77"/>
      <c r="I449" s="77"/>
    </row>
    <row r="450" spans="4:9" x14ac:dyDescent="0.6">
      <c r="D450" s="77"/>
      <c r="E450" s="77"/>
      <c r="F450" s="77"/>
      <c r="G450" s="77"/>
      <c r="H450" s="77"/>
      <c r="I450" s="77"/>
    </row>
    <row r="451" spans="4:9" x14ac:dyDescent="0.6">
      <c r="D451" s="77"/>
      <c r="E451" s="77"/>
      <c r="F451" s="77"/>
      <c r="G451" s="77"/>
      <c r="H451" s="77"/>
      <c r="I451" s="77"/>
    </row>
    <row r="452" spans="4:9" x14ac:dyDescent="0.6">
      <c r="D452" s="77"/>
      <c r="E452" s="77"/>
      <c r="F452" s="77"/>
      <c r="G452" s="77"/>
      <c r="H452" s="77"/>
      <c r="I452" s="77"/>
    </row>
    <row r="453" spans="4:9" x14ac:dyDescent="0.6">
      <c r="D453" s="77"/>
      <c r="E453" s="77"/>
      <c r="F453" s="77"/>
      <c r="G453" s="77"/>
      <c r="H453" s="77"/>
      <c r="I453" s="77"/>
    </row>
    <row r="454" spans="4:9" x14ac:dyDescent="0.6">
      <c r="D454" s="77"/>
      <c r="E454" s="77"/>
      <c r="F454" s="77"/>
      <c r="G454" s="77"/>
      <c r="H454" s="77"/>
      <c r="I454" s="77"/>
    </row>
    <row r="455" spans="4:9" x14ac:dyDescent="0.6">
      <c r="D455" s="77"/>
      <c r="E455" s="77"/>
      <c r="F455" s="77"/>
      <c r="G455" s="77"/>
      <c r="H455" s="77"/>
      <c r="I455" s="77"/>
    </row>
    <row r="456" spans="4:9" x14ac:dyDescent="0.6">
      <c r="D456" s="77"/>
      <c r="E456" s="77"/>
      <c r="F456" s="77"/>
      <c r="G456" s="77"/>
      <c r="H456" s="77"/>
      <c r="I456" s="77"/>
    </row>
    <row r="457" spans="4:9" x14ac:dyDescent="0.6">
      <c r="D457" s="77"/>
      <c r="E457" s="77"/>
      <c r="F457" s="77"/>
      <c r="G457" s="77"/>
      <c r="H457" s="77"/>
      <c r="I457" s="77"/>
    </row>
    <row r="458" spans="4:9" x14ac:dyDescent="0.6">
      <c r="D458" s="77"/>
      <c r="E458" s="77"/>
      <c r="F458" s="77"/>
      <c r="G458" s="77"/>
      <c r="H458" s="77"/>
      <c r="I458" s="77"/>
    </row>
    <row r="459" spans="4:9" x14ac:dyDescent="0.6">
      <c r="D459" s="77"/>
      <c r="E459" s="77"/>
      <c r="F459" s="77"/>
      <c r="G459" s="77"/>
      <c r="H459" s="77"/>
      <c r="I459" s="77"/>
    </row>
    <row r="460" spans="4:9" x14ac:dyDescent="0.6">
      <c r="D460" s="77"/>
      <c r="E460" s="77"/>
      <c r="F460" s="77"/>
      <c r="G460" s="77"/>
      <c r="H460" s="77"/>
      <c r="I460" s="77"/>
    </row>
    <row r="461" spans="4:9" x14ac:dyDescent="0.6">
      <c r="D461" s="77"/>
      <c r="E461" s="77"/>
      <c r="F461" s="77"/>
      <c r="G461" s="77"/>
      <c r="H461" s="77"/>
      <c r="I461" s="77"/>
    </row>
    <row r="462" spans="4:9" x14ac:dyDescent="0.6">
      <c r="D462" s="77"/>
      <c r="E462" s="77"/>
      <c r="F462" s="77"/>
      <c r="G462" s="77"/>
      <c r="H462" s="77"/>
      <c r="I462" s="77"/>
    </row>
    <row r="463" spans="4:9" x14ac:dyDescent="0.6">
      <c r="D463" s="77"/>
      <c r="E463" s="77"/>
      <c r="F463" s="77"/>
      <c r="G463" s="77"/>
      <c r="H463" s="77"/>
      <c r="I463" s="77"/>
    </row>
    <row r="464" spans="4:9" x14ac:dyDescent="0.6">
      <c r="D464" s="77"/>
      <c r="E464" s="77"/>
      <c r="F464" s="77"/>
      <c r="G464" s="77"/>
      <c r="H464" s="77"/>
      <c r="I464" s="77"/>
    </row>
    <row r="465" spans="4:9" x14ac:dyDescent="0.6">
      <c r="D465" s="77"/>
      <c r="E465" s="77"/>
      <c r="F465" s="77"/>
      <c r="G465" s="77"/>
      <c r="H465" s="77"/>
      <c r="I465" s="77"/>
    </row>
    <row r="466" spans="4:9" x14ac:dyDescent="0.6">
      <c r="D466" s="77"/>
      <c r="E466" s="77"/>
      <c r="F466" s="77"/>
      <c r="G466" s="77"/>
      <c r="H466" s="77"/>
      <c r="I466" s="77"/>
    </row>
    <row r="467" spans="4:9" x14ac:dyDescent="0.6">
      <c r="D467" s="77"/>
      <c r="E467" s="77"/>
      <c r="F467" s="77"/>
      <c r="G467" s="77"/>
      <c r="H467" s="77"/>
      <c r="I467" s="77"/>
    </row>
    <row r="468" spans="4:9" x14ac:dyDescent="0.6">
      <c r="D468" s="77"/>
      <c r="E468" s="77"/>
      <c r="F468" s="77"/>
      <c r="G468" s="77"/>
      <c r="H468" s="77"/>
      <c r="I468" s="77"/>
    </row>
    <row r="469" spans="4:9" x14ac:dyDescent="0.6">
      <c r="D469" s="77"/>
      <c r="E469" s="77"/>
      <c r="F469" s="77"/>
      <c r="G469" s="77"/>
      <c r="H469" s="77"/>
      <c r="I469" s="77"/>
    </row>
    <row r="470" spans="4:9" x14ac:dyDescent="0.6">
      <c r="D470" s="77"/>
      <c r="E470" s="77"/>
      <c r="F470" s="77"/>
      <c r="G470" s="77"/>
      <c r="H470" s="77"/>
      <c r="I470" s="77"/>
    </row>
    <row r="471" spans="4:9" x14ac:dyDescent="0.6">
      <c r="D471" s="77"/>
      <c r="E471" s="77"/>
      <c r="F471" s="77"/>
      <c r="G471" s="77"/>
      <c r="H471" s="77"/>
      <c r="I471" s="77"/>
    </row>
    <row r="472" spans="4:9" x14ac:dyDescent="0.6">
      <c r="D472" s="77"/>
      <c r="E472" s="77"/>
      <c r="F472" s="77"/>
      <c r="G472" s="77"/>
      <c r="H472" s="77"/>
      <c r="I472" s="77"/>
    </row>
    <row r="473" spans="4:9" x14ac:dyDescent="0.6">
      <c r="D473" s="77"/>
      <c r="E473" s="77"/>
      <c r="F473" s="77"/>
      <c r="G473" s="77"/>
      <c r="H473" s="77"/>
      <c r="I473" s="77"/>
    </row>
    <row r="474" spans="4:9" x14ac:dyDescent="0.6">
      <c r="D474" s="77"/>
      <c r="E474" s="77"/>
      <c r="F474" s="77"/>
      <c r="G474" s="77"/>
      <c r="H474" s="77"/>
      <c r="I474" s="77"/>
    </row>
    <row r="475" spans="4:9" x14ac:dyDescent="0.6">
      <c r="D475" s="77"/>
      <c r="E475" s="77"/>
      <c r="F475" s="77"/>
      <c r="G475" s="77"/>
      <c r="H475" s="77"/>
      <c r="I475" s="77"/>
    </row>
    <row r="476" spans="4:9" x14ac:dyDescent="0.6">
      <c r="D476" s="77"/>
      <c r="E476" s="77"/>
      <c r="F476" s="77"/>
      <c r="G476" s="77"/>
      <c r="H476" s="77"/>
      <c r="I476" s="77"/>
    </row>
    <row r="477" spans="4:9" x14ac:dyDescent="0.6">
      <c r="D477" s="77"/>
      <c r="E477" s="77"/>
      <c r="F477" s="77"/>
      <c r="G477" s="77"/>
      <c r="H477" s="77"/>
      <c r="I477" s="77"/>
    </row>
    <row r="478" spans="4:9" x14ac:dyDescent="0.6">
      <c r="D478" s="77"/>
      <c r="E478" s="77"/>
      <c r="F478" s="77"/>
      <c r="G478" s="77"/>
      <c r="H478" s="77"/>
      <c r="I478" s="77"/>
    </row>
    <row r="479" spans="4:9" x14ac:dyDescent="0.6">
      <c r="D479" s="77"/>
      <c r="E479" s="77"/>
      <c r="F479" s="77"/>
      <c r="G479" s="77"/>
      <c r="H479" s="77"/>
      <c r="I479" s="77"/>
    </row>
    <row r="480" spans="4:9" x14ac:dyDescent="0.6">
      <c r="D480" s="77"/>
      <c r="E480" s="77"/>
      <c r="F480" s="77"/>
      <c r="G480" s="77"/>
      <c r="H480" s="77"/>
      <c r="I480" s="77"/>
    </row>
    <row r="481" spans="4:9" x14ac:dyDescent="0.6">
      <c r="D481" s="77"/>
      <c r="E481" s="77"/>
      <c r="F481" s="77"/>
      <c r="G481" s="77"/>
      <c r="H481" s="77"/>
      <c r="I481" s="77"/>
    </row>
    <row r="482" spans="4:9" x14ac:dyDescent="0.6">
      <c r="D482" s="77"/>
      <c r="E482" s="77"/>
      <c r="F482" s="77"/>
      <c r="G482" s="77"/>
      <c r="H482" s="77"/>
      <c r="I482" s="77"/>
    </row>
    <row r="483" spans="4:9" x14ac:dyDescent="0.6">
      <c r="D483" s="77"/>
      <c r="E483" s="77"/>
      <c r="F483" s="77"/>
      <c r="G483" s="77"/>
      <c r="H483" s="77"/>
      <c r="I483" s="77"/>
    </row>
    <row r="484" spans="4:9" x14ac:dyDescent="0.6">
      <c r="D484" s="77"/>
      <c r="E484" s="77"/>
      <c r="F484" s="77"/>
      <c r="G484" s="77"/>
      <c r="H484" s="77"/>
      <c r="I484" s="77"/>
    </row>
    <row r="485" spans="4:9" x14ac:dyDescent="0.6">
      <c r="D485" s="77"/>
      <c r="E485" s="77"/>
      <c r="F485" s="77"/>
      <c r="G485" s="77"/>
      <c r="H485" s="77"/>
      <c r="I485" s="77"/>
    </row>
    <row r="486" spans="4:9" x14ac:dyDescent="0.6">
      <c r="D486" s="77"/>
      <c r="E486" s="77"/>
      <c r="F486" s="77"/>
      <c r="G486" s="77"/>
      <c r="H486" s="77"/>
      <c r="I486" s="77"/>
    </row>
    <row r="487" spans="4:9" x14ac:dyDescent="0.6">
      <c r="D487" s="77"/>
      <c r="E487" s="77"/>
      <c r="F487" s="77"/>
      <c r="G487" s="77"/>
      <c r="H487" s="77"/>
      <c r="I487" s="77"/>
    </row>
    <row r="488" spans="4:9" x14ac:dyDescent="0.6">
      <c r="D488" s="77"/>
      <c r="E488" s="77"/>
      <c r="F488" s="77"/>
      <c r="G488" s="77"/>
      <c r="H488" s="77"/>
      <c r="I488" s="77"/>
    </row>
    <row r="489" spans="4:9" x14ac:dyDescent="0.6">
      <c r="D489" s="77"/>
      <c r="E489" s="77"/>
      <c r="F489" s="77"/>
      <c r="G489" s="77"/>
      <c r="H489" s="77"/>
      <c r="I489" s="77"/>
    </row>
    <row r="490" spans="4:9" x14ac:dyDescent="0.6">
      <c r="D490" s="77"/>
      <c r="E490" s="77"/>
      <c r="F490" s="77"/>
      <c r="G490" s="77"/>
      <c r="H490" s="77"/>
      <c r="I490" s="77"/>
    </row>
    <row r="491" spans="4:9" x14ac:dyDescent="0.6">
      <c r="D491" s="77"/>
      <c r="E491" s="77"/>
      <c r="F491" s="77"/>
      <c r="G491" s="77"/>
      <c r="H491" s="77"/>
      <c r="I491" s="77"/>
    </row>
    <row r="492" spans="4:9" x14ac:dyDescent="0.6">
      <c r="D492" s="77"/>
      <c r="E492" s="77"/>
      <c r="F492" s="77"/>
      <c r="G492" s="77"/>
      <c r="H492" s="77"/>
      <c r="I492" s="77"/>
    </row>
    <row r="493" spans="4:9" x14ac:dyDescent="0.6">
      <c r="D493" s="77"/>
      <c r="E493" s="77"/>
      <c r="F493" s="77"/>
      <c r="G493" s="77"/>
      <c r="H493" s="77"/>
      <c r="I493" s="77"/>
    </row>
    <row r="494" spans="4:9" x14ac:dyDescent="0.6">
      <c r="D494" s="77"/>
      <c r="E494" s="77"/>
      <c r="F494" s="77"/>
      <c r="G494" s="77"/>
      <c r="H494" s="77"/>
      <c r="I494" s="77"/>
    </row>
    <row r="495" spans="4:9" x14ac:dyDescent="0.6">
      <c r="D495" s="77"/>
      <c r="E495" s="77"/>
      <c r="F495" s="77"/>
      <c r="G495" s="77"/>
      <c r="H495" s="77"/>
      <c r="I495" s="77"/>
    </row>
    <row r="496" spans="4:9" x14ac:dyDescent="0.6">
      <c r="D496" s="77"/>
      <c r="E496" s="77"/>
      <c r="F496" s="77"/>
      <c r="G496" s="77"/>
      <c r="H496" s="77"/>
      <c r="I496" s="77"/>
    </row>
    <row r="497" spans="4:9" x14ac:dyDescent="0.6">
      <c r="D497" s="77"/>
      <c r="E497" s="77"/>
      <c r="F497" s="77"/>
      <c r="G497" s="77"/>
      <c r="H497" s="77"/>
      <c r="I497" s="77"/>
    </row>
    <row r="498" spans="4:9" x14ac:dyDescent="0.6">
      <c r="D498" s="77"/>
      <c r="E498" s="77"/>
      <c r="F498" s="77"/>
      <c r="G498" s="77"/>
      <c r="H498" s="77"/>
      <c r="I498" s="77"/>
    </row>
    <row r="499" spans="4:9" x14ac:dyDescent="0.6">
      <c r="D499" s="77"/>
      <c r="E499" s="77"/>
      <c r="F499" s="77"/>
      <c r="G499" s="77"/>
      <c r="H499" s="77"/>
      <c r="I499" s="77"/>
    </row>
    <row r="500" spans="4:9" x14ac:dyDescent="0.6">
      <c r="D500" s="77"/>
      <c r="E500" s="77"/>
      <c r="F500" s="77"/>
      <c r="G500" s="77"/>
      <c r="H500" s="77"/>
      <c r="I500" s="77"/>
    </row>
    <row r="501" spans="4:9" x14ac:dyDescent="0.6">
      <c r="D501" s="77"/>
      <c r="E501" s="77"/>
      <c r="F501" s="77"/>
      <c r="G501" s="77"/>
      <c r="H501" s="77"/>
      <c r="I501" s="77"/>
    </row>
    <row r="502" spans="4:9" x14ac:dyDescent="0.6">
      <c r="D502" s="77"/>
      <c r="E502" s="77"/>
      <c r="F502" s="77"/>
      <c r="G502" s="77"/>
      <c r="H502" s="77"/>
      <c r="I502" s="77"/>
    </row>
    <row r="503" spans="4:9" x14ac:dyDescent="0.6">
      <c r="D503" s="77"/>
      <c r="E503" s="77"/>
      <c r="F503" s="77"/>
      <c r="G503" s="77"/>
      <c r="H503" s="77"/>
      <c r="I503" s="77"/>
    </row>
    <row r="504" spans="4:9" x14ac:dyDescent="0.6">
      <c r="D504" s="77"/>
      <c r="E504" s="77"/>
      <c r="F504" s="77"/>
      <c r="G504" s="77"/>
      <c r="H504" s="77"/>
      <c r="I504" s="77"/>
    </row>
    <row r="505" spans="4:9" x14ac:dyDescent="0.6">
      <c r="D505" s="77"/>
      <c r="E505" s="77"/>
      <c r="F505" s="77"/>
      <c r="G505" s="77"/>
      <c r="H505" s="77"/>
      <c r="I505" s="77"/>
    </row>
    <row r="506" spans="4:9" x14ac:dyDescent="0.6">
      <c r="D506" s="77"/>
      <c r="E506" s="77"/>
      <c r="F506" s="77"/>
      <c r="G506" s="77"/>
      <c r="H506" s="77"/>
      <c r="I506" s="77"/>
    </row>
    <row r="507" spans="4:9" x14ac:dyDescent="0.6">
      <c r="D507" s="77"/>
      <c r="E507" s="77"/>
      <c r="F507" s="77"/>
      <c r="G507" s="77"/>
      <c r="H507" s="77"/>
      <c r="I507" s="77"/>
    </row>
    <row r="508" spans="4:9" x14ac:dyDescent="0.6">
      <c r="D508" s="77"/>
      <c r="E508" s="77"/>
      <c r="F508" s="77"/>
      <c r="G508" s="77"/>
      <c r="H508" s="77"/>
      <c r="I508" s="77"/>
    </row>
    <row r="509" spans="4:9" x14ac:dyDescent="0.6">
      <c r="D509" s="77"/>
      <c r="E509" s="77"/>
      <c r="F509" s="77"/>
      <c r="G509" s="77"/>
      <c r="H509" s="77"/>
      <c r="I509" s="77"/>
    </row>
    <row r="510" spans="4:9" x14ac:dyDescent="0.6">
      <c r="D510" s="77"/>
      <c r="E510" s="77"/>
      <c r="F510" s="77"/>
      <c r="G510" s="77"/>
      <c r="H510" s="77"/>
      <c r="I510" s="77"/>
    </row>
    <row r="511" spans="4:9" x14ac:dyDescent="0.6">
      <c r="D511" s="77"/>
      <c r="E511" s="77"/>
      <c r="F511" s="77"/>
      <c r="G511" s="77"/>
      <c r="H511" s="77"/>
      <c r="I511" s="77"/>
    </row>
    <row r="512" spans="4:9" x14ac:dyDescent="0.6">
      <c r="D512" s="77"/>
      <c r="E512" s="77"/>
      <c r="F512" s="77"/>
      <c r="G512" s="77"/>
      <c r="H512" s="77"/>
      <c r="I512" s="77"/>
    </row>
    <row r="513" spans="4:9" x14ac:dyDescent="0.6">
      <c r="D513" s="77"/>
      <c r="E513" s="77"/>
      <c r="F513" s="77"/>
      <c r="G513" s="77"/>
      <c r="H513" s="77"/>
      <c r="I513" s="77"/>
    </row>
    <row r="514" spans="4:9" x14ac:dyDescent="0.6">
      <c r="D514" s="77"/>
      <c r="E514" s="77"/>
      <c r="F514" s="77"/>
      <c r="G514" s="77"/>
      <c r="H514" s="77"/>
      <c r="I514" s="77"/>
    </row>
    <row r="515" spans="4:9" x14ac:dyDescent="0.6">
      <c r="D515" s="77"/>
      <c r="E515" s="77"/>
      <c r="F515" s="77"/>
      <c r="G515" s="77"/>
      <c r="H515" s="77"/>
      <c r="I515" s="77"/>
    </row>
    <row r="516" spans="4:9" x14ac:dyDescent="0.6">
      <c r="D516" s="77"/>
      <c r="E516" s="77"/>
      <c r="F516" s="77"/>
      <c r="G516" s="77"/>
      <c r="H516" s="77"/>
      <c r="I516" s="77"/>
    </row>
    <row r="517" spans="4:9" x14ac:dyDescent="0.6">
      <c r="D517" s="77"/>
      <c r="E517" s="77"/>
      <c r="F517" s="77"/>
      <c r="G517" s="77"/>
      <c r="H517" s="77"/>
      <c r="I517" s="77"/>
    </row>
    <row r="518" spans="4:9" x14ac:dyDescent="0.6">
      <c r="D518" s="77"/>
      <c r="E518" s="77"/>
      <c r="F518" s="77"/>
      <c r="G518" s="77"/>
      <c r="H518" s="77"/>
      <c r="I518" s="77"/>
    </row>
    <row r="519" spans="4:9" x14ac:dyDescent="0.6">
      <c r="D519" s="77"/>
      <c r="E519" s="77"/>
      <c r="F519" s="77"/>
      <c r="G519" s="77"/>
      <c r="H519" s="77"/>
      <c r="I519" s="77"/>
    </row>
    <row r="520" spans="4:9" x14ac:dyDescent="0.6">
      <c r="D520" s="77"/>
      <c r="E520" s="77"/>
      <c r="F520" s="77"/>
      <c r="G520" s="77"/>
      <c r="H520" s="77"/>
      <c r="I520" s="77"/>
    </row>
    <row r="521" spans="4:9" x14ac:dyDescent="0.6">
      <c r="D521" s="77"/>
      <c r="E521" s="77"/>
      <c r="F521" s="77"/>
      <c r="G521" s="77"/>
      <c r="H521" s="77"/>
      <c r="I521" s="77"/>
    </row>
    <row r="522" spans="4:9" x14ac:dyDescent="0.6">
      <c r="D522" s="77"/>
      <c r="E522" s="77"/>
      <c r="F522" s="77"/>
      <c r="G522" s="77"/>
      <c r="H522" s="77"/>
      <c r="I522" s="77"/>
    </row>
    <row r="523" spans="4:9" x14ac:dyDescent="0.6">
      <c r="D523" s="77"/>
      <c r="E523" s="77"/>
      <c r="F523" s="77"/>
      <c r="G523" s="77"/>
      <c r="H523" s="77"/>
      <c r="I523" s="77"/>
    </row>
    <row r="524" spans="4:9" x14ac:dyDescent="0.6">
      <c r="D524" s="77"/>
      <c r="E524" s="77"/>
      <c r="F524" s="77"/>
      <c r="G524" s="77"/>
      <c r="H524" s="77"/>
      <c r="I524" s="77"/>
    </row>
    <row r="525" spans="4:9" x14ac:dyDescent="0.6">
      <c r="D525" s="77"/>
      <c r="E525" s="77"/>
      <c r="F525" s="77"/>
      <c r="G525" s="77"/>
      <c r="H525" s="77"/>
      <c r="I525" s="77"/>
    </row>
    <row r="526" spans="4:9" x14ac:dyDescent="0.6">
      <c r="D526" s="77"/>
      <c r="E526" s="77"/>
      <c r="F526" s="77"/>
      <c r="G526" s="77"/>
      <c r="H526" s="77"/>
      <c r="I526" s="77"/>
    </row>
    <row r="527" spans="4:9" x14ac:dyDescent="0.6">
      <c r="D527" s="77"/>
      <c r="E527" s="77"/>
      <c r="F527" s="77"/>
      <c r="G527" s="77"/>
      <c r="H527" s="77"/>
      <c r="I527" s="77"/>
    </row>
    <row r="528" spans="4:9" x14ac:dyDescent="0.6">
      <c r="D528" s="77"/>
      <c r="E528" s="77"/>
      <c r="F528" s="77"/>
      <c r="G528" s="77"/>
      <c r="H528" s="77"/>
      <c r="I528" s="77"/>
    </row>
    <row r="529" spans="4:9" x14ac:dyDescent="0.6">
      <c r="D529" s="77"/>
      <c r="E529" s="77"/>
      <c r="F529" s="77"/>
      <c r="G529" s="77"/>
      <c r="H529" s="77"/>
      <c r="I529" s="77"/>
    </row>
    <row r="530" spans="4:9" x14ac:dyDescent="0.6">
      <c r="D530" s="77"/>
      <c r="E530" s="77"/>
      <c r="F530" s="77"/>
      <c r="G530" s="77"/>
      <c r="H530" s="77"/>
      <c r="I530" s="77"/>
    </row>
    <row r="531" spans="4:9" x14ac:dyDescent="0.6">
      <c r="D531" s="77"/>
      <c r="E531" s="77"/>
      <c r="F531" s="77"/>
      <c r="G531" s="77"/>
      <c r="H531" s="77"/>
      <c r="I531" s="77"/>
    </row>
    <row r="532" spans="4:9" x14ac:dyDescent="0.6">
      <c r="D532" s="77"/>
      <c r="E532" s="77"/>
      <c r="F532" s="77"/>
      <c r="G532" s="77"/>
      <c r="H532" s="77"/>
      <c r="I532" s="77"/>
    </row>
    <row r="533" spans="4:9" x14ac:dyDescent="0.6">
      <c r="D533" s="77"/>
      <c r="E533" s="77"/>
      <c r="F533" s="77"/>
      <c r="G533" s="77"/>
      <c r="H533" s="77"/>
      <c r="I533" s="77"/>
    </row>
    <row r="534" spans="4:9" x14ac:dyDescent="0.6">
      <c r="D534" s="77"/>
      <c r="E534" s="77"/>
      <c r="F534" s="77"/>
      <c r="G534" s="77"/>
      <c r="H534" s="77"/>
      <c r="I534" s="77"/>
    </row>
    <row r="535" spans="4:9" x14ac:dyDescent="0.6">
      <c r="D535" s="77"/>
      <c r="E535" s="77"/>
      <c r="F535" s="77"/>
      <c r="G535" s="77"/>
      <c r="H535" s="77"/>
      <c r="I535" s="77"/>
    </row>
    <row r="536" spans="4:9" x14ac:dyDescent="0.6">
      <c r="D536" s="77"/>
      <c r="E536" s="77"/>
      <c r="F536" s="77"/>
      <c r="G536" s="77"/>
      <c r="H536" s="77"/>
      <c r="I536" s="77"/>
    </row>
    <row r="537" spans="4:9" x14ac:dyDescent="0.6">
      <c r="D537" s="77"/>
      <c r="E537" s="77"/>
      <c r="F537" s="77"/>
      <c r="G537" s="77"/>
      <c r="H537" s="77"/>
      <c r="I537" s="77"/>
    </row>
    <row r="538" spans="4:9" x14ac:dyDescent="0.6">
      <c r="D538" s="77"/>
      <c r="E538" s="77"/>
      <c r="F538" s="77"/>
      <c r="G538" s="77"/>
      <c r="H538" s="77"/>
      <c r="I538" s="77"/>
    </row>
    <row r="539" spans="4:9" x14ac:dyDescent="0.6">
      <c r="D539" s="77"/>
      <c r="E539" s="77"/>
      <c r="F539" s="77"/>
      <c r="G539" s="77"/>
      <c r="H539" s="77"/>
      <c r="I539" s="77"/>
    </row>
    <row r="540" spans="4:9" x14ac:dyDescent="0.6">
      <c r="D540" s="77"/>
      <c r="E540" s="77"/>
      <c r="F540" s="77"/>
      <c r="G540" s="77"/>
      <c r="H540" s="77"/>
      <c r="I540" s="77"/>
    </row>
    <row r="541" spans="4:9" x14ac:dyDescent="0.6">
      <c r="D541" s="77"/>
      <c r="E541" s="77"/>
      <c r="F541" s="77"/>
      <c r="G541" s="77"/>
      <c r="H541" s="77"/>
      <c r="I541" s="77"/>
    </row>
    <row r="542" spans="4:9" x14ac:dyDescent="0.6">
      <c r="D542" s="77"/>
      <c r="E542" s="77"/>
      <c r="F542" s="77"/>
      <c r="G542" s="77"/>
      <c r="H542" s="77"/>
      <c r="I542" s="77"/>
    </row>
    <row r="543" spans="4:9" x14ac:dyDescent="0.6">
      <c r="D543" s="77"/>
      <c r="E543" s="77"/>
      <c r="F543" s="77"/>
      <c r="G543" s="77"/>
      <c r="H543" s="77"/>
      <c r="I543" s="77"/>
    </row>
    <row r="544" spans="4:9" x14ac:dyDescent="0.6">
      <c r="D544" s="77"/>
      <c r="E544" s="77"/>
      <c r="F544" s="77"/>
      <c r="G544" s="77"/>
      <c r="H544" s="77"/>
      <c r="I544" s="77"/>
    </row>
    <row r="545" spans="4:9" x14ac:dyDescent="0.6">
      <c r="D545" s="77"/>
      <c r="E545" s="77"/>
      <c r="F545" s="77"/>
      <c r="G545" s="77"/>
      <c r="H545" s="77"/>
      <c r="I545" s="77"/>
    </row>
    <row r="546" spans="4:9" x14ac:dyDescent="0.6">
      <c r="D546" s="77"/>
      <c r="E546" s="77"/>
      <c r="F546" s="77"/>
      <c r="G546" s="77"/>
      <c r="H546" s="77"/>
      <c r="I546" s="77"/>
    </row>
    <row r="547" spans="4:9" x14ac:dyDescent="0.6">
      <c r="D547" s="77"/>
      <c r="E547" s="77"/>
      <c r="F547" s="77"/>
      <c r="G547" s="77"/>
      <c r="H547" s="77"/>
      <c r="I547" s="77"/>
    </row>
    <row r="548" spans="4:9" x14ac:dyDescent="0.6">
      <c r="D548" s="77"/>
      <c r="E548" s="77"/>
      <c r="F548" s="77"/>
      <c r="G548" s="77"/>
      <c r="H548" s="77"/>
      <c r="I548" s="77"/>
    </row>
    <row r="549" spans="4:9" x14ac:dyDescent="0.6">
      <c r="D549" s="77"/>
      <c r="E549" s="77"/>
      <c r="F549" s="77"/>
      <c r="G549" s="77"/>
      <c r="H549" s="77"/>
      <c r="I549" s="77"/>
    </row>
    <row r="550" spans="4:9" x14ac:dyDescent="0.6">
      <c r="D550" s="77"/>
      <c r="E550" s="77"/>
      <c r="F550" s="77"/>
      <c r="G550" s="77"/>
      <c r="H550" s="77"/>
      <c r="I550" s="77"/>
    </row>
    <row r="551" spans="4:9" x14ac:dyDescent="0.6">
      <c r="D551" s="77"/>
      <c r="E551" s="77"/>
      <c r="F551" s="77"/>
      <c r="G551" s="77"/>
      <c r="H551" s="77"/>
      <c r="I551" s="77"/>
    </row>
    <row r="552" spans="4:9" x14ac:dyDescent="0.6">
      <c r="D552" s="77"/>
      <c r="E552" s="77"/>
      <c r="F552" s="77"/>
      <c r="G552" s="77"/>
      <c r="H552" s="77"/>
      <c r="I552" s="77"/>
    </row>
    <row r="553" spans="4:9" x14ac:dyDescent="0.6">
      <c r="D553" s="77"/>
      <c r="E553" s="77"/>
      <c r="F553" s="77"/>
      <c r="G553" s="77"/>
      <c r="H553" s="77"/>
      <c r="I553" s="77"/>
    </row>
    <row r="554" spans="4:9" x14ac:dyDescent="0.6">
      <c r="D554" s="77"/>
      <c r="E554" s="77"/>
      <c r="F554" s="77"/>
      <c r="G554" s="77"/>
      <c r="H554" s="77"/>
      <c r="I554" s="77"/>
    </row>
    <row r="555" spans="4:9" x14ac:dyDescent="0.6">
      <c r="D555" s="77"/>
      <c r="E555" s="77"/>
      <c r="F555" s="77"/>
      <c r="G555" s="77"/>
      <c r="H555" s="77"/>
      <c r="I555" s="77"/>
    </row>
    <row r="556" spans="4:9" x14ac:dyDescent="0.6">
      <c r="D556" s="77"/>
      <c r="E556" s="77"/>
      <c r="F556" s="77"/>
      <c r="G556" s="77"/>
      <c r="H556" s="77"/>
      <c r="I556" s="77"/>
    </row>
    <row r="557" spans="4:9" x14ac:dyDescent="0.6">
      <c r="D557" s="77"/>
      <c r="E557" s="77"/>
      <c r="F557" s="77"/>
      <c r="G557" s="77"/>
      <c r="H557" s="77"/>
      <c r="I557" s="77"/>
    </row>
    <row r="558" spans="4:9" x14ac:dyDescent="0.6">
      <c r="D558" s="77"/>
      <c r="E558" s="77"/>
      <c r="F558" s="77"/>
      <c r="G558" s="77"/>
      <c r="H558" s="77"/>
      <c r="I558" s="77"/>
    </row>
    <row r="559" spans="4:9" x14ac:dyDescent="0.6">
      <c r="D559" s="77"/>
      <c r="E559" s="77"/>
      <c r="F559" s="77"/>
      <c r="G559" s="77"/>
      <c r="H559" s="77"/>
      <c r="I559" s="77"/>
    </row>
    <row r="560" spans="4:9" x14ac:dyDescent="0.6">
      <c r="D560" s="77"/>
      <c r="E560" s="77"/>
      <c r="F560" s="77"/>
      <c r="G560" s="77"/>
      <c r="H560" s="77"/>
      <c r="I560" s="77"/>
    </row>
    <row r="561" spans="4:9" x14ac:dyDescent="0.6">
      <c r="D561" s="77"/>
      <c r="E561" s="77"/>
      <c r="F561" s="77"/>
      <c r="G561" s="77"/>
      <c r="H561" s="77"/>
      <c r="I561" s="77"/>
    </row>
    <row r="562" spans="4:9" x14ac:dyDescent="0.6">
      <c r="D562" s="77"/>
      <c r="E562" s="77"/>
      <c r="F562" s="77"/>
      <c r="G562" s="77"/>
      <c r="H562" s="77"/>
      <c r="I562" s="77"/>
    </row>
    <row r="563" spans="4:9" x14ac:dyDescent="0.6">
      <c r="D563" s="77"/>
      <c r="E563" s="77"/>
      <c r="F563" s="77"/>
      <c r="G563" s="77"/>
      <c r="H563" s="77"/>
      <c r="I563" s="77"/>
    </row>
    <row r="564" spans="4:9" x14ac:dyDescent="0.6">
      <c r="D564" s="77"/>
      <c r="E564" s="77"/>
      <c r="F564" s="77"/>
      <c r="G564" s="77"/>
      <c r="H564" s="77"/>
      <c r="I564" s="77"/>
    </row>
    <row r="565" spans="4:9" x14ac:dyDescent="0.6">
      <c r="D565" s="77"/>
      <c r="E565" s="77"/>
      <c r="F565" s="77"/>
      <c r="G565" s="77"/>
      <c r="H565" s="77"/>
      <c r="I565" s="77"/>
    </row>
    <row r="566" spans="4:9" x14ac:dyDescent="0.6">
      <c r="D566" s="77"/>
      <c r="E566" s="77"/>
      <c r="F566" s="77"/>
      <c r="G566" s="77"/>
      <c r="H566" s="77"/>
      <c r="I566" s="77"/>
    </row>
    <row r="567" spans="4:9" x14ac:dyDescent="0.6">
      <c r="D567" s="77"/>
      <c r="E567" s="77"/>
      <c r="F567" s="77"/>
      <c r="G567" s="77"/>
      <c r="H567" s="77"/>
      <c r="I567" s="77"/>
    </row>
    <row r="568" spans="4:9" x14ac:dyDescent="0.6">
      <c r="D568" s="77"/>
      <c r="E568" s="77"/>
      <c r="F568" s="77"/>
      <c r="G568" s="77"/>
      <c r="H568" s="77"/>
      <c r="I568" s="77"/>
    </row>
    <row r="569" spans="4:9" x14ac:dyDescent="0.6">
      <c r="D569" s="77"/>
      <c r="E569" s="77"/>
      <c r="F569" s="77"/>
      <c r="G569" s="77"/>
      <c r="H569" s="77"/>
      <c r="I569" s="77"/>
    </row>
    <row r="570" spans="4:9" x14ac:dyDescent="0.6">
      <c r="D570" s="77"/>
      <c r="E570" s="77"/>
      <c r="F570" s="77"/>
      <c r="G570" s="77"/>
      <c r="H570" s="77"/>
      <c r="I570" s="77"/>
    </row>
    <row r="571" spans="4:9" x14ac:dyDescent="0.6">
      <c r="D571" s="77"/>
      <c r="E571" s="77"/>
      <c r="F571" s="77"/>
      <c r="G571" s="77"/>
      <c r="H571" s="77"/>
      <c r="I571" s="77"/>
    </row>
    <row r="572" spans="4:9" x14ac:dyDescent="0.6">
      <c r="D572" s="77"/>
      <c r="E572" s="77"/>
      <c r="F572" s="77"/>
      <c r="G572" s="77"/>
      <c r="H572" s="77"/>
      <c r="I572" s="77"/>
    </row>
    <row r="573" spans="4:9" x14ac:dyDescent="0.6">
      <c r="D573" s="77"/>
      <c r="E573" s="77"/>
      <c r="F573" s="77"/>
      <c r="G573" s="77"/>
      <c r="H573" s="77"/>
      <c r="I573" s="77"/>
    </row>
    <row r="574" spans="4:9" x14ac:dyDescent="0.6">
      <c r="D574" s="77"/>
      <c r="E574" s="77"/>
      <c r="F574" s="77"/>
      <c r="G574" s="77"/>
      <c r="H574" s="77"/>
      <c r="I574" s="77"/>
    </row>
    <row r="575" spans="4:9" x14ac:dyDescent="0.6">
      <c r="D575" s="77"/>
      <c r="E575" s="77"/>
      <c r="F575" s="77"/>
      <c r="G575" s="77"/>
      <c r="H575" s="77"/>
      <c r="I575" s="77"/>
    </row>
    <row r="576" spans="4:9" x14ac:dyDescent="0.6">
      <c r="D576" s="77"/>
      <c r="E576" s="77"/>
      <c r="F576" s="77"/>
      <c r="G576" s="77"/>
      <c r="H576" s="77"/>
      <c r="I576" s="77"/>
    </row>
    <row r="577" spans="4:9" x14ac:dyDescent="0.6">
      <c r="D577" s="77"/>
      <c r="E577" s="77"/>
      <c r="F577" s="77"/>
      <c r="G577" s="77"/>
      <c r="H577" s="77"/>
      <c r="I577" s="77"/>
    </row>
    <row r="578" spans="4:9" x14ac:dyDescent="0.6">
      <c r="D578" s="77"/>
      <c r="E578" s="77"/>
      <c r="F578" s="77"/>
      <c r="G578" s="77"/>
      <c r="H578" s="77"/>
      <c r="I578" s="77"/>
    </row>
    <row r="579" spans="4:9" x14ac:dyDescent="0.6">
      <c r="D579" s="77"/>
      <c r="E579" s="77"/>
      <c r="F579" s="77"/>
      <c r="G579" s="77"/>
      <c r="H579" s="77"/>
      <c r="I579" s="77"/>
    </row>
    <row r="580" spans="4:9" x14ac:dyDescent="0.6">
      <c r="D580" s="77"/>
      <c r="E580" s="77"/>
      <c r="F580" s="77"/>
      <c r="G580" s="77"/>
      <c r="H580" s="77"/>
      <c r="I580" s="77"/>
    </row>
    <row r="581" spans="4:9" x14ac:dyDescent="0.6">
      <c r="D581" s="77"/>
      <c r="E581" s="77"/>
      <c r="F581" s="77"/>
      <c r="G581" s="77"/>
      <c r="H581" s="77"/>
      <c r="I581" s="77"/>
    </row>
    <row r="582" spans="4:9" x14ac:dyDescent="0.6">
      <c r="D582" s="77"/>
      <c r="E582" s="77"/>
      <c r="F582" s="77"/>
      <c r="G582" s="77"/>
      <c r="H582" s="77"/>
      <c r="I582" s="77"/>
    </row>
    <row r="583" spans="4:9" x14ac:dyDescent="0.6">
      <c r="D583" s="77"/>
      <c r="E583" s="77"/>
      <c r="F583" s="77"/>
      <c r="G583" s="77"/>
      <c r="H583" s="77"/>
      <c r="I583" s="77"/>
    </row>
    <row r="584" spans="4:9" x14ac:dyDescent="0.6">
      <c r="D584" s="77"/>
      <c r="E584" s="77"/>
      <c r="F584" s="77"/>
      <c r="G584" s="77"/>
      <c r="H584" s="77"/>
      <c r="I584" s="77"/>
    </row>
    <row r="585" spans="4:9" x14ac:dyDescent="0.6">
      <c r="D585" s="77"/>
      <c r="E585" s="77"/>
      <c r="F585" s="77"/>
      <c r="G585" s="77"/>
      <c r="H585" s="77"/>
      <c r="I585" s="77"/>
    </row>
    <row r="586" spans="4:9" x14ac:dyDescent="0.6">
      <c r="D586" s="77"/>
      <c r="E586" s="77"/>
      <c r="F586" s="77"/>
      <c r="G586" s="77"/>
      <c r="H586" s="77"/>
      <c r="I586" s="77"/>
    </row>
    <row r="587" spans="4:9" x14ac:dyDescent="0.6">
      <c r="D587" s="77"/>
      <c r="E587" s="77"/>
      <c r="F587" s="77"/>
      <c r="G587" s="77"/>
      <c r="H587" s="77"/>
      <c r="I587" s="77"/>
    </row>
    <row r="588" spans="4:9" x14ac:dyDescent="0.6">
      <c r="D588" s="77"/>
      <c r="E588" s="77"/>
      <c r="F588" s="77"/>
      <c r="G588" s="77"/>
      <c r="H588" s="77"/>
      <c r="I588" s="77"/>
    </row>
    <row r="589" spans="4:9" x14ac:dyDescent="0.6">
      <c r="D589" s="77"/>
      <c r="E589" s="77"/>
      <c r="F589" s="77"/>
      <c r="G589" s="77"/>
      <c r="H589" s="77"/>
      <c r="I589" s="77"/>
    </row>
    <row r="590" spans="4:9" x14ac:dyDescent="0.6">
      <c r="D590" s="77"/>
      <c r="E590" s="77"/>
      <c r="F590" s="77"/>
      <c r="G590" s="77"/>
      <c r="H590" s="77"/>
      <c r="I590" s="77"/>
    </row>
    <row r="591" spans="4:9" x14ac:dyDescent="0.6">
      <c r="D591" s="77"/>
      <c r="E591" s="77"/>
      <c r="F591" s="77"/>
      <c r="G591" s="77"/>
      <c r="H591" s="77"/>
      <c r="I591" s="77"/>
    </row>
    <row r="592" spans="4:9" x14ac:dyDescent="0.6">
      <c r="D592" s="77"/>
      <c r="E592" s="77"/>
      <c r="F592" s="77"/>
      <c r="G592" s="77"/>
      <c r="H592" s="77"/>
      <c r="I592" s="77"/>
    </row>
    <row r="593" spans="4:9" x14ac:dyDescent="0.6">
      <c r="D593" s="77"/>
      <c r="E593" s="77"/>
      <c r="F593" s="77"/>
      <c r="G593" s="77"/>
      <c r="H593" s="77"/>
      <c r="I593" s="77"/>
    </row>
    <row r="594" spans="4:9" x14ac:dyDescent="0.6">
      <c r="D594" s="77"/>
      <c r="E594" s="77"/>
      <c r="F594" s="77"/>
      <c r="G594" s="77"/>
      <c r="H594" s="77"/>
      <c r="I594" s="77"/>
    </row>
    <row r="595" spans="4:9" x14ac:dyDescent="0.6">
      <c r="D595" s="77"/>
      <c r="E595" s="77"/>
      <c r="F595" s="77"/>
      <c r="G595" s="77"/>
      <c r="H595" s="77"/>
      <c r="I595" s="77"/>
    </row>
    <row r="596" spans="4:9" x14ac:dyDescent="0.6">
      <c r="D596" s="77"/>
      <c r="E596" s="77"/>
      <c r="F596" s="77"/>
      <c r="G596" s="77"/>
      <c r="H596" s="77"/>
      <c r="I596" s="77"/>
    </row>
    <row r="597" spans="4:9" x14ac:dyDescent="0.6">
      <c r="D597" s="77"/>
      <c r="E597" s="77"/>
      <c r="F597" s="77"/>
      <c r="G597" s="77"/>
      <c r="H597" s="77"/>
      <c r="I597" s="77"/>
    </row>
    <row r="598" spans="4:9" x14ac:dyDescent="0.6">
      <c r="D598" s="77"/>
      <c r="E598" s="77"/>
      <c r="F598" s="77"/>
      <c r="G598" s="77"/>
      <c r="H598" s="77"/>
      <c r="I598" s="77"/>
    </row>
    <row r="599" spans="4:9" x14ac:dyDescent="0.6">
      <c r="D599" s="77"/>
      <c r="E599" s="77"/>
      <c r="F599" s="77"/>
      <c r="G599" s="77"/>
      <c r="H599" s="77"/>
      <c r="I599" s="77"/>
    </row>
    <row r="600" spans="4:9" x14ac:dyDescent="0.6">
      <c r="D600" s="77"/>
      <c r="E600" s="77"/>
      <c r="F600" s="77"/>
      <c r="G600" s="77"/>
      <c r="H600" s="77"/>
      <c r="I600" s="77"/>
    </row>
    <row r="601" spans="4:9" x14ac:dyDescent="0.6">
      <c r="D601" s="77"/>
      <c r="E601" s="77"/>
      <c r="F601" s="77"/>
      <c r="G601" s="77"/>
      <c r="H601" s="77"/>
      <c r="I601" s="77"/>
    </row>
    <row r="602" spans="4:9" x14ac:dyDescent="0.6">
      <c r="D602" s="77"/>
      <c r="E602" s="77"/>
      <c r="F602" s="77"/>
      <c r="G602" s="77"/>
      <c r="H602" s="77"/>
      <c r="I602" s="77"/>
    </row>
    <row r="603" spans="4:9" x14ac:dyDescent="0.6">
      <c r="D603" s="77"/>
      <c r="E603" s="77"/>
      <c r="F603" s="77"/>
      <c r="G603" s="77"/>
      <c r="H603" s="77"/>
      <c r="I603" s="77"/>
    </row>
    <row r="604" spans="4:9" x14ac:dyDescent="0.6">
      <c r="D604" s="77"/>
      <c r="E604" s="77"/>
      <c r="F604" s="77"/>
      <c r="G604" s="77"/>
      <c r="H604" s="77"/>
      <c r="I604" s="77"/>
    </row>
    <row r="605" spans="4:9" x14ac:dyDescent="0.6">
      <c r="D605" s="77"/>
      <c r="E605" s="77"/>
      <c r="F605" s="77"/>
      <c r="G605" s="77"/>
      <c r="H605" s="77"/>
      <c r="I605" s="77"/>
    </row>
    <row r="606" spans="4:9" x14ac:dyDescent="0.6">
      <c r="D606" s="77"/>
      <c r="E606" s="77"/>
      <c r="F606" s="77"/>
      <c r="G606" s="77"/>
      <c r="H606" s="77"/>
      <c r="I606" s="77"/>
    </row>
    <row r="607" spans="4:9" x14ac:dyDescent="0.6">
      <c r="D607" s="77"/>
      <c r="E607" s="77"/>
      <c r="F607" s="77"/>
      <c r="G607" s="77"/>
      <c r="H607" s="77"/>
      <c r="I607" s="77"/>
    </row>
    <row r="608" spans="4:9" x14ac:dyDescent="0.6">
      <c r="D608" s="77"/>
      <c r="E608" s="77"/>
      <c r="F608" s="77"/>
      <c r="G608" s="77"/>
      <c r="H608" s="77"/>
      <c r="I608" s="77"/>
    </row>
    <row r="609" spans="4:9" x14ac:dyDescent="0.6">
      <c r="D609" s="77"/>
      <c r="E609" s="77"/>
      <c r="F609" s="77"/>
      <c r="G609" s="77"/>
      <c r="H609" s="77"/>
      <c r="I609" s="77"/>
    </row>
    <row r="610" spans="4:9" x14ac:dyDescent="0.6">
      <c r="D610" s="77"/>
      <c r="E610" s="77"/>
      <c r="F610" s="77"/>
      <c r="G610" s="77"/>
      <c r="H610" s="77"/>
      <c r="I610" s="77"/>
    </row>
    <row r="611" spans="4:9" x14ac:dyDescent="0.6">
      <c r="D611" s="77"/>
      <c r="E611" s="77"/>
      <c r="F611" s="77"/>
      <c r="G611" s="77"/>
      <c r="H611" s="77"/>
      <c r="I611" s="77"/>
    </row>
    <row r="612" spans="4:9" x14ac:dyDescent="0.6">
      <c r="D612" s="77"/>
      <c r="E612" s="77"/>
      <c r="F612" s="77"/>
      <c r="G612" s="77"/>
      <c r="H612" s="77"/>
      <c r="I612" s="77"/>
    </row>
    <row r="613" spans="4:9" x14ac:dyDescent="0.6">
      <c r="D613" s="77"/>
      <c r="E613" s="77"/>
      <c r="F613" s="77"/>
      <c r="G613" s="77"/>
      <c r="H613" s="77"/>
      <c r="I613" s="77"/>
    </row>
    <row r="614" spans="4:9" x14ac:dyDescent="0.6">
      <c r="D614" s="77"/>
      <c r="E614" s="77"/>
      <c r="F614" s="77"/>
      <c r="G614" s="77"/>
      <c r="H614" s="77"/>
      <c r="I614" s="77"/>
    </row>
    <row r="615" spans="4:9" x14ac:dyDescent="0.6">
      <c r="D615" s="77"/>
      <c r="E615" s="77"/>
      <c r="F615" s="77"/>
      <c r="G615" s="77"/>
      <c r="H615" s="77"/>
      <c r="I615" s="77"/>
    </row>
    <row r="616" spans="4:9" x14ac:dyDescent="0.6">
      <c r="D616" s="77"/>
      <c r="E616" s="77"/>
      <c r="F616" s="77"/>
      <c r="G616" s="77"/>
      <c r="H616" s="77"/>
      <c r="I616" s="77"/>
    </row>
    <row r="617" spans="4:9" x14ac:dyDescent="0.6">
      <c r="D617" s="77"/>
      <c r="E617" s="77"/>
      <c r="F617" s="77"/>
      <c r="G617" s="77"/>
      <c r="H617" s="77"/>
      <c r="I617" s="77"/>
    </row>
    <row r="618" spans="4:9" x14ac:dyDescent="0.6">
      <c r="D618" s="77"/>
      <c r="E618" s="77"/>
      <c r="F618" s="77"/>
      <c r="G618" s="77"/>
      <c r="H618" s="77"/>
      <c r="I618" s="77"/>
    </row>
    <row r="619" spans="4:9" x14ac:dyDescent="0.6">
      <c r="D619" s="77"/>
      <c r="E619" s="77"/>
      <c r="F619" s="77"/>
      <c r="G619" s="77"/>
      <c r="H619" s="77"/>
      <c r="I619" s="77"/>
    </row>
    <row r="620" spans="4:9" x14ac:dyDescent="0.6">
      <c r="D620" s="77"/>
      <c r="E620" s="77"/>
      <c r="F620" s="77"/>
      <c r="G620" s="77"/>
      <c r="H620" s="77"/>
      <c r="I620" s="77"/>
    </row>
    <row r="621" spans="4:9" x14ac:dyDescent="0.6">
      <c r="D621" s="77"/>
      <c r="E621" s="77"/>
      <c r="F621" s="77"/>
      <c r="G621" s="77"/>
      <c r="H621" s="77"/>
      <c r="I621" s="77"/>
    </row>
    <row r="622" spans="4:9" x14ac:dyDescent="0.6">
      <c r="D622" s="77"/>
      <c r="E622" s="77"/>
      <c r="F622" s="77"/>
      <c r="G622" s="77"/>
      <c r="H622" s="77"/>
      <c r="I622" s="77"/>
    </row>
    <row r="623" spans="4:9" x14ac:dyDescent="0.6">
      <c r="D623" s="77"/>
      <c r="E623" s="77"/>
      <c r="F623" s="77"/>
      <c r="G623" s="77"/>
      <c r="H623" s="77"/>
      <c r="I623" s="77"/>
    </row>
    <row r="624" spans="4:9" x14ac:dyDescent="0.6">
      <c r="D624" s="77"/>
      <c r="E624" s="77"/>
      <c r="F624" s="77"/>
      <c r="G624" s="77"/>
      <c r="H624" s="77"/>
      <c r="I624" s="77"/>
    </row>
    <row r="625" spans="4:9" x14ac:dyDescent="0.6">
      <c r="D625" s="77"/>
      <c r="E625" s="77"/>
      <c r="F625" s="77"/>
      <c r="G625" s="77"/>
      <c r="H625" s="77"/>
      <c r="I625" s="77"/>
    </row>
    <row r="626" spans="4:9" x14ac:dyDescent="0.6">
      <c r="D626" s="77"/>
      <c r="E626" s="77"/>
      <c r="F626" s="77"/>
      <c r="G626" s="77"/>
      <c r="H626" s="77"/>
      <c r="I626" s="77"/>
    </row>
    <row r="627" spans="4:9" x14ac:dyDescent="0.6">
      <c r="D627" s="77"/>
      <c r="E627" s="77"/>
      <c r="F627" s="77"/>
      <c r="G627" s="77"/>
      <c r="H627" s="77"/>
      <c r="I627" s="77"/>
    </row>
    <row r="628" spans="4:9" x14ac:dyDescent="0.6">
      <c r="D628" s="77"/>
      <c r="E628" s="77"/>
      <c r="F628" s="77"/>
      <c r="G628" s="77"/>
      <c r="H628" s="77"/>
      <c r="I628" s="77"/>
    </row>
    <row r="629" spans="4:9" x14ac:dyDescent="0.6">
      <c r="D629" s="77"/>
      <c r="E629" s="77"/>
      <c r="F629" s="77"/>
      <c r="G629" s="77"/>
      <c r="H629" s="77"/>
      <c r="I629" s="77"/>
    </row>
    <row r="630" spans="4:9" x14ac:dyDescent="0.6">
      <c r="D630" s="77"/>
      <c r="E630" s="77"/>
      <c r="F630" s="77"/>
      <c r="G630" s="77"/>
      <c r="H630" s="77"/>
      <c r="I630" s="77"/>
    </row>
    <row r="631" spans="4:9" x14ac:dyDescent="0.6">
      <c r="D631" s="77"/>
      <c r="E631" s="77"/>
      <c r="F631" s="77"/>
      <c r="G631" s="77"/>
      <c r="H631" s="77"/>
      <c r="I631" s="77"/>
    </row>
    <row r="632" spans="4:9" x14ac:dyDescent="0.6">
      <c r="D632" s="77"/>
      <c r="E632" s="77"/>
      <c r="F632" s="77"/>
      <c r="G632" s="77"/>
      <c r="H632" s="77"/>
      <c r="I632" s="77"/>
    </row>
    <row r="633" spans="4:9" x14ac:dyDescent="0.6">
      <c r="D633" s="77"/>
      <c r="E633" s="77"/>
      <c r="F633" s="77"/>
      <c r="G633" s="77"/>
      <c r="H633" s="77"/>
      <c r="I633" s="77"/>
    </row>
    <row r="634" spans="4:9" x14ac:dyDescent="0.6">
      <c r="D634" s="77"/>
      <c r="E634" s="77"/>
      <c r="F634" s="77"/>
      <c r="G634" s="77"/>
      <c r="H634" s="77"/>
      <c r="I634" s="77"/>
    </row>
    <row r="635" spans="4:9" x14ac:dyDescent="0.6">
      <c r="D635" s="77"/>
      <c r="E635" s="77"/>
      <c r="F635" s="77"/>
      <c r="G635" s="77"/>
      <c r="H635" s="77"/>
      <c r="I635" s="77"/>
    </row>
    <row r="636" spans="4:9" x14ac:dyDescent="0.6">
      <c r="D636" s="77"/>
      <c r="E636" s="77"/>
      <c r="F636" s="77"/>
      <c r="G636" s="77"/>
      <c r="H636" s="77"/>
      <c r="I636" s="77"/>
    </row>
    <row r="637" spans="4:9" x14ac:dyDescent="0.6">
      <c r="D637" s="77"/>
      <c r="E637" s="77"/>
      <c r="F637" s="77"/>
      <c r="G637" s="77"/>
      <c r="H637" s="77"/>
      <c r="I637" s="77"/>
    </row>
    <row r="638" spans="4:9" x14ac:dyDescent="0.6">
      <c r="D638" s="77"/>
      <c r="E638" s="77"/>
      <c r="F638" s="77"/>
      <c r="G638" s="77"/>
      <c r="H638" s="77"/>
      <c r="I638" s="77"/>
    </row>
    <row r="639" spans="4:9" x14ac:dyDescent="0.6">
      <c r="D639" s="77"/>
      <c r="E639" s="77"/>
      <c r="F639" s="77"/>
      <c r="G639" s="77"/>
      <c r="H639" s="77"/>
      <c r="I639" s="77"/>
    </row>
    <row r="640" spans="4:9" x14ac:dyDescent="0.6">
      <c r="D640" s="77"/>
      <c r="E640" s="77"/>
      <c r="F640" s="77"/>
      <c r="G640" s="77"/>
      <c r="H640" s="77"/>
      <c r="I640" s="77"/>
    </row>
    <row r="641" spans="4:9" x14ac:dyDescent="0.6">
      <c r="D641" s="77"/>
      <c r="E641" s="77"/>
      <c r="F641" s="77"/>
      <c r="G641" s="77"/>
      <c r="H641" s="77"/>
      <c r="I641" s="77"/>
    </row>
    <row r="642" spans="4:9" x14ac:dyDescent="0.6">
      <c r="D642" s="77"/>
      <c r="E642" s="77"/>
      <c r="F642" s="77"/>
      <c r="G642" s="77"/>
      <c r="H642" s="77"/>
      <c r="I642" s="77"/>
    </row>
    <row r="643" spans="4:9" x14ac:dyDescent="0.6">
      <c r="D643" s="77"/>
      <c r="E643" s="77"/>
      <c r="F643" s="77"/>
      <c r="G643" s="77"/>
      <c r="H643" s="77"/>
      <c r="I643" s="77"/>
    </row>
    <row r="644" spans="4:9" x14ac:dyDescent="0.6">
      <c r="D644" s="77"/>
      <c r="E644" s="77"/>
      <c r="F644" s="77"/>
      <c r="G644" s="77"/>
      <c r="H644" s="77"/>
      <c r="I644" s="77"/>
    </row>
    <row r="645" spans="4:9" x14ac:dyDescent="0.6">
      <c r="D645" s="77"/>
      <c r="E645" s="77"/>
      <c r="F645" s="77"/>
      <c r="G645" s="77"/>
      <c r="H645" s="77"/>
      <c r="I645" s="77"/>
    </row>
    <row r="646" spans="4:9" x14ac:dyDescent="0.6">
      <c r="D646" s="77"/>
      <c r="E646" s="77"/>
      <c r="F646" s="77"/>
      <c r="G646" s="77"/>
      <c r="H646" s="77"/>
      <c r="I646" s="77"/>
    </row>
    <row r="647" spans="4:9" x14ac:dyDescent="0.6">
      <c r="D647" s="77"/>
      <c r="E647" s="77"/>
      <c r="F647" s="77"/>
      <c r="G647" s="77"/>
      <c r="H647" s="77"/>
      <c r="I647" s="77"/>
    </row>
    <row r="648" spans="4:9" x14ac:dyDescent="0.6">
      <c r="D648" s="77"/>
      <c r="E648" s="77"/>
      <c r="F648" s="77"/>
      <c r="G648" s="77"/>
      <c r="H648" s="77"/>
      <c r="I648" s="77"/>
    </row>
    <row r="649" spans="4:9" x14ac:dyDescent="0.6">
      <c r="D649" s="77"/>
      <c r="E649" s="77"/>
      <c r="F649" s="77"/>
      <c r="G649" s="77"/>
      <c r="H649" s="77"/>
      <c r="I649" s="77"/>
    </row>
    <row r="650" spans="4:9" x14ac:dyDescent="0.6">
      <c r="D650" s="77"/>
      <c r="E650" s="77"/>
      <c r="F650" s="77"/>
      <c r="G650" s="77"/>
      <c r="H650" s="77"/>
      <c r="I650" s="77"/>
    </row>
    <row r="651" spans="4:9" x14ac:dyDescent="0.6">
      <c r="D651" s="77"/>
      <c r="E651" s="77"/>
      <c r="F651" s="77"/>
      <c r="G651" s="77"/>
      <c r="H651" s="77"/>
      <c r="I651" s="77"/>
    </row>
    <row r="652" spans="4:9" x14ac:dyDescent="0.6">
      <c r="D652" s="77"/>
      <c r="E652" s="77"/>
      <c r="F652" s="77"/>
      <c r="G652" s="77"/>
      <c r="H652" s="77"/>
      <c r="I652" s="77"/>
    </row>
    <row r="653" spans="4:9" x14ac:dyDescent="0.6">
      <c r="D653" s="77"/>
      <c r="E653" s="77"/>
      <c r="F653" s="77"/>
      <c r="G653" s="77"/>
      <c r="H653" s="77"/>
      <c r="I653" s="77"/>
    </row>
    <row r="654" spans="4:9" x14ac:dyDescent="0.6">
      <c r="D654" s="77"/>
      <c r="E654" s="77"/>
      <c r="F654" s="77"/>
      <c r="G654" s="77"/>
      <c r="H654" s="77"/>
      <c r="I654" s="77"/>
    </row>
    <row r="655" spans="4:9" x14ac:dyDescent="0.6">
      <c r="D655" s="77"/>
      <c r="E655" s="77"/>
      <c r="F655" s="77"/>
      <c r="G655" s="77"/>
      <c r="H655" s="77"/>
      <c r="I655" s="77"/>
    </row>
    <row r="656" spans="4:9" x14ac:dyDescent="0.6">
      <c r="D656" s="77"/>
      <c r="E656" s="77"/>
      <c r="F656" s="77"/>
      <c r="G656" s="77"/>
      <c r="H656" s="77"/>
      <c r="I656" s="77"/>
    </row>
    <row r="657" spans="4:9" x14ac:dyDescent="0.6">
      <c r="D657" s="77"/>
      <c r="E657" s="77"/>
      <c r="F657" s="77"/>
      <c r="G657" s="77"/>
      <c r="H657" s="77"/>
      <c r="I657" s="77"/>
    </row>
    <row r="658" spans="4:9" x14ac:dyDescent="0.6">
      <c r="D658" s="77"/>
      <c r="E658" s="77"/>
      <c r="F658" s="77"/>
      <c r="G658" s="77"/>
      <c r="H658" s="77"/>
      <c r="I658" s="77"/>
    </row>
    <row r="659" spans="4:9" x14ac:dyDescent="0.6">
      <c r="D659" s="77"/>
      <c r="E659" s="77"/>
      <c r="F659" s="77"/>
      <c r="G659" s="77"/>
      <c r="H659" s="77"/>
      <c r="I659" s="77"/>
    </row>
    <row r="660" spans="4:9" x14ac:dyDescent="0.6">
      <c r="D660" s="77"/>
      <c r="E660" s="77"/>
      <c r="F660" s="77"/>
      <c r="G660" s="77"/>
      <c r="H660" s="77"/>
      <c r="I660" s="77"/>
    </row>
    <row r="661" spans="4:9" x14ac:dyDescent="0.6">
      <c r="D661" s="77"/>
      <c r="E661" s="77"/>
      <c r="F661" s="77"/>
      <c r="G661" s="77"/>
      <c r="H661" s="77"/>
      <c r="I661" s="77"/>
    </row>
    <row r="662" spans="4:9" x14ac:dyDescent="0.6">
      <c r="D662" s="77"/>
      <c r="E662" s="77"/>
      <c r="F662" s="77"/>
      <c r="G662" s="77"/>
      <c r="H662" s="77"/>
      <c r="I662" s="77"/>
    </row>
    <row r="663" spans="4:9" x14ac:dyDescent="0.6">
      <c r="D663" s="77"/>
      <c r="E663" s="77"/>
      <c r="F663" s="77"/>
      <c r="G663" s="77"/>
      <c r="H663" s="77"/>
      <c r="I663" s="77"/>
    </row>
    <row r="664" spans="4:9" x14ac:dyDescent="0.6">
      <c r="D664" s="77"/>
      <c r="E664" s="77"/>
      <c r="F664" s="77"/>
      <c r="G664" s="77"/>
      <c r="H664" s="77"/>
      <c r="I664" s="77"/>
    </row>
    <row r="665" spans="4:9" x14ac:dyDescent="0.6">
      <c r="D665" s="77"/>
      <c r="E665" s="77"/>
      <c r="F665" s="77"/>
      <c r="G665" s="77"/>
      <c r="H665" s="77"/>
      <c r="I665" s="77"/>
    </row>
    <row r="666" spans="4:9" x14ac:dyDescent="0.6">
      <c r="D666" s="77"/>
      <c r="E666" s="77"/>
      <c r="F666" s="77"/>
      <c r="G666" s="77"/>
      <c r="H666" s="77"/>
      <c r="I666" s="77"/>
    </row>
    <row r="667" spans="4:9" x14ac:dyDescent="0.6">
      <c r="D667" s="77"/>
      <c r="E667" s="77"/>
      <c r="F667" s="77"/>
      <c r="G667" s="77"/>
      <c r="H667" s="77"/>
      <c r="I667" s="77"/>
    </row>
    <row r="668" spans="4:9" x14ac:dyDescent="0.6">
      <c r="D668" s="77"/>
      <c r="E668" s="77"/>
      <c r="F668" s="77"/>
      <c r="G668" s="77"/>
      <c r="H668" s="77"/>
      <c r="I668" s="77"/>
    </row>
    <row r="669" spans="4:9" x14ac:dyDescent="0.6">
      <c r="D669" s="77"/>
      <c r="E669" s="77"/>
      <c r="F669" s="77"/>
      <c r="G669" s="77"/>
      <c r="H669" s="77"/>
      <c r="I669" s="77"/>
    </row>
    <row r="670" spans="4:9" x14ac:dyDescent="0.6">
      <c r="D670" s="77"/>
      <c r="E670" s="77"/>
      <c r="F670" s="77"/>
      <c r="G670" s="77"/>
      <c r="H670" s="77"/>
      <c r="I670" s="77"/>
    </row>
    <row r="671" spans="4:9" x14ac:dyDescent="0.6">
      <c r="D671" s="77"/>
      <c r="E671" s="77"/>
      <c r="F671" s="77"/>
      <c r="G671" s="77"/>
      <c r="H671" s="77"/>
      <c r="I671" s="77"/>
    </row>
  </sheetData>
  <sheetProtection algorithmName="SHA-512" hashValue="SJGhuL8SjVgDofiDBlEFEGh0w1Kmi8TQB8qRAtPXwRA0AWtaGjqLESFR+bcSa0VFG3hbYGiNwxS3IUBA7Uc62g==" saltValue="JmCeycHIGqlxH4M5tqv7ng==" spinCount="100000" sheet="1" objects="1" scenarios="1" formatCells="0" formatColumns="0" formatRows="0" insertColumns="0" insertRows="0" deleteColumns="0" deleteRows="0" sort="0"/>
  <mergeCells count="18">
    <mergeCell ref="D127:I127"/>
    <mergeCell ref="F121:I121"/>
    <mergeCell ref="A124:B124"/>
    <mergeCell ref="F124:G124"/>
    <mergeCell ref="A126:B126"/>
    <mergeCell ref="E126:H126"/>
    <mergeCell ref="N5:O5"/>
    <mergeCell ref="Q5:Q6"/>
    <mergeCell ref="A2:K2"/>
    <mergeCell ref="A1:J1"/>
    <mergeCell ref="A3:K3"/>
    <mergeCell ref="A4:J4"/>
    <mergeCell ref="A5:A7"/>
    <mergeCell ref="B5:B7"/>
    <mergeCell ref="D5:D6"/>
    <mergeCell ref="L5:L6"/>
    <mergeCell ref="E5:E6"/>
    <mergeCell ref="K5:K7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435C-C256-4484-B818-7274A0A56301}">
  <dimension ref="A1:I334"/>
  <sheetViews>
    <sheetView workbookViewId="0">
      <selection activeCell="B6" sqref="B6"/>
    </sheetView>
  </sheetViews>
  <sheetFormatPr defaultRowHeight="21" x14ac:dyDescent="0.6"/>
  <cols>
    <col min="1" max="1" width="6.19921875" style="12" customWidth="1"/>
    <col min="2" max="2" width="38.09765625" style="17" customWidth="1"/>
    <col min="3" max="3" width="13.8984375" style="20" customWidth="1"/>
    <col min="4" max="4" width="11.19921875" style="12" customWidth="1"/>
    <col min="5" max="5" width="7" style="5" customWidth="1"/>
    <col min="6" max="6" width="7.09765625" style="5" customWidth="1"/>
    <col min="7" max="7" width="10" style="5" customWidth="1"/>
    <col min="8" max="8" width="11" style="5" customWidth="1"/>
    <col min="9" max="9" width="16.19921875" style="97" customWidth="1"/>
  </cols>
  <sheetData>
    <row r="1" spans="1:9" x14ac:dyDescent="0.6">
      <c r="A1" s="1173" t="s">
        <v>168</v>
      </c>
      <c r="B1" s="1173"/>
      <c r="C1" s="1173"/>
      <c r="D1" s="1173"/>
      <c r="E1" s="1173"/>
      <c r="F1" s="1173"/>
      <c r="G1" s="1173"/>
      <c r="H1" s="1173"/>
      <c r="I1" s="1173"/>
    </row>
    <row r="2" spans="1:9" x14ac:dyDescent="0.6">
      <c r="A2" s="1173" t="s">
        <v>0</v>
      </c>
      <c r="B2" s="1173"/>
      <c r="C2" s="1173"/>
      <c r="D2" s="1173"/>
      <c r="E2" s="1173"/>
      <c r="F2" s="1173"/>
      <c r="G2" s="1173"/>
      <c r="H2" s="1173"/>
      <c r="I2" s="1173"/>
    </row>
    <row r="3" spans="1:9" x14ac:dyDescent="0.6">
      <c r="B3" s="1219" t="str">
        <f>+[2]งบประจำและงบกลยุทธ์!A4</f>
        <v xml:space="preserve">                ข้อมูลประจำเดือน กรกฎาคม 2566</v>
      </c>
      <c r="C3" s="1219"/>
      <c r="D3" s="1219"/>
      <c r="E3" s="1219"/>
      <c r="F3" s="1219"/>
      <c r="G3" s="1219"/>
      <c r="H3" s="1219"/>
      <c r="I3" s="1135" t="s">
        <v>95</v>
      </c>
    </row>
    <row r="4" spans="1:9" s="99" customFormat="1" ht="42" x14ac:dyDescent="0.25">
      <c r="A4" s="98" t="s">
        <v>26</v>
      </c>
      <c r="B4" s="101" t="s">
        <v>27</v>
      </c>
      <c r="C4" s="100" t="s">
        <v>41</v>
      </c>
      <c r="D4" s="98" t="s">
        <v>25</v>
      </c>
      <c r="E4" s="102" t="s">
        <v>4</v>
      </c>
      <c r="F4" s="1061" t="s">
        <v>42</v>
      </c>
      <c r="G4" s="102" t="s">
        <v>28</v>
      </c>
      <c r="H4" s="102" t="s">
        <v>6</v>
      </c>
      <c r="I4" s="103" t="s">
        <v>7</v>
      </c>
    </row>
    <row r="5" spans="1:9" ht="18.600000000000001" x14ac:dyDescent="0.25">
      <c r="A5" s="104" t="str">
        <f>+[2]ระบบการควบคุมฯ!A8</f>
        <v>ก</v>
      </c>
      <c r="B5" s="105" t="str">
        <f>+[2]ระบบการควบคุมฯ!B8</f>
        <v xml:space="preserve">แผนงานบุคลากรภาครัฐ </v>
      </c>
      <c r="C5" s="346">
        <f>+[5]ระบบการควบคุมฯ!C25</f>
        <v>0</v>
      </c>
      <c r="D5" s="106">
        <f>+D6</f>
        <v>8927500</v>
      </c>
      <c r="E5" s="106">
        <f t="shared" ref="E5:H6" si="0">+E6</f>
        <v>0</v>
      </c>
      <c r="F5" s="106">
        <f t="shared" si="0"/>
        <v>0</v>
      </c>
      <c r="G5" s="106">
        <f t="shared" si="0"/>
        <v>7749770.8899999997</v>
      </c>
      <c r="H5" s="106">
        <f t="shared" si="0"/>
        <v>1177729.1100000003</v>
      </c>
      <c r="I5" s="107"/>
    </row>
    <row r="6" spans="1:9" ht="37.200000000000003" x14ac:dyDescent="0.25">
      <c r="A6" s="347">
        <f>+[2]ระบบการควบคุมฯ!A9</f>
        <v>1</v>
      </c>
      <c r="B6" s="348" t="str">
        <f>+[2]ระบบการควบคุมฯ!B9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6" s="348" t="str">
        <f>+[2]ระบบการควบคุมฯ!C10</f>
        <v>20004 14000800</v>
      </c>
      <c r="D6" s="350">
        <f>+D7</f>
        <v>8927500</v>
      </c>
      <c r="E6" s="350">
        <f t="shared" si="0"/>
        <v>0</v>
      </c>
      <c r="F6" s="350">
        <f t="shared" si="0"/>
        <v>0</v>
      </c>
      <c r="G6" s="350">
        <f t="shared" si="0"/>
        <v>7749770.8899999997</v>
      </c>
      <c r="H6" s="350">
        <f t="shared" si="0"/>
        <v>1177729.1100000003</v>
      </c>
      <c r="I6" s="351"/>
    </row>
    <row r="7" spans="1:9" ht="31.2" x14ac:dyDescent="0.25">
      <c r="A7" s="352">
        <f>+[2]ระบบการควบคุมฯ!A11</f>
        <v>1.1000000000000001</v>
      </c>
      <c r="B7" s="463" t="str">
        <f>+[2]ระบบการควบคุมฯ!B11</f>
        <v>กิจกรรมค่าใช้จ่ายบุคลากรภาครัฐของสำนักงานคณะกรรมการการศึกษาขั้นพื้นฐาน</v>
      </c>
      <c r="C7" s="108" t="str">
        <f>+[2]ระบบการควบคุมฯ!C11</f>
        <v>20004 66 79456 00000</v>
      </c>
      <c r="D7" s="353">
        <f>+D8+D12</f>
        <v>8927500</v>
      </c>
      <c r="E7" s="353">
        <f t="shared" ref="E7:H7" si="1">+E8+E12</f>
        <v>0</v>
      </c>
      <c r="F7" s="353">
        <f t="shared" si="1"/>
        <v>0</v>
      </c>
      <c r="G7" s="353">
        <f t="shared" si="1"/>
        <v>7749770.8899999997</v>
      </c>
      <c r="H7" s="353">
        <f t="shared" si="1"/>
        <v>1177729.1100000003</v>
      </c>
      <c r="I7" s="553"/>
    </row>
    <row r="8" spans="1:9" ht="18.600000000000001" x14ac:dyDescent="0.25">
      <c r="A8" s="354"/>
      <c r="B8" s="355" t="str">
        <f>+[2]ระบบการควบคุมฯ!B12</f>
        <v xml:space="preserve"> งบบุคลากร 6611150</v>
      </c>
      <c r="C8" s="464" t="str">
        <f>+[2]ระบบการควบคุมฯ!C12</f>
        <v>20004 14000800 1000000</v>
      </c>
      <c r="D8" s="357">
        <f>+D9</f>
        <v>6857000</v>
      </c>
      <c r="E8" s="357">
        <f t="shared" ref="E8:H8" si="2">+E9</f>
        <v>0</v>
      </c>
      <c r="F8" s="357">
        <f t="shared" si="2"/>
        <v>0</v>
      </c>
      <c r="G8" s="357">
        <f t="shared" si="2"/>
        <v>6050422.8899999997</v>
      </c>
      <c r="H8" s="357">
        <f t="shared" si="2"/>
        <v>806577.11000000034</v>
      </c>
      <c r="I8" s="358"/>
    </row>
    <row r="9" spans="1:9" ht="37.200000000000003" x14ac:dyDescent="0.25">
      <c r="A9" s="874" t="str">
        <f>+[2]ระบบการควบคุมฯ!A13</f>
        <v>1.1.1</v>
      </c>
      <c r="B9" s="875" t="str">
        <f>+[2]ระบบการควบคุมฯ!B13</f>
        <v>ค่าตอบแทนพนักงานราชการ29 อัตรา (ต.ค.65 - ก.พ.66) 3,040,000 บาท</v>
      </c>
      <c r="C9" s="876" t="str">
        <f>+[2]ระบบการควบคุมฯ!C13</f>
        <v>ศธ 04002/ว4811 ลว.25 ต.ค.65 โอนครั้งที่ 7</v>
      </c>
      <c r="D9" s="877">
        <f>+[2]ระบบการควบคุมฯ!D13</f>
        <v>6857000</v>
      </c>
      <c r="E9" s="877">
        <f>+'[2]1408บุคลากรภาครัฐ'!I40+'[2]1408บุคลากรภาครัฐ'!J40</f>
        <v>0</v>
      </c>
      <c r="F9" s="877">
        <f>+'[2]1408บุคลากรภาครัฐ'!K40+'[2]1408บุคลากรภาครัฐ'!L40</f>
        <v>0</v>
      </c>
      <c r="G9" s="877">
        <f>+'[2]1408บุคลากรภาครัฐ'!M40+'[2]1408บุคลากรภาครัฐ'!N40</f>
        <v>6050422.8899999997</v>
      </c>
      <c r="H9" s="878">
        <f>+D9-E9-F9-G9</f>
        <v>806577.11000000034</v>
      </c>
      <c r="I9" s="879" t="s">
        <v>15</v>
      </c>
    </row>
    <row r="10" spans="1:9" ht="37.200000000000003" hidden="1" customHeight="1" x14ac:dyDescent="0.25">
      <c r="A10" s="1062" t="str">
        <f>+[2]ระบบการควบคุมฯ!A14</f>
        <v>1.1.1.1</v>
      </c>
      <c r="B10" s="1063" t="str">
        <f>+[2]ระบบการควบคุมฯ!B14</f>
        <v>ค่าตอบแทนพนักงานราชการ 28 อัตรา (มี.ค.-พค66) 1,870,000 บาท ค่าตอบแทน 1,870,000 เลื่อนขั้น 106,000</v>
      </c>
      <c r="C10" s="1064" t="str">
        <f>+[2]ระบบการควบคุมฯ!C14</f>
        <v>ศธ 04002/ว700 ลว.22 ก.พ.66 โอนครั้งที่ 332</v>
      </c>
      <c r="D10" s="1065"/>
      <c r="E10" s="1065"/>
      <c r="F10" s="1065"/>
      <c r="G10" s="1065"/>
      <c r="H10" s="1066"/>
      <c r="I10" s="1067"/>
    </row>
    <row r="11" spans="1:9" ht="55.95" hidden="1" customHeight="1" x14ac:dyDescent="0.25">
      <c r="A11" s="1068" t="str">
        <f>+[2]ระบบการควบคุมฯ!A15</f>
        <v>1.1.1.2</v>
      </c>
      <c r="B11" s="1069" t="str">
        <f>+[2]ระบบการควบคุมฯ!B15</f>
        <v xml:space="preserve">ค่าตอบแทนพนักงานราชการ 28 อัตรา (มิย - สค 66) 1,841,000 บาท </v>
      </c>
      <c r="C11" s="1070" t="str">
        <f>+[2]ระบบการควบคุมฯ!C15</f>
        <v>ศธ 04002/ว2030 ลว.23 พค 66 โอนครั้งที่ 549</v>
      </c>
      <c r="D11" s="1071"/>
      <c r="E11" s="1071"/>
      <c r="F11" s="1071"/>
      <c r="G11" s="1071"/>
      <c r="H11" s="1072"/>
      <c r="I11" s="1073"/>
    </row>
    <row r="12" spans="1:9" ht="55.95" hidden="1" customHeight="1" x14ac:dyDescent="0.25">
      <c r="A12" s="354">
        <f>+[2]ระบบการควบคุมฯ!A21</f>
        <v>0</v>
      </c>
      <c r="B12" s="355" t="str">
        <f>+[2]ระบบการควบคุมฯ!B21</f>
        <v xml:space="preserve"> งบดำเนินงาน 66112xx</v>
      </c>
      <c r="C12" s="464" t="str">
        <f>+[2]ระบบการควบคุมฯ!C21</f>
        <v>20004 14000800 2000000</v>
      </c>
      <c r="D12" s="357">
        <f>SUM(D13:D17)</f>
        <v>2070500</v>
      </c>
      <c r="E12" s="357">
        <f t="shared" ref="E12:H12" si="3">SUM(E13:E17)</f>
        <v>0</v>
      </c>
      <c r="F12" s="357">
        <f t="shared" si="3"/>
        <v>0</v>
      </c>
      <c r="G12" s="357">
        <f t="shared" si="3"/>
        <v>1699348</v>
      </c>
      <c r="H12" s="357">
        <f t="shared" si="3"/>
        <v>371152</v>
      </c>
      <c r="I12" s="358"/>
    </row>
    <row r="13" spans="1:9" ht="74.400000000000006" hidden="1" customHeight="1" x14ac:dyDescent="0.25">
      <c r="A13" s="874" t="str">
        <f>+[2]ระบบการควบคุมฯ!A22</f>
        <v>1.1.2</v>
      </c>
      <c r="B13" s="875" t="str">
        <f>+[2]ระบบการควบคุมฯ!B22</f>
        <v>เงินสมทบกองทุนประกันสังคมพนักงานราชการ 29 อัตรา (ต.ค.65 - ก.พ.66)102,000 บาท/สมทบกองทุนทดแทน 12 เดือน จำนวนเงิน 15,000 บาท</v>
      </c>
      <c r="C13" s="876" t="str">
        <f>+[2]ระบบการควบคุมฯ!C22</f>
        <v>ศธ 04002/ว4811 ลว.25 ต.ค.65 โอนครั้งที่ 7</v>
      </c>
      <c r="D13" s="877">
        <f>+[2]ระบบการควบคุมฯ!D22</f>
        <v>246000</v>
      </c>
      <c r="E13" s="877">
        <f>+'[2]1408บุคลากรภาครัฐ'!I66+'[2]1408บุคลากรภาครัฐ'!J66</f>
        <v>0</v>
      </c>
      <c r="F13" s="877">
        <f>+'[2]1408บุคลากรภาครัฐ'!K66+'[2]1408บุคลากรภาครัฐ'!L66</f>
        <v>0</v>
      </c>
      <c r="G13" s="877">
        <f>+'[2]1408บุคลากรภาครัฐ'!M66+'[2]1408บุคลากรภาครัฐ'!N66</f>
        <v>182918</v>
      </c>
      <c r="H13" s="878">
        <f>+D13-E13-F13-G13</f>
        <v>63082</v>
      </c>
      <c r="I13" s="879" t="s">
        <v>15</v>
      </c>
    </row>
    <row r="14" spans="1:9" ht="55.95" hidden="1" customHeight="1" x14ac:dyDescent="0.25">
      <c r="A14" s="362" t="str">
        <f>+[2]ระบบการควบคุมฯ!A23</f>
        <v>1.1.2.1</v>
      </c>
      <c r="B14" s="880" t="str">
        <f>+[2]ระบบการควบคุมฯ!B23</f>
        <v>เงินสมทบกองทุนประกันสังคม 28 อัตรา (มี.ค.-พค66) 66000 บาท</v>
      </c>
      <c r="C14" s="881" t="str">
        <f>+[2]ระบบการควบคุมฯ!C23</f>
        <v>ศธ 04002/ว700 ลว.22 ก.พ.66 โอนครั้งที่ 332</v>
      </c>
      <c r="D14" s="363"/>
      <c r="E14" s="363"/>
      <c r="F14" s="363"/>
      <c r="G14" s="363"/>
      <c r="H14" s="882"/>
      <c r="I14" s="883"/>
    </row>
    <row r="15" spans="1:9" ht="31.2" hidden="1" customHeight="1" x14ac:dyDescent="0.25">
      <c r="A15" s="362" t="str">
        <f>+[2]ระบบการควบคุมฯ!A24</f>
        <v>1.1.2.2</v>
      </c>
      <c r="B15" s="880" t="str">
        <f>+[2]ระบบการควบคุมฯ!B24</f>
        <v>เงินสมทบกองทุนประกันสังคม 28 อัตรา (มิย-สค66) 63000 บาท</v>
      </c>
      <c r="C15" s="881" t="str">
        <f>+[2]ระบบการควบคุมฯ!C24</f>
        <v>ศธ 04002/ว2030 ลว.23 พค 66 โอนครั้งที่ 549</v>
      </c>
      <c r="D15" s="363"/>
      <c r="E15" s="363"/>
      <c r="F15" s="363"/>
      <c r="G15" s="363"/>
      <c r="H15" s="882"/>
      <c r="I15" s="883"/>
    </row>
    <row r="16" spans="1:9" ht="18.75" hidden="1" customHeight="1" x14ac:dyDescent="0.25">
      <c r="A16" s="874" t="str">
        <f>+[2]ระบบการควบคุมฯ!A29</f>
        <v>1.1.3</v>
      </c>
      <c r="B16" s="875" t="str">
        <f>+[2]ระบบการควบคุมฯ!B29</f>
        <v xml:space="preserve">ค่าเช่าบ้าน  ครั้งที่ 1 768,000 บาท </v>
      </c>
      <c r="C16" s="876" t="str">
        <f>+[2]ระบบการควบคุมฯ!C29</f>
        <v>ศธ 04002/ว5197 ลว.14/11/2022 โอนครั้งที่ 67</v>
      </c>
      <c r="D16" s="877">
        <f>+[2]ระบบการควบคุมฯ!D29</f>
        <v>1824500</v>
      </c>
      <c r="E16" s="877">
        <f>+'[2]1408บุคลากรภาครัฐ'!I121+'[2]1408บุคลากรภาครัฐ'!J121</f>
        <v>0</v>
      </c>
      <c r="F16" s="877">
        <f>+'[2]1408บุคลากรภาครัฐ'!K128+'[2]1408บุคลากรภาครัฐ'!L128</f>
        <v>0</v>
      </c>
      <c r="G16" s="877">
        <f>+'[2]1408บุคลากรภาครัฐ'!M121+'[2]1408บุคลากรภาครัฐ'!N121</f>
        <v>1516430</v>
      </c>
      <c r="H16" s="878">
        <f>+D16-E16-F16-G16</f>
        <v>308070</v>
      </c>
      <c r="I16" s="879" t="s">
        <v>15</v>
      </c>
    </row>
    <row r="17" spans="1:9" ht="18.75" hidden="1" customHeight="1" x14ac:dyDescent="0.25">
      <c r="A17" s="1062" t="str">
        <f>+[2]ระบบการควบคุมฯ!A30</f>
        <v>1.1.3.1</v>
      </c>
      <c r="B17" s="1063" t="str">
        <f>+[2]ระบบการควบคุมฯ!B30</f>
        <v>ค่าเช่าบ้านครั้งที่ 2 421,500</v>
      </c>
      <c r="C17" s="1064" t="str">
        <f>+[2]ระบบการควบคุมฯ!C30</f>
        <v>ศธ 04002/ว709 ลว. 23 ก.พ.66</v>
      </c>
      <c r="D17" s="1065"/>
      <c r="E17" s="1065"/>
      <c r="F17" s="1065"/>
      <c r="G17" s="1065"/>
      <c r="H17" s="1066"/>
      <c r="I17" s="1067"/>
    </row>
    <row r="18" spans="1:9" ht="18.75" hidden="1" customHeight="1" x14ac:dyDescent="0.25">
      <c r="A18" s="1068" t="str">
        <f>+[2]ระบบการควบคุมฯ!A31</f>
        <v>1.1.3.2</v>
      </c>
      <c r="B18" s="1069" t="str">
        <f>+[2]ระบบการควบคุมฯ!B31</f>
        <v>ค่าเช่าบ้านครั้งที่ 3 635,000 บาท มิย - สค 66</v>
      </c>
      <c r="C18" s="1070" t="str">
        <f>+[2]ระบบการควบคุมฯ!C31</f>
        <v>ศธ 04002/ว2424 ลว. 16 มิย 66</v>
      </c>
      <c r="D18" s="1071"/>
      <c r="E18" s="1071"/>
      <c r="F18" s="1071"/>
      <c r="G18" s="1071"/>
      <c r="H18" s="1072"/>
      <c r="I18" s="1073"/>
    </row>
    <row r="19" spans="1:9" ht="18.75" hidden="1" customHeight="1" x14ac:dyDescent="0.25">
      <c r="A19" s="104" t="str">
        <f>+[5]ระบบการควบคุมฯ!A30</f>
        <v>ข</v>
      </c>
      <c r="B19" s="105" t="str">
        <f>+[5]ระบบการควบคุมฯ!B30</f>
        <v xml:space="preserve">แผนงานยุทธศาสตร์พัฒนาคุณภาพการศึกษาและการเรียนรู้ </v>
      </c>
      <c r="C19" s="346">
        <f>+[5]ระบบการควบคุมฯ!C30</f>
        <v>0</v>
      </c>
      <c r="D19" s="106">
        <f>+D20+D36+D52+D66+D143+D153</f>
        <v>20067041</v>
      </c>
      <c r="E19" s="106">
        <f t="shared" ref="E19:H19" si="4">+E20+E36+E52+E66+E143+E153</f>
        <v>0</v>
      </c>
      <c r="F19" s="106">
        <f t="shared" si="4"/>
        <v>0</v>
      </c>
      <c r="G19" s="106">
        <f t="shared" si="4"/>
        <v>15754956.449999999</v>
      </c>
      <c r="H19" s="106">
        <f t="shared" si="4"/>
        <v>4312084.5500000007</v>
      </c>
      <c r="I19" s="107"/>
    </row>
    <row r="20" spans="1:9" ht="18.75" hidden="1" customHeight="1" x14ac:dyDescent="0.25">
      <c r="A20" s="347">
        <f>+[5]ระบบการควบคุมฯ!A31</f>
        <v>1</v>
      </c>
      <c r="B20" s="348" t="str">
        <f>+[5]ระบบการควบคุมฯ!B31</f>
        <v>โครงการพัฒนาหลักสูตรกระบวนการเรียนการสอน การวัดและประเมินผล</v>
      </c>
      <c r="C20" s="348" t="str">
        <f>+[2]ระบบการควบคุมฯ!C40</f>
        <v>20004 31003100</v>
      </c>
      <c r="D20" s="350">
        <f>+D21+D24+D32+D39+D46+D49</f>
        <v>54100</v>
      </c>
      <c r="E20" s="350">
        <f t="shared" ref="E20:H20" si="5">+E21+E24+E32+E39+E46+E49</f>
        <v>0</v>
      </c>
      <c r="F20" s="350">
        <f t="shared" si="5"/>
        <v>0</v>
      </c>
      <c r="G20" s="350">
        <f t="shared" si="5"/>
        <v>14420</v>
      </c>
      <c r="H20" s="350">
        <f t="shared" si="5"/>
        <v>39680</v>
      </c>
      <c r="I20" s="351"/>
    </row>
    <row r="21" spans="1:9" ht="18.75" hidden="1" customHeight="1" x14ac:dyDescent="0.25">
      <c r="A21" s="352">
        <f>+[2]ระบบการควบคุมฯ!A42</f>
        <v>1.1000000000000001</v>
      </c>
      <c r="B21" s="839" t="str">
        <f>+[2]ระบบการควบคุมฯ!B42</f>
        <v xml:space="preserve">กิจกรรมพัฒนาคลังเครื่องมือมาตรฐานเพื่อยกระดับคุณภาพผู้เรียนในศตวรรษที่ 21  </v>
      </c>
      <c r="C21" s="108" t="str">
        <f>+[2]ระบบการควบคุมฯ!C42</f>
        <v>20004 66 00039 00000</v>
      </c>
      <c r="D21" s="353">
        <f>+D22</f>
        <v>1800</v>
      </c>
      <c r="E21" s="353">
        <f t="shared" ref="E21:H22" si="6">+E22</f>
        <v>0</v>
      </c>
      <c r="F21" s="353">
        <f t="shared" si="6"/>
        <v>0</v>
      </c>
      <c r="G21" s="353">
        <f t="shared" si="6"/>
        <v>1320</v>
      </c>
      <c r="H21" s="353">
        <f t="shared" si="6"/>
        <v>480</v>
      </c>
      <c r="I21" s="553"/>
    </row>
    <row r="22" spans="1:9" ht="18.75" hidden="1" customHeight="1" x14ac:dyDescent="0.25">
      <c r="A22" s="959"/>
      <c r="B22" s="960" t="str">
        <f>+[2]ระบบการควบคุมฯ!B43</f>
        <v>งบรายจ่ายอื่น   6611500</v>
      </c>
      <c r="C22" s="961" t="str">
        <f>+[2]ระบบการควบคุมฯ!C43</f>
        <v>20004 31003100 5000003</v>
      </c>
      <c r="D22" s="962">
        <f>+D23</f>
        <v>1800</v>
      </c>
      <c r="E22" s="962">
        <f t="shared" si="6"/>
        <v>0</v>
      </c>
      <c r="F22" s="962">
        <f t="shared" si="6"/>
        <v>0</v>
      </c>
      <c r="G22" s="962">
        <f t="shared" si="6"/>
        <v>1320</v>
      </c>
      <c r="H22" s="962">
        <f t="shared" si="6"/>
        <v>480</v>
      </c>
      <c r="I22" s="963"/>
    </row>
    <row r="23" spans="1:9" ht="55.95" hidden="1" customHeight="1" x14ac:dyDescent="0.25">
      <c r="A23" s="359" t="str">
        <f>+[2]ระบบการควบคุมฯ!A44</f>
        <v>1.1.1</v>
      </c>
      <c r="B23" s="191" t="str">
        <f>+[2]ระบบการควบคุมฯ!B44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23" s="886" t="str">
        <f>+[2]ระบบการควบคุมฯ!C44</f>
        <v>ศธ 04002/ว1463  ลว. 11 เมย 66 โอนครั้งที่ 466</v>
      </c>
      <c r="D23" s="495">
        <f>+[2]ระบบการควบคุมฯ!F44</f>
        <v>1800</v>
      </c>
      <c r="E23" s="495">
        <f>+[2]ระบบการควบคุมฯ!G44+[2]ระบบการควบคุมฯ!H44</f>
        <v>0</v>
      </c>
      <c r="F23" s="495">
        <f>+[2]ระบบการควบคุมฯ!I44+[2]ระบบการควบคุมฯ!J44</f>
        <v>0</v>
      </c>
      <c r="G23" s="495">
        <f>+[2]ระบบการควบคุมฯ!K44+[2]ระบบการควบคุมฯ!L44</f>
        <v>1320</v>
      </c>
      <c r="H23" s="496">
        <f>+D23-E23-F23-G23</f>
        <v>480</v>
      </c>
      <c r="I23" s="964" t="s">
        <v>96</v>
      </c>
    </row>
    <row r="24" spans="1:9" ht="55.95" hidden="1" customHeight="1" x14ac:dyDescent="0.25">
      <c r="A24" s="352">
        <f>+[2]ระบบการควบคุมฯ!A46</f>
        <v>1.2</v>
      </c>
      <c r="B24" s="463" t="str">
        <f>+[2]ระบบการควบคุมฯ!B46</f>
        <v>กิจกรรมการยกระดับผลการทดสอบทางการศึกษาระดับชาติที่สอดคล้องกับบริบทพื้นที่</v>
      </c>
      <c r="C24" s="839" t="str">
        <f>+[2]ระบบการควบคุมฯ!C46</f>
        <v>20004 66 00040 00000</v>
      </c>
      <c r="D24" s="353">
        <f>+D25</f>
        <v>22300</v>
      </c>
      <c r="E24" s="353">
        <f t="shared" ref="E24:H24" si="7">+E25</f>
        <v>0</v>
      </c>
      <c r="F24" s="353">
        <f t="shared" si="7"/>
        <v>0</v>
      </c>
      <c r="G24" s="353">
        <f t="shared" si="7"/>
        <v>12300</v>
      </c>
      <c r="H24" s="353">
        <f t="shared" si="7"/>
        <v>10000</v>
      </c>
      <c r="I24" s="553"/>
    </row>
    <row r="25" spans="1:9" ht="37.200000000000003" hidden="1" customHeight="1" x14ac:dyDescent="0.25">
      <c r="A25" s="354"/>
      <c r="B25" s="355" t="str">
        <f>+[2]ระบบการควบคุมฯ!B47</f>
        <v>งบรายจ่ายอื่น   6611500</v>
      </c>
      <c r="C25" s="464" t="str">
        <f>+[2]ระบบการควบคุมฯ!C47</f>
        <v>20004 31003100 5000004</v>
      </c>
      <c r="D25" s="357">
        <f>SUM(D26:D31)</f>
        <v>22300</v>
      </c>
      <c r="E25" s="357">
        <f t="shared" ref="E25:H25" si="8">SUM(E26:E31)</f>
        <v>0</v>
      </c>
      <c r="F25" s="357">
        <f t="shared" si="8"/>
        <v>0</v>
      </c>
      <c r="G25" s="357">
        <f t="shared" si="8"/>
        <v>12300</v>
      </c>
      <c r="H25" s="357">
        <f t="shared" si="8"/>
        <v>10000</v>
      </c>
      <c r="I25" s="358"/>
    </row>
    <row r="26" spans="1:9" ht="37.200000000000003" hidden="1" customHeight="1" x14ac:dyDescent="0.25">
      <c r="A26" s="359" t="str">
        <f>+[2]ระบบการควบคุมฯ!A48</f>
        <v>1.2.1</v>
      </c>
      <c r="B26" s="191" t="str">
        <f>+[2]ระบบการควบคุมฯ!B48</f>
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2565 และการขับเคลื่อนการนำผลการประเมิน RT, NT และ   O-NET ไปใช้ในการพัฒนาคุณภาพการศึกษา รุ่นที่ 1 ระหว่างวันที่ 7 – 9 พฤศจิกายน 2565 ณ โรงแรมริเวอร์ไซด์ กรุงเทพมหานคร </v>
      </c>
      <c r="C26" s="191" t="str">
        <f>+[2]ระบบการควบคุมฯ!C48</f>
        <v>ศธ 04002/ว5005  ลว. 3 พ.ย. 65 โอนครั้งที่ 42</v>
      </c>
      <c r="D26" s="360">
        <f>+[2]ระบบการควบคุมฯ!F48</f>
        <v>800</v>
      </c>
      <c r="E26" s="360">
        <f>+[2]ระบบการควบคุมฯ!G48+[2]ระบบการควบคุมฯ!H48</f>
        <v>0</v>
      </c>
      <c r="F26" s="360">
        <f>+[2]ระบบการควบคุมฯ!I48+[2]ระบบการควบคุมฯ!J48</f>
        <v>0</v>
      </c>
      <c r="G26" s="360">
        <f>+[2]ระบบการควบคุมฯ!K48+[2]ระบบการควบคุมฯ!L48</f>
        <v>800</v>
      </c>
      <c r="H26" s="361">
        <f>+D26-E26-F26-G26</f>
        <v>0</v>
      </c>
      <c r="I26" s="110" t="s">
        <v>96</v>
      </c>
    </row>
    <row r="27" spans="1:9" ht="55.95" hidden="1" customHeight="1" x14ac:dyDescent="0.25">
      <c r="A27" s="359" t="str">
        <f>+[2]ระบบการควบคุมฯ!A49</f>
        <v>1.2.2</v>
      </c>
      <c r="B27" s="191" t="str">
        <f>+[2]ระบบการควบคุมฯ!B49</f>
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</c>
      <c r="C27" s="191" t="str">
        <f>+[2]ระบบการควบคุมฯ!C49</f>
        <v>ศธ 04002/ว259 ลว. 25 มค 66 โอนครั้งที่ 225</v>
      </c>
      <c r="D27" s="360">
        <f>+[2]ระบบการควบคุมฯ!F49</f>
        <v>9900</v>
      </c>
      <c r="E27" s="360">
        <f>+[2]ระบบการควบคุมฯ!G49+[2]ระบบการควบคุมฯ!H49</f>
        <v>0</v>
      </c>
      <c r="F27" s="360">
        <f>+[2]ระบบการควบคุมฯ!I49+[2]ระบบการควบคุมฯ!J49</f>
        <v>0</v>
      </c>
      <c r="G27" s="360">
        <f>+[2]ระบบการควบคุมฯ!K49+[2]ระบบการควบคุมฯ!L49</f>
        <v>9900</v>
      </c>
      <c r="H27" s="361">
        <f>+D27-E27-F27-G27</f>
        <v>0</v>
      </c>
      <c r="I27" s="110" t="s">
        <v>96</v>
      </c>
    </row>
    <row r="28" spans="1:9" ht="37.200000000000003" hidden="1" customHeight="1" x14ac:dyDescent="0.25">
      <c r="A28" s="359" t="str">
        <f>+[2]ระบบการควบคุมฯ!A50</f>
        <v>1.1.3</v>
      </c>
      <c r="B28" s="191" t="str">
        <f>+[2]ระบบการควบคุมฯ!B50</f>
        <v xml:space="preserve">ค่าใช้จ่ายในการเดินทางเข้าร่วมประชุมเชิงปฏิบัติการพัฒนาศักยภาพศึกษานิเทศก์และครูแกนนำระดับเขตพื้นที่การศึกษาด้านการวัดและประเมินผลในชั้นเรียนเพื่อพัฒนาการเรียนรู้ของผู้เรียน (Assessment for Learning) ตามหลักสูตรแกนกลางการศึกษาขั้นพื้นฐานพุทธศักราช 2551 รุ่นที่ 1 ระหว่างวันที่ 10 – 12 พฤษภาคม 2566 ณ โรงแรมริเวอร์ไซด์ กรุงเทพ เขตบางพลัด </v>
      </c>
      <c r="C28" s="191" t="str">
        <f>+[2]ระบบการควบคุมฯ!C50</f>
        <v>ศธ 04002/ว2075  ลว. 25 พ.ค. 66 โอนครั้งที่ 554</v>
      </c>
      <c r="D28" s="360">
        <f>+[2]ระบบการควบคุมฯ!F50</f>
        <v>1600</v>
      </c>
      <c r="E28" s="360">
        <f>+[2]ระบบการควบคุมฯ!G50+[2]ระบบการควบคุมฯ!H50</f>
        <v>0</v>
      </c>
      <c r="F28" s="360">
        <f>+[2]ระบบการควบคุมฯ!I50+[2]ระบบการควบคุมฯ!J50</f>
        <v>0</v>
      </c>
      <c r="G28" s="360">
        <f>+[2]ระบบการควบคุมฯ!K50+[2]ระบบการควบคุมฯ!L50</f>
        <v>1600</v>
      </c>
      <c r="H28" s="361">
        <f>+D28-E28-F28-G28</f>
        <v>0</v>
      </c>
      <c r="I28" s="110" t="s">
        <v>191</v>
      </c>
    </row>
    <row r="29" spans="1:9" ht="18.600000000000001" hidden="1" customHeight="1" x14ac:dyDescent="0.25">
      <c r="A29" s="359" t="str">
        <f>+[2]ระบบการควบคุมฯ!A51</f>
        <v>1.2.3</v>
      </c>
      <c r="B29" s="191" t="str">
        <f>+[2]ระบบการควบคุมฯ!B51</f>
        <v>ค่าใช้จ่ายในการดำเนินโครงการขับเคลื่อนการพัฒนาศักยภาพด้านการวัดและประเมินผลในชั้นเรียน    เพื่อพัฒนาการเรียนรู้ของผู้เรียน (Assessment for Learning) ตามหลักสูตรแกนกลางการศึกษาขั้นพื้นฐาน พุทธศักราช 2541</v>
      </c>
      <c r="C29" s="191" t="str">
        <f>+[2]ระบบการควบคุมฯ!C51</f>
        <v>ศธ 04002/ว2988  ลว. 20 ก.ค. 66 โอนครั้งที่ 688 งบ 10800 บาท</v>
      </c>
      <c r="D29" s="360">
        <f>+[2]ระบบการควบคุมฯ!F51</f>
        <v>10000</v>
      </c>
      <c r="E29" s="360">
        <f>+[2]ระบบการควบคุมฯ!G51+[2]ระบบการควบคุมฯ!H51</f>
        <v>0</v>
      </c>
      <c r="F29" s="360">
        <f>+[2]ระบบการควบคุมฯ!I51+[2]ระบบการควบคุมฯ!J51</f>
        <v>0</v>
      </c>
      <c r="G29" s="360">
        <f>+[2]ระบบการควบคุมฯ!K51+[2]ระบบการควบคุมฯ!L51</f>
        <v>0</v>
      </c>
      <c r="H29" s="361">
        <f>+D29-E29-F29-G29</f>
        <v>10000</v>
      </c>
      <c r="I29" s="110" t="s">
        <v>96</v>
      </c>
    </row>
    <row r="30" spans="1:9" ht="18.600000000000001" hidden="1" customHeight="1" x14ac:dyDescent="0.25">
      <c r="A30" s="362" t="str">
        <f>+[3]ระบบการควบคุมฯ!A45</f>
        <v>1.1.4</v>
      </c>
      <c r="B30" s="191" t="str">
        <f>+[3]ระบบการควบคุมฯ!B45</f>
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</c>
      <c r="C30" s="109" t="str">
        <f>+[3]ระบบการควบคุมฯ!C45</f>
        <v>ศธ 04002/ว13135 ลว.15 ส.ค.65 โอนครั้งที่ 754</v>
      </c>
      <c r="D30" s="363">
        <f>+[3]ระบบการควบคุมฯ!D45</f>
        <v>0</v>
      </c>
      <c r="E30" s="363"/>
      <c r="F30" s="363"/>
      <c r="G30" s="360">
        <f>+[3]ระบบการควบคุมฯ!K45+[3]ระบบการควบคุมฯ!L45</f>
        <v>0</v>
      </c>
      <c r="H30" s="361">
        <f t="shared" ref="H30:H31" si="9">+D30-E30-F30-G30</f>
        <v>0</v>
      </c>
      <c r="I30" s="110" t="s">
        <v>96</v>
      </c>
    </row>
    <row r="31" spans="1:9" ht="55.95" hidden="1" customHeight="1" x14ac:dyDescent="0.25">
      <c r="A31" s="362" t="str">
        <f>+[3]ระบบการควบคุมฯ!A46</f>
        <v>1.1.5</v>
      </c>
      <c r="B31" s="191" t="str">
        <f>+[3]ระบบการควบคุมฯ!B46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</c>
      <c r="C31" s="109" t="str">
        <f>+[3]ระบบการควบคุมฯ!C46</f>
        <v>ศธ 04002/ว13135 ลว.30 ก.ย.65 โอนครั้งที่ 754</v>
      </c>
      <c r="D31" s="363">
        <f>+[3]ระบบการควบคุมฯ!D46</f>
        <v>0</v>
      </c>
      <c r="E31" s="363"/>
      <c r="F31" s="363"/>
      <c r="G31" s="360">
        <f>+[3]ระบบการควบคุมฯ!K46+[3]ระบบการควบคุมฯ!L46</f>
        <v>0</v>
      </c>
      <c r="H31" s="361">
        <f t="shared" si="9"/>
        <v>0</v>
      </c>
      <c r="I31" s="110" t="s">
        <v>15</v>
      </c>
    </row>
    <row r="32" spans="1:9" ht="18.600000000000001" hidden="1" customHeight="1" x14ac:dyDescent="0.25">
      <c r="A32" s="352">
        <f>+[2]ระบบการควบคุมฯ!A53</f>
        <v>1.3</v>
      </c>
      <c r="B32" s="463" t="str">
        <f>+[2]ระบบการควบคุมฯ!B53</f>
        <v>กิจกรรมการขับเคลื่อนการจัดการเรียนรู้วิทยาการคำนวณและการออกแบบเทคโนโลยี</v>
      </c>
      <c r="C32" s="839" t="str">
        <f>+[2]ระบบการควบคุมฯ!C53</f>
        <v>20004 66 00075 00000</v>
      </c>
      <c r="D32" s="353">
        <f>+D33</f>
        <v>17000</v>
      </c>
      <c r="E32" s="353">
        <f t="shared" ref="E32:H32" si="10">+E33</f>
        <v>0</v>
      </c>
      <c r="F32" s="353">
        <f t="shared" si="10"/>
        <v>0</v>
      </c>
      <c r="G32" s="353">
        <f t="shared" si="10"/>
        <v>0</v>
      </c>
      <c r="H32" s="353">
        <f t="shared" si="10"/>
        <v>17000</v>
      </c>
      <c r="I32" s="553"/>
    </row>
    <row r="33" spans="1:9" ht="37.200000000000003" hidden="1" customHeight="1" x14ac:dyDescent="0.25">
      <c r="A33" s="354"/>
      <c r="B33" s="355" t="str">
        <f>+[3]ระบบการควบคุมฯ!B48</f>
        <v>งบรายจ่ายอื่น   6611500</v>
      </c>
      <c r="C33" s="356" t="str">
        <f>+[3]ระบบการควบคุมฯ!C48</f>
        <v>20004 32003100 5000005</v>
      </c>
      <c r="D33" s="357">
        <f>SUM(D34:D35)</f>
        <v>17000</v>
      </c>
      <c r="E33" s="357">
        <f t="shared" ref="E33:H33" si="11">SUM(E34:E35)</f>
        <v>0</v>
      </c>
      <c r="F33" s="357">
        <f t="shared" si="11"/>
        <v>0</v>
      </c>
      <c r="G33" s="357">
        <f t="shared" si="11"/>
        <v>0</v>
      </c>
      <c r="H33" s="357">
        <f t="shared" si="11"/>
        <v>17000</v>
      </c>
      <c r="I33" s="358"/>
    </row>
    <row r="34" spans="1:9" ht="37.200000000000003" hidden="1" customHeight="1" x14ac:dyDescent="0.25">
      <c r="A34" s="359" t="str">
        <f>+[2]ระบบการควบคุมฯ!A55</f>
        <v>1.3.1</v>
      </c>
      <c r="B34" s="191" t="str">
        <f>+[2]ระบบการควบคุมฯ!B55</f>
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</c>
      <c r="C34" s="109" t="str">
        <f>+[2]ระบบการควบคุมฯ!C55</f>
        <v>ศธ 04002/ว897 ลว.7 มี.ค.66 โอนครั้งที่ 366</v>
      </c>
      <c r="D34" s="360">
        <f>+[2]ระบบการควบคุมฯ!F55</f>
        <v>12000</v>
      </c>
      <c r="E34" s="360">
        <f>+[2]ระบบการควบคุมฯ!G55+[2]ระบบการควบคุมฯ!H55</f>
        <v>0</v>
      </c>
      <c r="F34" s="360">
        <f>+[2]ระบบการควบคุมฯ!I55+[2]ระบบการควบคุมฯ!J55</f>
        <v>0</v>
      </c>
      <c r="G34" s="360">
        <f>+[2]ระบบการควบคุมฯ!K55+[2]ระบบการควบคุมฯ!L55</f>
        <v>0</v>
      </c>
      <c r="H34" s="361">
        <f t="shared" ref="H34:H39" si="12">+D34-E34-F34-G34</f>
        <v>12000</v>
      </c>
      <c r="I34" s="110" t="s">
        <v>180</v>
      </c>
    </row>
    <row r="35" spans="1:9" ht="18.600000000000001" hidden="1" customHeight="1" x14ac:dyDescent="0.25">
      <c r="A35" s="359" t="str">
        <f>+[2]ระบบการควบคุมฯ!A56</f>
        <v>1.3.2</v>
      </c>
      <c r="B35" s="191" t="str">
        <f>+[2]ระบบการควบคุมฯ!B56</f>
        <v>ค่าใช้จ่ายในการนิเทศ กำกับ ติดตามการจัดการเรียนรู้วิทยาการคำนวณและการออกแบบเทคโนโลยี (CODING)</v>
      </c>
      <c r="C35" s="109" t="str">
        <f>+[2]ระบบการควบคุมฯ!C56</f>
        <v>ศธ 04002/ว2543 ลว.28 มิ.ย.66 โอนครั้งที่ 616</v>
      </c>
      <c r="D35" s="360">
        <f>+[2]ระบบการควบคุมฯ!F56</f>
        <v>5000</v>
      </c>
      <c r="E35" s="360">
        <f>+[2]ระบบการควบคุมฯ!G56+[2]ระบบการควบคุมฯ!H56</f>
        <v>0</v>
      </c>
      <c r="F35" s="360">
        <f>+[2]ระบบการควบคุมฯ!I56+[2]ระบบการควบคุมฯ!J56</f>
        <v>0</v>
      </c>
      <c r="G35" s="360">
        <f>+[2]ระบบการควบคุมฯ!K56+[2]ระบบการควบคุมฯ!L56</f>
        <v>0</v>
      </c>
      <c r="H35" s="361">
        <f t="shared" si="12"/>
        <v>5000</v>
      </c>
      <c r="I35" s="110" t="s">
        <v>96</v>
      </c>
    </row>
    <row r="36" spans="1:9" ht="37.200000000000003" hidden="1" customHeight="1" x14ac:dyDescent="0.25">
      <c r="A36" s="367">
        <f>+[2]ระบบการควบคุมฯ!A57</f>
        <v>1.4</v>
      </c>
      <c r="B36" s="482" t="str">
        <f>+[2]ระบบการควบคุมฯ!B57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</c>
      <c r="C36" s="483" t="str">
        <f>+[2]ระบบการควบคุมฯ!C57</f>
        <v>20004 66 00101 00000</v>
      </c>
      <c r="D36" s="353">
        <f>+D37</f>
        <v>800</v>
      </c>
      <c r="E36" s="353"/>
      <c r="F36" s="353"/>
      <c r="G36" s="484">
        <f>+[3]ระบบการควบคุมฯ!K48+[3]ระบบการควบคุมฯ!L48</f>
        <v>0</v>
      </c>
      <c r="H36" s="485">
        <f t="shared" si="12"/>
        <v>800</v>
      </c>
      <c r="I36" s="486" t="s">
        <v>96</v>
      </c>
    </row>
    <row r="37" spans="1:9" ht="18.600000000000001" hidden="1" customHeight="1" x14ac:dyDescent="0.25">
      <c r="A37" s="354"/>
      <c r="B37" s="364" t="str">
        <f>+[2]ระบบการควบคุมฯ!B58</f>
        <v>งบรายจ่ายอื่น   6611500</v>
      </c>
      <c r="C37" s="356" t="str">
        <f>+[2]ระบบการควบคุมฯ!C58</f>
        <v>20004 31003100 5000007</v>
      </c>
      <c r="D37" s="357">
        <f>+D38</f>
        <v>800</v>
      </c>
      <c r="E37" s="357">
        <f t="shared" ref="E37:H37" si="13">+E38</f>
        <v>0</v>
      </c>
      <c r="F37" s="357">
        <f t="shared" si="13"/>
        <v>0</v>
      </c>
      <c r="G37" s="357">
        <f t="shared" si="13"/>
        <v>0</v>
      </c>
      <c r="H37" s="357">
        <f t="shared" si="13"/>
        <v>800</v>
      </c>
      <c r="I37" s="357"/>
    </row>
    <row r="38" spans="1:9" ht="37.200000000000003" hidden="1" customHeight="1" x14ac:dyDescent="0.25">
      <c r="A38" s="359" t="str">
        <f>+[2]ระบบการควบคุมฯ!A59</f>
        <v>1.4.1</v>
      </c>
      <c r="B38" s="191" t="str">
        <f>+[2]ระบบการควบคุมฯ!B59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38" s="109" t="str">
        <f>+[2]ระบบการควบคุมฯ!C59</f>
        <v>ศธ 04002/ว2988  ลว. 20 ก.ค. 66 โอนครั้งที่ 688 งบ 10800 บาท</v>
      </c>
      <c r="D38" s="360">
        <f>+[2]ระบบการควบคุมฯ!F59</f>
        <v>800</v>
      </c>
      <c r="E38" s="360">
        <f>+[2]ระบบการควบคุมฯ!G59+[2]ระบบการควบคุมฯ!H59</f>
        <v>0</v>
      </c>
      <c r="F38" s="360">
        <f>+[2]ระบบการควบคุมฯ!I59+[2]ระบบการควบคุมฯ!J59</f>
        <v>0</v>
      </c>
      <c r="G38" s="361">
        <f>+[2]ระบบการควบคุมฯ!K59+[2]ระบบการควบคุมฯ!L59</f>
        <v>0</v>
      </c>
      <c r="H38" s="361">
        <f>+D38-E38-F38-G38</f>
        <v>800</v>
      </c>
      <c r="I38" s="465" t="s">
        <v>96</v>
      </c>
    </row>
    <row r="39" spans="1:9" ht="93" hidden="1" customHeight="1" x14ac:dyDescent="0.25">
      <c r="A39" s="367">
        <f>+[2]ระบบการควบคุมฯ!A62</f>
        <v>1.5</v>
      </c>
      <c r="B39" s="482" t="str">
        <f>+[2]ระบบการควบคุมฯ!B62</f>
        <v>กิจกรรมการพัฒนาเด็กปฐมวัยอย่างมีคุณภาพ</v>
      </c>
      <c r="C39" s="483" t="str">
        <f>+[3]ระบบการควบคุมฯ!C51</f>
        <v>20004 6686176 00000</v>
      </c>
      <c r="D39" s="353">
        <f>+D40</f>
        <v>12200</v>
      </c>
      <c r="E39" s="353"/>
      <c r="F39" s="353"/>
      <c r="G39" s="484">
        <f>+[3]ระบบการควบคุมฯ!K51+[3]ระบบการควบคุมฯ!L51</f>
        <v>0</v>
      </c>
      <c r="H39" s="485">
        <f t="shared" si="12"/>
        <v>12200</v>
      </c>
      <c r="I39" s="486" t="s">
        <v>96</v>
      </c>
    </row>
    <row r="40" spans="1:9" ht="37.200000000000003" x14ac:dyDescent="0.25">
      <c r="A40" s="354"/>
      <c r="B40" s="364" t="str">
        <f>+[5]ระบบการควบคุมฯ!B36</f>
        <v>งบรายจ่ายอื่น   6511500</v>
      </c>
      <c r="C40" s="356" t="str">
        <f>+[3]ระบบการควบคุมฯ!C52</f>
        <v>20004 31003100 5000009</v>
      </c>
      <c r="D40" s="357">
        <f>SUM(D41:D45)</f>
        <v>12200</v>
      </c>
      <c r="E40" s="357">
        <f t="shared" ref="E40:H40" si="14">SUM(E41:E45)</f>
        <v>0</v>
      </c>
      <c r="F40" s="357">
        <f t="shared" si="14"/>
        <v>0</v>
      </c>
      <c r="G40" s="357">
        <f t="shared" si="14"/>
        <v>5200</v>
      </c>
      <c r="H40" s="357">
        <f t="shared" si="14"/>
        <v>7000</v>
      </c>
      <c r="I40" s="357"/>
    </row>
    <row r="41" spans="1:9" ht="55.8" x14ac:dyDescent="0.25">
      <c r="A41" s="359" t="str">
        <f>+[2]ระบบการควบคุมฯ!A64</f>
        <v>1.5.1</v>
      </c>
      <c r="B41" s="191" t="str">
        <f>+[2]ระบบการควบคุมฯ!B64</f>
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</c>
      <c r="C41" s="109" t="str">
        <f>+[2]ระบบการควบคุมฯ!C64</f>
        <v>ศธ 04002/ว5574 ลว.9 ธ.ค.65 โอนครั้งที่ 118</v>
      </c>
      <c r="D41" s="360">
        <f>+[2]ระบบการควบคุมฯ!F64</f>
        <v>800</v>
      </c>
      <c r="E41" s="360">
        <f>+[2]ระบบการควบคุมฯ!G64+[2]ระบบการควบคุมฯ!H64</f>
        <v>0</v>
      </c>
      <c r="F41" s="360">
        <f>+[2]ระบบการควบคุมฯ!I64+[2]ระบบการควบคุมฯ!J64</f>
        <v>0</v>
      </c>
      <c r="G41" s="361">
        <f>+[2]ระบบการควบคุมฯ!K64+[2]ระบบการควบคุมฯ!L64</f>
        <v>800</v>
      </c>
      <c r="H41" s="361">
        <f>+D41-E41-F41-G41</f>
        <v>0</v>
      </c>
      <c r="I41" s="465" t="s">
        <v>96</v>
      </c>
    </row>
    <row r="42" spans="1:9" ht="55.8" x14ac:dyDescent="0.25">
      <c r="A42" s="359" t="str">
        <f>+[2]ระบบการควบคุมฯ!A65</f>
        <v>1.5.1.1</v>
      </c>
      <c r="B42" s="191" t="str">
        <f>+[2]ระบบการควบคุมฯ!B65</f>
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</c>
      <c r="C42" s="109" t="str">
        <f>+[2]ระบบการควบคุมฯ!C65</f>
        <v>ศธ 04002/ว332 ลว 1 กพ 66 ครั้งที่ 257</v>
      </c>
      <c r="D42" s="360">
        <f>+[2]ระบบการควบคุมฯ!F65</f>
        <v>800</v>
      </c>
      <c r="E42" s="360">
        <f>+[2]ระบบการควบคุมฯ!G65+[2]ระบบการควบคุมฯ!H65</f>
        <v>0</v>
      </c>
      <c r="F42" s="360">
        <f>+[2]ระบบการควบคุมฯ!I65+[2]ระบบการควบคุมฯ!J65</f>
        <v>0</v>
      </c>
      <c r="G42" s="361">
        <f>+[2]ระบบการควบคุมฯ!K65+[2]ระบบการควบคุมฯ!L65</f>
        <v>800</v>
      </c>
      <c r="H42" s="361">
        <f>+D42-E42-F42-G42</f>
        <v>0</v>
      </c>
      <c r="I42" s="465" t="s">
        <v>96</v>
      </c>
    </row>
    <row r="43" spans="1:9" ht="37.200000000000003" hidden="1" customHeight="1" x14ac:dyDescent="0.25">
      <c r="A43" s="359" t="str">
        <f>+[2]ระบบการควบคุมฯ!A66</f>
        <v>1.5.1.2</v>
      </c>
      <c r="B43" s="191" t="str">
        <f>+[2]ระบบการควบคุมฯ!B66</f>
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</c>
      <c r="C43" s="109" t="str">
        <f>+[2]ระบบการควบคุมฯ!C66</f>
        <v>ศธ 04002/ว197 ลว.19 ม.ค.66 โอนครั้งที่ 214</v>
      </c>
      <c r="D43" s="360">
        <f>+[2]ระบบการควบคุมฯ!F66</f>
        <v>3600</v>
      </c>
      <c r="E43" s="360">
        <f>+[2]ระบบการควบคุมฯ!G66+[2]ระบบการควบคุมฯ!H66</f>
        <v>0</v>
      </c>
      <c r="F43" s="360">
        <f>+[2]ระบบการควบคุมฯ!I66+[2]ระบบการควบคุมฯ!J66</f>
        <v>0</v>
      </c>
      <c r="G43" s="361">
        <f>+[2]ระบบการควบคุมฯ!K66+[2]ระบบการควบคุมฯ!L66</f>
        <v>3600</v>
      </c>
      <c r="H43" s="361">
        <f>+D43-E43-F43-G43</f>
        <v>0</v>
      </c>
      <c r="I43" s="465" t="s">
        <v>96</v>
      </c>
    </row>
    <row r="44" spans="1:9" ht="37.200000000000003" hidden="1" customHeight="1" x14ac:dyDescent="0.25">
      <c r="A44" s="359" t="str">
        <f>+[2]ระบบการควบคุมฯ!A67</f>
        <v>1.5.1.3</v>
      </c>
      <c r="B44" s="191" t="str">
        <f>+[2]ระบบการควบคุมฯ!B67</f>
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จอมเที่ยน รีสอร์ท จังหวัดชลบุรี</v>
      </c>
      <c r="C44" s="109" t="str">
        <f>+[2]ระบบการควบคุมฯ!C67</f>
        <v>ศธ 04002/ว2533  ลว. 27 มิ.ย. 66 โอนครั้งที่ 609</v>
      </c>
      <c r="D44" s="360">
        <f>+[2]ระบบการควบคุมฯ!D67</f>
        <v>7000</v>
      </c>
      <c r="E44" s="360">
        <f>+[3]ระบบการควบคุมฯ!G55+[3]ระบบการควบคุมฯ!H55</f>
        <v>0</v>
      </c>
      <c r="F44" s="360">
        <f>+[3]ระบบการควบคุมฯ!I55+[3]ระบบการควบคุมฯ!J55</f>
        <v>0</v>
      </c>
      <c r="G44" s="361">
        <f>+[3]ระบบการควบคุมฯ!K55+[3]ระบบการควบคุมฯ!L55</f>
        <v>0</v>
      </c>
      <c r="H44" s="361">
        <f t="shared" ref="H44:H45" si="15">+D44-E44-F44-G44</f>
        <v>7000</v>
      </c>
      <c r="I44" s="465" t="s">
        <v>96</v>
      </c>
    </row>
    <row r="45" spans="1:9" ht="55.95" hidden="1" customHeight="1" x14ac:dyDescent="0.25">
      <c r="A45" s="359"/>
      <c r="B45" s="191"/>
      <c r="C45" s="109"/>
      <c r="D45" s="360">
        <f>+[3]ระบบการควบคุมฯ!F56</f>
        <v>0</v>
      </c>
      <c r="E45" s="360">
        <f>+[3]ระบบการควบคุมฯ!G56+[3]ระบบการควบคุมฯ!H56</f>
        <v>0</v>
      </c>
      <c r="F45" s="360">
        <f>+[3]ระบบการควบคุมฯ!I56+[3]ระบบการควบคุมฯ!J56</f>
        <v>0</v>
      </c>
      <c r="G45" s="361">
        <f>+[3]ระบบการควบคุมฯ!K56+[3]ระบบการควบคุมฯ!L56</f>
        <v>0</v>
      </c>
      <c r="H45" s="361">
        <f t="shared" si="15"/>
        <v>0</v>
      </c>
      <c r="I45" s="113"/>
    </row>
    <row r="46" spans="1:9" ht="18.600000000000001" hidden="1" customHeight="1" x14ac:dyDescent="0.25">
      <c r="A46" s="487">
        <f>+[2]ระบบการควบคุมฯ!A68</f>
        <v>0</v>
      </c>
      <c r="B46" s="487">
        <f>+[2]ระบบการควบคุมฯ!B68</f>
        <v>0</v>
      </c>
      <c r="C46" s="487">
        <f>+[2]ระบบการควบคุมฯ!C68</f>
        <v>0</v>
      </c>
      <c r="D46" s="484">
        <f>+D47</f>
        <v>0</v>
      </c>
      <c r="E46" s="484">
        <f t="shared" ref="E46:H50" si="16">+E47</f>
        <v>0</v>
      </c>
      <c r="F46" s="484">
        <f t="shared" si="16"/>
        <v>0</v>
      </c>
      <c r="G46" s="484">
        <f t="shared" si="16"/>
        <v>0</v>
      </c>
      <c r="H46" s="484">
        <f t="shared" si="16"/>
        <v>0</v>
      </c>
      <c r="I46" s="488"/>
    </row>
    <row r="47" spans="1:9" ht="37.200000000000003" hidden="1" customHeight="1" x14ac:dyDescent="0.25">
      <c r="A47" s="489">
        <f>+[3]ระบบการควบคุมฯ!A58</f>
        <v>0</v>
      </c>
      <c r="B47" s="490" t="str">
        <f>+[3]ระบบการควบคุมฯ!B58</f>
        <v>งบรายจ่ายอื่น   6611500</v>
      </c>
      <c r="C47" s="491" t="str">
        <f>+[3]ระบบการควบคุมฯ!C58</f>
        <v>20004 31003100 5000003</v>
      </c>
      <c r="D47" s="492">
        <f>+D48</f>
        <v>0</v>
      </c>
      <c r="E47" s="492">
        <f t="shared" si="16"/>
        <v>0</v>
      </c>
      <c r="F47" s="492">
        <f t="shared" si="16"/>
        <v>0</v>
      </c>
      <c r="G47" s="492">
        <f t="shared" si="16"/>
        <v>0</v>
      </c>
      <c r="H47" s="492">
        <f t="shared" si="16"/>
        <v>0</v>
      </c>
      <c r="I47" s="493"/>
    </row>
    <row r="48" spans="1:9" ht="37.200000000000003" hidden="1" customHeight="1" x14ac:dyDescent="0.25">
      <c r="A48" s="359"/>
      <c r="B48" s="425"/>
      <c r="C48" s="494"/>
      <c r="D48" s="495"/>
      <c r="E48" s="495"/>
      <c r="F48" s="495"/>
      <c r="G48" s="496"/>
      <c r="H48" s="496"/>
      <c r="I48" s="497"/>
    </row>
    <row r="49" spans="1:9" ht="18.600000000000001" hidden="1" customHeight="1" x14ac:dyDescent="0.25">
      <c r="A49" s="487">
        <f>+[2]ระบบการควบคุมฯ!A71</f>
        <v>1.6</v>
      </c>
      <c r="B49" s="856" t="str">
        <f>+[2]ระบบการควบคุมฯ!B71</f>
        <v>กิจกรรมการพัฒนามาตรฐานระบบการประเมินมาตรฐานและการประกันคุณภาพการศึกษา</v>
      </c>
      <c r="C49" s="483" t="str">
        <f>+[2]ระบบการควบคุมฯ!C71</f>
        <v>20004 66 86181 00000</v>
      </c>
      <c r="D49" s="484">
        <f>+D50</f>
        <v>800</v>
      </c>
      <c r="E49" s="484">
        <f t="shared" si="16"/>
        <v>0</v>
      </c>
      <c r="F49" s="484">
        <f t="shared" si="16"/>
        <v>0</v>
      </c>
      <c r="G49" s="484">
        <f t="shared" si="16"/>
        <v>800</v>
      </c>
      <c r="H49" s="484">
        <f t="shared" si="16"/>
        <v>0</v>
      </c>
      <c r="I49" s="488"/>
    </row>
    <row r="50" spans="1:9" ht="37.200000000000003" hidden="1" customHeight="1" x14ac:dyDescent="0.25">
      <c r="A50" s="489"/>
      <c r="B50" s="490" t="str">
        <f>+[2]ระบบการควบคุมฯ!B72</f>
        <v>งบรายจ่ายอื่น   6611500</v>
      </c>
      <c r="C50" s="491" t="str">
        <f>+[2]ระบบการควบคุมฯ!C72</f>
        <v>20004 31003100 5000012</v>
      </c>
      <c r="D50" s="492">
        <f>+D51</f>
        <v>800</v>
      </c>
      <c r="E50" s="492">
        <f t="shared" si="16"/>
        <v>0</v>
      </c>
      <c r="F50" s="492">
        <f t="shared" si="16"/>
        <v>0</v>
      </c>
      <c r="G50" s="492">
        <f t="shared" si="16"/>
        <v>800</v>
      </c>
      <c r="H50" s="492">
        <f t="shared" si="16"/>
        <v>0</v>
      </c>
      <c r="I50" s="493"/>
    </row>
    <row r="51" spans="1:9" ht="37.200000000000003" hidden="1" customHeight="1" x14ac:dyDescent="0.25">
      <c r="A51" s="359" t="str">
        <f>+[2]ระบบการควบคุมฯ!A73</f>
        <v>1.6.1</v>
      </c>
      <c r="B51" s="425" t="str">
        <f>+[2]ระบบการควบคุมฯ!B73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1" s="494" t="str">
        <f>+[2]ระบบการควบคุมฯ!C73</f>
        <v>ศธ 04002/ว5470 ลว.1 ธ.ค.65 โอนครั้งที่ 102</v>
      </c>
      <c r="D51" s="495">
        <f>+[2]ระบบการควบคุมฯ!F73</f>
        <v>800</v>
      </c>
      <c r="E51" s="495">
        <f>+[2]ระบบการควบคุมฯ!G73+[2]ระบบการควบคุมฯ!H73</f>
        <v>0</v>
      </c>
      <c r="F51" s="495">
        <f>+[2]ระบบการควบคุมฯ!I73+[2]ระบบการควบคุมฯ!J73</f>
        <v>0</v>
      </c>
      <c r="G51" s="496">
        <f>+[2]ระบบการควบคุมฯ!K73+[2]ระบบการควบคุมฯ!L73</f>
        <v>800</v>
      </c>
      <c r="H51" s="496">
        <f t="shared" ref="H51" si="17">+D51-E51-F51-G51</f>
        <v>0</v>
      </c>
      <c r="I51" s="497" t="s">
        <v>96</v>
      </c>
    </row>
    <row r="52" spans="1:9" ht="37.200000000000003" hidden="1" customHeight="1" x14ac:dyDescent="0.25">
      <c r="A52" s="365">
        <f>+[5]ระบบการควบคุมฯ!A39</f>
        <v>2</v>
      </c>
      <c r="B52" s="366" t="s">
        <v>97</v>
      </c>
      <c r="C52" s="349" t="str">
        <f>+[3]ระบบการควบคุมฯ!C60</f>
        <v>20004 31004500 2000000</v>
      </c>
      <c r="D52" s="350">
        <f>+D53+D56+D59+D62</f>
        <v>40800</v>
      </c>
      <c r="E52" s="350">
        <f t="shared" ref="E52:H52" si="18">+E53+E56+E59+E62</f>
        <v>0</v>
      </c>
      <c r="F52" s="350">
        <f t="shared" si="18"/>
        <v>0</v>
      </c>
      <c r="G52" s="350">
        <f t="shared" si="18"/>
        <v>20350</v>
      </c>
      <c r="H52" s="350">
        <f t="shared" si="18"/>
        <v>20450</v>
      </c>
      <c r="I52" s="350">
        <f t="shared" ref="E52:I53" si="19">+I53</f>
        <v>0</v>
      </c>
    </row>
    <row r="53" spans="1:9" ht="37.200000000000003" hidden="1" customHeight="1" x14ac:dyDescent="0.25">
      <c r="A53" s="367">
        <f>+[5]ระบบการควบคุมฯ!A40</f>
        <v>2.1</v>
      </c>
      <c r="B53" s="111" t="str">
        <f>+[2]ระบบการควบคุมฯ!B77</f>
        <v xml:space="preserve">กิจกรรมพัฒนาการจัดการเรียนการสอนภาษาอังกฤษ </v>
      </c>
      <c r="C53" s="112" t="str">
        <f>+[3]ระบบการควบคุมฯ!C62</f>
        <v>20004 66000 7300000</v>
      </c>
      <c r="D53" s="353">
        <f>+D54</f>
        <v>0</v>
      </c>
      <c r="E53" s="353">
        <f t="shared" si="19"/>
        <v>0</v>
      </c>
      <c r="F53" s="353">
        <f t="shared" si="19"/>
        <v>0</v>
      </c>
      <c r="G53" s="353">
        <f t="shared" si="19"/>
        <v>0</v>
      </c>
      <c r="H53" s="353">
        <f t="shared" si="19"/>
        <v>0</v>
      </c>
      <c r="I53" s="353">
        <f t="shared" si="19"/>
        <v>0</v>
      </c>
    </row>
    <row r="54" spans="1:9" ht="37.200000000000003" hidden="1" customHeight="1" x14ac:dyDescent="0.25">
      <c r="A54" s="354"/>
      <c r="B54" s="364" t="str">
        <f>+[2]ระบบการควบคุมฯ!B69</f>
        <v>งบรายจ่ายอื่น   6611500</v>
      </c>
      <c r="C54" s="114"/>
      <c r="D54" s="357">
        <f>SUM(D55)</f>
        <v>0</v>
      </c>
      <c r="E54" s="357">
        <f t="shared" ref="E54:I54" si="20">SUM(E55)</f>
        <v>0</v>
      </c>
      <c r="F54" s="357">
        <f t="shared" si="20"/>
        <v>0</v>
      </c>
      <c r="G54" s="357">
        <f t="shared" si="20"/>
        <v>0</v>
      </c>
      <c r="H54" s="357">
        <f t="shared" si="20"/>
        <v>0</v>
      </c>
      <c r="I54" s="357">
        <f t="shared" si="20"/>
        <v>0</v>
      </c>
    </row>
    <row r="55" spans="1:9" ht="37.200000000000003" hidden="1" customHeight="1" x14ac:dyDescent="0.25">
      <c r="A55" s="359" t="s">
        <v>34</v>
      </c>
      <c r="B55" s="191" t="str">
        <f>+[3]ระบบการควบคุมฯ!B64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55" s="191" t="str">
        <f>+[3]ระบบการควบคุมฯ!C64</f>
        <v>ศธ 04002/ว402 ลว.2 ก.พ.65 โอนครั้งที่ 181</v>
      </c>
      <c r="D55" s="360">
        <f>+[3]ระบบการควบคุมฯ!F64</f>
        <v>0</v>
      </c>
      <c r="E55" s="360"/>
      <c r="F55" s="360">
        <f>+[5]ระบบการควบคุมฯ!I42+[5]ระบบการควบคุมฯ!J42</f>
        <v>0</v>
      </c>
      <c r="G55" s="113">
        <f>+[3]ระบบการควบคุมฯ!K64+[3]ระบบการควบคุมฯ!L64</f>
        <v>0</v>
      </c>
      <c r="H55" s="113">
        <f>+D55-E55-F55-G55</f>
        <v>0</v>
      </c>
      <c r="I55" s="113" t="s">
        <v>53</v>
      </c>
    </row>
    <row r="56" spans="1:9" ht="37.200000000000003" hidden="1" customHeight="1" x14ac:dyDescent="0.25">
      <c r="A56" s="487">
        <f>+[3]ระบบการควบคุมฯ!A65</f>
        <v>2.2000000000000002</v>
      </c>
      <c r="B56" s="482" t="str">
        <f>+[3]ระบบการควบคุมฯ!B65</f>
        <v xml:space="preserve">กิจกรรมการพัฒนาครูและบุคลากรทางการศึกษา           </v>
      </c>
      <c r="C56" s="482" t="str">
        <f>+[3]ระบบการควบคุมฯ!C65</f>
        <v>20004 66 00091 00000</v>
      </c>
      <c r="D56" s="484">
        <f>+D57</f>
        <v>0</v>
      </c>
      <c r="E56" s="484">
        <f t="shared" ref="E56:H63" si="21">+E57</f>
        <v>0</v>
      </c>
      <c r="F56" s="484">
        <f t="shared" si="21"/>
        <v>0</v>
      </c>
      <c r="G56" s="484">
        <f t="shared" si="21"/>
        <v>0</v>
      </c>
      <c r="H56" s="484">
        <f t="shared" si="21"/>
        <v>0</v>
      </c>
      <c r="I56" s="488"/>
    </row>
    <row r="57" spans="1:9" ht="55.95" hidden="1" customHeight="1" x14ac:dyDescent="0.25">
      <c r="A57" s="498" t="s">
        <v>61</v>
      </c>
      <c r="B57" s="499" t="str">
        <f>+[3]ระบบการควบคุมฯ!B66</f>
        <v>งบดำเนินงาน   66112xx</v>
      </c>
      <c r="C57" s="499" t="str">
        <f>+[3]ระบบการควบคุมฯ!C66</f>
        <v>20004 32004500 2000000</v>
      </c>
      <c r="D57" s="500">
        <f>+D58</f>
        <v>0</v>
      </c>
      <c r="E57" s="500">
        <f t="shared" si="21"/>
        <v>0</v>
      </c>
      <c r="F57" s="500">
        <f t="shared" si="21"/>
        <v>0</v>
      </c>
      <c r="G57" s="500">
        <f t="shared" si="21"/>
        <v>0</v>
      </c>
      <c r="H57" s="501">
        <f>+D57-E57-F57-G57</f>
        <v>0</v>
      </c>
      <c r="I57" s="501"/>
    </row>
    <row r="58" spans="1:9" ht="37.200000000000003" hidden="1" customHeight="1" x14ac:dyDescent="0.25">
      <c r="A58" s="359" t="s">
        <v>61</v>
      </c>
      <c r="B58" s="191" t="str">
        <f>+[3]ระบบการควบคุมฯ!B67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58" s="191" t="str">
        <f>+[3]ระบบการควบคุมฯ!C67</f>
        <v>ศธ 04002/ว2595 ลว.7 ก.ค.65 โอนครั้งที่ 604</v>
      </c>
      <c r="D58" s="360">
        <f>+[3]ระบบการควบคุมฯ!F67</f>
        <v>0</v>
      </c>
      <c r="E58" s="360">
        <f>+[3]ระบบการควบคุมฯ!G67+[3]ระบบการควบคุมฯ!H67</f>
        <v>0</v>
      </c>
      <c r="F58" s="360">
        <f>+[3]ระบบการควบคุมฯ!I67+[3]ระบบการควบคุมฯ!J67</f>
        <v>0</v>
      </c>
      <c r="G58" s="113">
        <f>+[3]ระบบการควบคุมฯ!K67+[3]ระบบการควบคุมฯ!L67</f>
        <v>0</v>
      </c>
      <c r="H58" s="113">
        <f>+D58-E58-F58-G58</f>
        <v>0</v>
      </c>
      <c r="I58" s="465" t="s">
        <v>96</v>
      </c>
    </row>
    <row r="59" spans="1:9" ht="37.200000000000003" hidden="1" customHeight="1" x14ac:dyDescent="0.25">
      <c r="A59" s="487">
        <f>+[2]ระบบการควบคุมฯ!A83</f>
        <v>2.2999999999999998</v>
      </c>
      <c r="B59" s="482" t="str">
        <f>+[2]ระบบการควบคุมฯ!B83</f>
        <v xml:space="preserve">กิจกรรมพัฒนาศูนย์ HCEC </v>
      </c>
      <c r="C59" s="482" t="str">
        <f>+[2]ระบบการควบคุมฯ!C83</f>
        <v>20004 66 00103 00000</v>
      </c>
      <c r="D59" s="484">
        <f>+D60</f>
        <v>800</v>
      </c>
      <c r="E59" s="484">
        <f t="shared" si="21"/>
        <v>0</v>
      </c>
      <c r="F59" s="484">
        <f t="shared" si="21"/>
        <v>0</v>
      </c>
      <c r="G59" s="484">
        <f t="shared" si="21"/>
        <v>800</v>
      </c>
      <c r="H59" s="484">
        <f t="shared" si="21"/>
        <v>0</v>
      </c>
      <c r="I59" s="488"/>
    </row>
    <row r="60" spans="1:9" ht="55.95" hidden="1" customHeight="1" x14ac:dyDescent="0.25">
      <c r="A60" s="498"/>
      <c r="B60" s="884" t="str">
        <f>+[2]ระบบการควบคุมฯ!B84</f>
        <v>งบดำเนินงาน   66112xx</v>
      </c>
      <c r="C60" s="885" t="str">
        <f>+[2]ระบบการควบคุมฯ!C84</f>
        <v>20004 31004500 2000000</v>
      </c>
      <c r="D60" s="500">
        <f>+D61</f>
        <v>800</v>
      </c>
      <c r="E60" s="500">
        <f t="shared" si="21"/>
        <v>0</v>
      </c>
      <c r="F60" s="500">
        <f t="shared" si="21"/>
        <v>0</v>
      </c>
      <c r="G60" s="500">
        <f t="shared" si="21"/>
        <v>800</v>
      </c>
      <c r="H60" s="501">
        <f>+D60-E60-F60-G60</f>
        <v>0</v>
      </c>
      <c r="I60" s="501"/>
    </row>
    <row r="61" spans="1:9" ht="111.6" x14ac:dyDescent="0.25">
      <c r="A61" s="359" t="str">
        <f>+[2]ระบบการควบคุมฯ!A85</f>
        <v>2.3.1</v>
      </c>
      <c r="B61" s="191" t="str">
        <f>+[2]ระบบการควบคุมฯ!B85</f>
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</c>
      <c r="C61" s="886" t="str">
        <f>+[2]ระบบการควบคุมฯ!C85</f>
        <v>ศธ 04002/ว512 ลว. 10 กพ 66 โอนครั้งที่ 296</v>
      </c>
      <c r="D61" s="360">
        <f>+[2]ระบบการควบคุมฯ!F85</f>
        <v>800</v>
      </c>
      <c r="E61" s="360">
        <f>+[2]ระบบการควบคุมฯ!G85+[2]ระบบการควบคุมฯ!H85</f>
        <v>0</v>
      </c>
      <c r="F61" s="360">
        <f>+[2]ระบบการควบคุมฯ!I85+[2]ระบบการควบคุมฯ!J85</f>
        <v>0</v>
      </c>
      <c r="G61" s="113">
        <f>+[2]ระบบการควบคุมฯ!K85+[2]ระบบการควบคุมฯ!L85</f>
        <v>800</v>
      </c>
      <c r="H61" s="113">
        <f>+D61-E61-F61-G61</f>
        <v>0</v>
      </c>
      <c r="I61" s="465" t="s">
        <v>18</v>
      </c>
    </row>
    <row r="62" spans="1:9" ht="18.600000000000001" x14ac:dyDescent="0.25">
      <c r="A62" s="487">
        <f>+[2]ระบบการควบคุมฯ!A87</f>
        <v>2.4</v>
      </c>
      <c r="B62" s="482" t="str">
        <f>+[2]ระบบการควบคุมฯ!B87</f>
        <v xml:space="preserve">กิจกรรมพัฒนาครูเพื่อการจัดการเรียนรู้สู่ฐานสมรรถนะ  </v>
      </c>
      <c r="C62" s="482" t="str">
        <f>+[2]ระบบการควบคุมฯ!C87</f>
        <v>20004 66 00104 00000</v>
      </c>
      <c r="D62" s="484">
        <f>+D63</f>
        <v>40000</v>
      </c>
      <c r="E62" s="484">
        <f t="shared" si="21"/>
        <v>0</v>
      </c>
      <c r="F62" s="484">
        <f t="shared" si="21"/>
        <v>0</v>
      </c>
      <c r="G62" s="484">
        <f t="shared" si="21"/>
        <v>19550</v>
      </c>
      <c r="H62" s="484">
        <f t="shared" si="21"/>
        <v>20450</v>
      </c>
      <c r="I62" s="488"/>
    </row>
    <row r="63" spans="1:9" ht="37.200000000000003" x14ac:dyDescent="0.25">
      <c r="A63" s="498">
        <f>+[2]ระบบการควบคุมฯ!A88</f>
        <v>0</v>
      </c>
      <c r="B63" s="499" t="str">
        <f>+[2]ระบบการควบคุมฯ!B88</f>
        <v>งบดำเนินงาน   66112xx</v>
      </c>
      <c r="C63" s="499" t="str">
        <f>+[2]ระบบการควบคุมฯ!C88</f>
        <v>20004 31004500 2000000</v>
      </c>
      <c r="D63" s="500">
        <f>+D64</f>
        <v>40000</v>
      </c>
      <c r="E63" s="500">
        <f t="shared" si="21"/>
        <v>0</v>
      </c>
      <c r="F63" s="500">
        <f t="shared" si="21"/>
        <v>0</v>
      </c>
      <c r="G63" s="500">
        <f t="shared" si="21"/>
        <v>19550</v>
      </c>
      <c r="H63" s="501">
        <f>+D63-E63-F63-G63</f>
        <v>20450</v>
      </c>
      <c r="I63" s="501"/>
    </row>
    <row r="64" spans="1:9" ht="37.200000000000003" hidden="1" customHeight="1" x14ac:dyDescent="0.25">
      <c r="A64" s="359" t="str">
        <f>+[2]ระบบการควบคุมฯ!A89</f>
        <v>2.4.1</v>
      </c>
      <c r="B64" s="840" t="str">
        <f>+[2]ระบบการควบคุมฯ!B89</f>
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</c>
      <c r="C64" s="840" t="str">
        <f>+[2]ระบบการควบคุมฯ!C89</f>
        <v>ศธ 04002/ว150 ลว. 16 ม.ค.66 โอนครั้งที่ 195</v>
      </c>
      <c r="D64" s="359">
        <f>+[2]ระบบการควบคุมฯ!D89</f>
        <v>40000</v>
      </c>
      <c r="E64" s="360">
        <f>+[2]ระบบการควบคุมฯ!G89+[2]ระบบการควบคุมฯ!H89</f>
        <v>0</v>
      </c>
      <c r="F64" s="360">
        <f>+[2]ระบบการควบคุมฯ!I89+[2]ระบบการควบคุมฯ!J89</f>
        <v>0</v>
      </c>
      <c r="G64" s="113">
        <f>+[2]ระบบการควบคุมฯ!K89+[2]ระบบการควบคุมฯ!L89</f>
        <v>19550</v>
      </c>
      <c r="H64" s="113">
        <f>+D64-E64-F64-G64</f>
        <v>20450</v>
      </c>
      <c r="I64" s="465" t="s">
        <v>96</v>
      </c>
    </row>
    <row r="65" spans="1:9" ht="37.200000000000003" hidden="1" customHeight="1" x14ac:dyDescent="0.25">
      <c r="A65" s="359"/>
      <c r="B65" s="191"/>
      <c r="C65" s="115"/>
      <c r="D65" s="360"/>
      <c r="E65" s="360"/>
      <c r="F65" s="360"/>
      <c r="G65" s="113"/>
      <c r="H65" s="113"/>
      <c r="I65" s="113"/>
    </row>
    <row r="66" spans="1:9" ht="18.600000000000001" hidden="1" customHeight="1" x14ac:dyDescent="0.25">
      <c r="A66" s="365">
        <f>+[2]ระบบการควบคุมฯ!A93</f>
        <v>3</v>
      </c>
      <c r="B66" s="348" t="str">
        <f>+[3]ระบบการควบคุมฯ!B71</f>
        <v>โครงการขับเคลื่อนการพัฒนาการศึกษาที่ยั่งยืน</v>
      </c>
      <c r="C66" s="349" t="str">
        <f>+[3]ระบบการควบคุมฯ!C71</f>
        <v>20004 31006100 5000017</v>
      </c>
      <c r="D66" s="350">
        <f>+D67+D71+D74+D81+D84+D93+D97+D100+D106+D112+D130+D140</f>
        <v>19922141</v>
      </c>
      <c r="E66" s="350">
        <f t="shared" ref="E66:H66" si="22">+E67+E71+E74+E81+E84+E93+E97+E100+E106+E112+E130+E140</f>
        <v>0</v>
      </c>
      <c r="F66" s="350">
        <f t="shared" si="22"/>
        <v>0</v>
      </c>
      <c r="G66" s="350">
        <f t="shared" si="22"/>
        <v>15682206.449999999</v>
      </c>
      <c r="H66" s="350">
        <f t="shared" si="22"/>
        <v>4239934.5500000007</v>
      </c>
      <c r="I66" s="350">
        <f>+I93</f>
        <v>0</v>
      </c>
    </row>
    <row r="67" spans="1:9" ht="74.400000000000006" hidden="1" customHeight="1" x14ac:dyDescent="0.25">
      <c r="A67" s="367">
        <f>+[2]ระบบการควบคุมฯ!A97</f>
        <v>3.1</v>
      </c>
      <c r="B67" s="463" t="str">
        <f>+[2]ระบบการควบคุมฯ!B97</f>
        <v xml:space="preserve">กิจกรรมสานความร่วมมือภาคีเครือข่ายด้านการจัดการศึกษา </v>
      </c>
      <c r="C67" s="108" t="str">
        <f>+[2]ระบบการควบคุมฯ!C97</f>
        <v>20004 66 00078 00000</v>
      </c>
      <c r="D67" s="353">
        <f>+D68</f>
        <v>3400</v>
      </c>
      <c r="E67" s="353">
        <f t="shared" ref="E67:I67" si="23">+E68</f>
        <v>0</v>
      </c>
      <c r="F67" s="353">
        <f t="shared" si="23"/>
        <v>0</v>
      </c>
      <c r="G67" s="353">
        <f t="shared" si="23"/>
        <v>2400</v>
      </c>
      <c r="H67" s="353">
        <f t="shared" si="23"/>
        <v>1000</v>
      </c>
      <c r="I67" s="353">
        <f t="shared" si="23"/>
        <v>0</v>
      </c>
    </row>
    <row r="68" spans="1:9" ht="74.400000000000006" hidden="1" customHeight="1" x14ac:dyDescent="0.25">
      <c r="A68" s="354" t="str">
        <f>+[2]ระบบการควบคุมฯ!A98</f>
        <v>3.1.1</v>
      </c>
      <c r="B68" s="536" t="str">
        <f>+[3]ระบบการควบคุมฯ!B84</f>
        <v>งบรายจ่ายอื่น   6611500</v>
      </c>
      <c r="C68" s="356" t="str">
        <f>+[2]ระบบการควบคุมฯ!C98</f>
        <v>20004 31006100 5000004</v>
      </c>
      <c r="D68" s="357">
        <f>SUM(D69:D70)</f>
        <v>3400</v>
      </c>
      <c r="E68" s="357">
        <f t="shared" ref="E68:H68" si="24">SUM(E69:E70)</f>
        <v>0</v>
      </c>
      <c r="F68" s="357">
        <f t="shared" si="24"/>
        <v>0</v>
      </c>
      <c r="G68" s="357">
        <f t="shared" si="24"/>
        <v>2400</v>
      </c>
      <c r="H68" s="357">
        <f t="shared" si="24"/>
        <v>1000</v>
      </c>
      <c r="I68" s="357">
        <f t="shared" ref="I68" si="25">SUM(I69)</f>
        <v>0</v>
      </c>
    </row>
    <row r="69" spans="1:9" ht="37.200000000000003" hidden="1" customHeight="1" x14ac:dyDescent="0.25">
      <c r="A69" s="359" t="str">
        <f>+[2]ระบบการควบคุมฯ!A99</f>
        <v>3.1.1.1</v>
      </c>
      <c r="B69" s="191" t="str">
        <f>+[2]ระบบการควบคุมฯ!B99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69" s="109" t="str">
        <f>+[2]ระบบการควบคุมฯ!C99</f>
        <v>ศธ 04002/ว1915 ลว.  11 พค 66 โอนครั้งที่ 515</v>
      </c>
      <c r="D69" s="360">
        <f>+[2]ระบบการควบคุมฯ!F99</f>
        <v>2400</v>
      </c>
      <c r="E69" s="360">
        <f>+[2]ระบบการควบคุมฯ!G99+[2]ระบบการควบคุมฯ!H99</f>
        <v>0</v>
      </c>
      <c r="F69" s="360">
        <f>+[2]ระบบการควบคุมฯ!I99+[2]ระบบการควบคุมฯ!J99</f>
        <v>0</v>
      </c>
      <c r="G69" s="113">
        <f>+[2]ระบบการควบคุมฯ!K99+[2]ระบบการควบคุมฯ!L99</f>
        <v>2400</v>
      </c>
      <c r="H69" s="113">
        <f>+D69-E69-F69-G69</f>
        <v>0</v>
      </c>
      <c r="I69" s="465" t="s">
        <v>192</v>
      </c>
    </row>
    <row r="70" spans="1:9" ht="37.200000000000003" hidden="1" customHeight="1" x14ac:dyDescent="0.25">
      <c r="A70" s="359" t="str">
        <f>+[2]ระบบการควบคุมฯ!A100</f>
        <v>3.1.1.2</v>
      </c>
      <c r="B70" s="191" t="str">
        <f>+[2]ระบบการควบคุมฯ!B100</f>
        <v>รอหนังสืออนุมัติเงินประจำงวด</v>
      </c>
      <c r="C70" s="109" t="str">
        <f>+[2]ระบบการควบคุมฯ!C100</f>
        <v>ศธ 04002/     ลว.  24 กค 66 โอนครั้งที่ 515</v>
      </c>
      <c r="D70" s="360">
        <f>+[2]ระบบการควบคุมฯ!F100</f>
        <v>1000</v>
      </c>
      <c r="E70" s="360">
        <f>+[2]ระบบการควบคุมฯ!G100+[2]ระบบการควบคุมฯ!H100</f>
        <v>0</v>
      </c>
      <c r="F70" s="360">
        <f>+[2]ระบบการควบคุมฯ!I100+[2]ระบบการควบคุมฯ!J100</f>
        <v>0</v>
      </c>
      <c r="G70" s="113">
        <f>+[2]ระบบการควบคุมฯ!K100+[2]ระบบการควบคุมฯ!L100</f>
        <v>0</v>
      </c>
      <c r="H70" s="113">
        <f>+D70-E70-F70-G70</f>
        <v>1000</v>
      </c>
      <c r="I70" s="465" t="s">
        <v>192</v>
      </c>
    </row>
    <row r="71" spans="1:9" ht="55.95" hidden="1" customHeight="1" x14ac:dyDescent="0.25">
      <c r="A71" s="367">
        <f>+[2]ระบบการควบคุมฯ!A101</f>
        <v>3.2</v>
      </c>
      <c r="B71" s="463" t="str">
        <f>+[2]ระบบการควบคุมฯ!B101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1" s="108" t="str">
        <f>+[2]ระบบการควบคุมฯ!C101</f>
        <v>20004 66 00085 00000</v>
      </c>
      <c r="D71" s="353">
        <f>+D72</f>
        <v>10000</v>
      </c>
      <c r="E71" s="353">
        <f t="shared" ref="E71:I71" si="26">+E72</f>
        <v>0</v>
      </c>
      <c r="F71" s="353">
        <f t="shared" si="26"/>
        <v>0</v>
      </c>
      <c r="G71" s="353">
        <f t="shared" si="26"/>
        <v>0</v>
      </c>
      <c r="H71" s="353">
        <f t="shared" si="26"/>
        <v>10000</v>
      </c>
      <c r="I71" s="353">
        <f t="shared" si="26"/>
        <v>0</v>
      </c>
    </row>
    <row r="72" spans="1:9" ht="111.6" hidden="1" customHeight="1" x14ac:dyDescent="0.25">
      <c r="A72" s="354" t="str">
        <f>+[2]ระบบการควบคุมฯ!A102</f>
        <v>3.2.1</v>
      </c>
      <c r="B72" s="536" t="str">
        <f>+[3]ระบบการควบคุมฯ!B87</f>
        <v xml:space="preserve"> งบรายจ่ายอื่น 6611500</v>
      </c>
      <c r="C72" s="356" t="str">
        <f>+[2]ระบบการควบคุมฯ!C102</f>
        <v>20004 31006100 5000008</v>
      </c>
      <c r="D72" s="357">
        <f>SUM(D73)</f>
        <v>10000</v>
      </c>
      <c r="E72" s="357">
        <f t="shared" ref="E72:I72" si="27">SUM(E73)</f>
        <v>0</v>
      </c>
      <c r="F72" s="357">
        <f t="shared" si="27"/>
        <v>0</v>
      </c>
      <c r="G72" s="357">
        <f t="shared" si="27"/>
        <v>0</v>
      </c>
      <c r="H72" s="357">
        <f t="shared" si="27"/>
        <v>10000</v>
      </c>
      <c r="I72" s="357">
        <f t="shared" si="27"/>
        <v>0</v>
      </c>
    </row>
    <row r="73" spans="1:9" ht="55.95" hidden="1" customHeight="1" x14ac:dyDescent="0.25">
      <c r="A73" s="359" t="str">
        <f>+[2]ระบบการควบคุมฯ!A103</f>
        <v>3.2.1.1</v>
      </c>
      <c r="B73" s="191" t="str">
        <f>+[2]ระบบการควบคุมฯ!B103</f>
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</c>
      <c r="C73" s="109" t="str">
        <f>+[2]ระบบการควบคุมฯ!C103</f>
        <v>ศธ 04002/ว1036 ลว.  13 มีค 66 โอนครั้งที่ 389</v>
      </c>
      <c r="D73" s="360">
        <f>+[2]ระบบการควบคุมฯ!F103</f>
        <v>10000</v>
      </c>
      <c r="E73" s="360">
        <f>+[2]ระบบการควบคุมฯ!G103+[2]ระบบการควบคุมฯ!H103</f>
        <v>0</v>
      </c>
      <c r="F73" s="360">
        <f>+[2]ระบบการควบคุมฯ!I103+[2]ระบบการควบคุมฯ!J103</f>
        <v>0</v>
      </c>
      <c r="G73" s="113">
        <f>+[2]ระบบการควบคุมฯ!K103+[2]ระบบการควบคุมฯ!L103</f>
        <v>0</v>
      </c>
      <c r="H73" s="113">
        <f>+D73-E73-F73-G73</f>
        <v>10000</v>
      </c>
      <c r="I73" s="465" t="s">
        <v>13</v>
      </c>
    </row>
    <row r="74" spans="1:9" ht="18.600000000000001" hidden="1" customHeight="1" x14ac:dyDescent="0.25">
      <c r="A74" s="367">
        <f>+[2]ระบบการควบคุมฯ!A108</f>
        <v>3.3</v>
      </c>
      <c r="B74" s="463" t="str">
        <f>+[2]ระบบการควบคุมฯ!B108</f>
        <v>กิจกรรมการยกระดับคุณภาพด้านวิทยาศาสตร์ศึกษาเพื่อความเป็นเลิศ</v>
      </c>
      <c r="C74" s="108" t="str">
        <f>+[2]ระบบการควบคุมฯ!C108</f>
        <v>20004 66 00093 00000</v>
      </c>
      <c r="D74" s="353">
        <f>+D75</f>
        <v>74700</v>
      </c>
      <c r="E74" s="353">
        <f t="shared" ref="E74:I74" si="28">+E75</f>
        <v>0</v>
      </c>
      <c r="F74" s="353">
        <f t="shared" si="28"/>
        <v>0</v>
      </c>
      <c r="G74" s="353">
        <f t="shared" si="28"/>
        <v>51941</v>
      </c>
      <c r="H74" s="353">
        <f t="shared" si="28"/>
        <v>22759</v>
      </c>
      <c r="I74" s="353">
        <f t="shared" si="28"/>
        <v>0</v>
      </c>
    </row>
    <row r="75" spans="1:9" ht="18.600000000000001" hidden="1" customHeight="1" x14ac:dyDescent="0.25">
      <c r="A75" s="354"/>
      <c r="B75" s="355" t="str">
        <f>+[2]ระบบการควบคุมฯ!B109</f>
        <v>งบรายจ่ายอื่น   6611500</v>
      </c>
      <c r="C75" s="356" t="str">
        <f>+[2]ระบบการควบคุมฯ!C109</f>
        <v>20004 31006100 5000009</v>
      </c>
      <c r="D75" s="357">
        <f>SUM(D76:D80)</f>
        <v>74700</v>
      </c>
      <c r="E75" s="357">
        <f t="shared" ref="E75:H75" si="29">SUM(E76:E80)</f>
        <v>0</v>
      </c>
      <c r="F75" s="357">
        <f t="shared" si="29"/>
        <v>0</v>
      </c>
      <c r="G75" s="357">
        <f t="shared" si="29"/>
        <v>51941</v>
      </c>
      <c r="H75" s="357">
        <f t="shared" si="29"/>
        <v>22759</v>
      </c>
      <c r="I75" s="357">
        <f t="shared" ref="I75" si="30">SUM(I76)</f>
        <v>0</v>
      </c>
    </row>
    <row r="76" spans="1:9" ht="37.200000000000003" hidden="1" customHeight="1" x14ac:dyDescent="0.25">
      <c r="A76" s="359" t="str">
        <f>+[2]ระบบการควบคุมฯ!A110</f>
        <v>3.3.1</v>
      </c>
      <c r="B76" s="860" t="str">
        <f>+[2]ระบบการควบคุมฯ!B110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</c>
      <c r="C76" s="109" t="str">
        <f>+[2]ระบบการควบคุมฯ!C110</f>
        <v>ศธ 04002/ว366 ลว.  3 กพ 66 โอนครั้งที่ 263 พาหนะ 2000 บาท ดำเนินการ 10000 บาท เขียนเขต(รอจัดสรร)</v>
      </c>
      <c r="D76" s="360">
        <f>+[2]ระบบการควบคุมฯ!F110</f>
        <v>12700</v>
      </c>
      <c r="E76" s="360">
        <f>+[2]ระบบการควบคุมฯ!G110+[2]ระบบการควบคุมฯ!H110</f>
        <v>0</v>
      </c>
      <c r="F76" s="360">
        <f>+[2]ระบบการควบคุมฯ!I110+[2]ระบบการควบคุมฯ!J110</f>
        <v>0</v>
      </c>
      <c r="G76" s="113">
        <f>+[2]ระบบการควบคุมฯ!K110+[2]ระบบการควบคุมฯ!L110</f>
        <v>12690</v>
      </c>
      <c r="H76" s="113">
        <f>+D76-E76-F76-G76</f>
        <v>10</v>
      </c>
      <c r="I76" s="465" t="s">
        <v>193</v>
      </c>
    </row>
    <row r="77" spans="1:9" ht="55.95" hidden="1" customHeight="1" x14ac:dyDescent="0.25">
      <c r="A77" s="359" t="str">
        <f>+[2]ระบบการควบคุมฯ!A111</f>
        <v>3.3.2</v>
      </c>
      <c r="B77" s="860" t="str">
        <f>+[2]ระบบการควบคุมฯ!B111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</c>
      <c r="C77" s="109" t="str">
        <f>+[2]ระบบการควบคุมฯ!C111</f>
        <v>ศธ 04002/ว074 ลว.  15 มีค 66 โอนครั้งที่ 395</v>
      </c>
      <c r="D77" s="360">
        <f>+[2]ระบบการควบคุมฯ!F111</f>
        <v>40000</v>
      </c>
      <c r="E77" s="360">
        <f>+[2]ระบบการควบคุมฯ!G111+[2]ระบบการควบคุมฯ!H111</f>
        <v>0</v>
      </c>
      <c r="F77" s="360">
        <f>+[2]ระบบการควบคุมฯ!I110+[2]ระบบการควบคุมฯ!J110</f>
        <v>0</v>
      </c>
      <c r="G77" s="113">
        <f>+[2]ระบบการควบคุมฯ!K111+[2]ระบบการควบคุมฯ!L111</f>
        <v>30847</v>
      </c>
      <c r="H77" s="113">
        <f>+D77-E77-F77-G77</f>
        <v>9153</v>
      </c>
      <c r="I77" s="465" t="s">
        <v>181</v>
      </c>
    </row>
    <row r="78" spans="1:9" ht="55.95" hidden="1" customHeight="1" x14ac:dyDescent="0.25">
      <c r="A78" s="359" t="str">
        <f>+[2]ระบบการควบคุมฯ!A112</f>
        <v>3.3.3</v>
      </c>
      <c r="B78" s="860" t="str">
        <f>+[2]ระบบการควบคุมฯ!B112</f>
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</c>
      <c r="C78" s="109" t="str">
        <f>+[2]ระบบการควบคุมฯ!C112</f>
        <v>ศธ 04002/ว1347 ลว.  3 เมย 66 โอนครั้งที่ 446 พาหนะ 2000 บาท ดำเนินการ 10000 บาท เขียนเขต</v>
      </c>
      <c r="D78" s="360">
        <f>+[2]ระบบการควบคุมฯ!F112</f>
        <v>12000</v>
      </c>
      <c r="E78" s="360">
        <f>+[2]ระบบการควบคุมฯ!G112+[2]ระบบการควบคุมฯ!H112</f>
        <v>0</v>
      </c>
      <c r="F78" s="360">
        <f>+[2]ระบบการควบคุมฯ!I112+[2]ระบบการควบคุมฯ!J112</f>
        <v>0</v>
      </c>
      <c r="G78" s="113">
        <f>+[2]ระบบการควบคุมฯ!K112+[2]ระบบการควบคุมฯ!L112</f>
        <v>8404</v>
      </c>
      <c r="H78" s="113">
        <f>+D78-E78-F78-G78</f>
        <v>3596</v>
      </c>
      <c r="I78" s="465" t="s">
        <v>182</v>
      </c>
    </row>
    <row r="79" spans="1:9" ht="55.95" hidden="1" customHeight="1" x14ac:dyDescent="0.25">
      <c r="A79" s="359" t="str">
        <f>+[2]ระบบการควบคุมฯ!A113</f>
        <v>3.3.4</v>
      </c>
      <c r="B79" s="860" t="str">
        <f>+[2]ระบบการควบคุมฯ!B113</f>
        <v xml:space="preserve">ค่าใช้จ่ายในการดำเนินงานของโครงการวิทยาศาสตร์พลังสิบ ระดับประถมศึกษา </v>
      </c>
      <c r="C79" s="109" t="str">
        <f>+[2]ระบบการควบคุมฯ!C113</f>
        <v xml:space="preserve">ศธ 04002/ว1350 ลว.  3 เมย 66 โอนครั้งที่ 451 </v>
      </c>
      <c r="D79" s="360">
        <f>+[2]ระบบการควบคุมฯ!F113</f>
        <v>10000</v>
      </c>
      <c r="E79" s="360">
        <f>+[3]ระบบการควบคุมฯ!G94+[3]ระบบการควบคุมฯ!H94</f>
        <v>0</v>
      </c>
      <c r="F79" s="360">
        <f>+[3]ระบบการควบคุมฯ!I94+[3]ระบบการควบคุมฯ!J94</f>
        <v>0</v>
      </c>
      <c r="G79" s="113">
        <f>+[3]ระบบการควบคุมฯ!K94+[3]ระบบการควบคุมฯ!L94</f>
        <v>0</v>
      </c>
      <c r="H79" s="113">
        <f>+D79-E79-F79-G79</f>
        <v>10000</v>
      </c>
      <c r="I79" s="465" t="s">
        <v>183</v>
      </c>
    </row>
    <row r="80" spans="1:9" ht="37.200000000000003" hidden="1" customHeight="1" x14ac:dyDescent="0.25">
      <c r="A80" s="362"/>
      <c r="B80" s="860"/>
      <c r="C80" s="109"/>
      <c r="D80" s="363"/>
      <c r="E80" s="363"/>
      <c r="F80" s="363"/>
      <c r="G80" s="887"/>
      <c r="H80" s="887"/>
      <c r="I80" s="888"/>
    </row>
    <row r="81" spans="1:9" ht="37.200000000000003" hidden="1" customHeight="1" x14ac:dyDescent="0.25">
      <c r="A81" s="367">
        <f>+[2]ระบบการควบคุมฯ!A114</f>
        <v>3.4</v>
      </c>
      <c r="B81" s="463" t="str">
        <f>+[3]ระบบการควบคุมฯ!B83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1" s="108" t="str">
        <f>+[3]ระบบการควบคุมฯ!C83</f>
        <v>20004 66 00105 00000</v>
      </c>
      <c r="D81" s="353">
        <f>+D82</f>
        <v>1200</v>
      </c>
      <c r="E81" s="353">
        <f t="shared" ref="E81:I81" si="31">+E82</f>
        <v>0</v>
      </c>
      <c r="F81" s="353">
        <f t="shared" si="31"/>
        <v>0</v>
      </c>
      <c r="G81" s="353">
        <f t="shared" si="31"/>
        <v>0</v>
      </c>
      <c r="H81" s="353">
        <f t="shared" si="31"/>
        <v>1200</v>
      </c>
      <c r="I81" s="353">
        <f t="shared" si="31"/>
        <v>0</v>
      </c>
    </row>
    <row r="82" spans="1:9" ht="74.400000000000006" hidden="1" customHeight="1" x14ac:dyDescent="0.25">
      <c r="A82" s="354">
        <f>+[2]ระบบการควบคุมฯ!A115</f>
        <v>0</v>
      </c>
      <c r="B82" s="355" t="str">
        <f>+[3]ระบบการควบคุมฯ!B84</f>
        <v>งบรายจ่ายอื่น   6611500</v>
      </c>
      <c r="C82" s="837" t="str">
        <f>+[2]ระบบการควบคุมฯ!C115</f>
        <v>20004 31006100 5000011</v>
      </c>
      <c r="D82" s="357">
        <f>SUM(D83)</f>
        <v>1200</v>
      </c>
      <c r="E82" s="357">
        <f t="shared" ref="E82:I82" si="32">SUM(E83)</f>
        <v>0</v>
      </c>
      <c r="F82" s="357">
        <f t="shared" si="32"/>
        <v>0</v>
      </c>
      <c r="G82" s="357">
        <f t="shared" si="32"/>
        <v>0</v>
      </c>
      <c r="H82" s="357">
        <f t="shared" si="32"/>
        <v>1200</v>
      </c>
      <c r="I82" s="357">
        <f t="shared" si="32"/>
        <v>0</v>
      </c>
    </row>
    <row r="83" spans="1:9" ht="18.600000000000001" hidden="1" customHeight="1" x14ac:dyDescent="0.25">
      <c r="A83" s="838" t="str">
        <f>+[2]ระบบการควบคุมฯ!A116</f>
        <v>3.4.1</v>
      </c>
      <c r="B83" s="191" t="str">
        <f>+[3]ระบบการควบคุมฯ!B85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83" s="109" t="str">
        <f>+[3]ระบบการควบคุมฯ!C91</f>
        <v>20004 66 86178 00000</v>
      </c>
      <c r="D83" s="360">
        <f>+[3]ระบบการควบคุมฯ!D85</f>
        <v>1200</v>
      </c>
      <c r="E83" s="360">
        <f>+[3]ระบบการควบคุมฯ!G91+[3]ระบบการควบคุมฯ!H91</f>
        <v>0</v>
      </c>
      <c r="F83" s="360">
        <f>+[2]ระบบการควบคุมฯ!I116+[2]ระบบการควบคุมฯ!J116</f>
        <v>0</v>
      </c>
      <c r="G83" s="113">
        <f>+[2]ระบบการควบคุมฯ!K116+[2]ระบบการควบคุมฯ!L116</f>
        <v>0</v>
      </c>
      <c r="H83" s="113">
        <f>+D83-E83-F83-G83</f>
        <v>1200</v>
      </c>
      <c r="I83" s="465" t="s">
        <v>169</v>
      </c>
    </row>
    <row r="84" spans="1:9" ht="18.600000000000001" hidden="1" customHeight="1" x14ac:dyDescent="0.25">
      <c r="A84" s="367">
        <f>+[2]ระบบการควบคุมฯ!A117</f>
        <v>3.5</v>
      </c>
      <c r="B84" s="463" t="str">
        <f>+[2]ระบบการควบคุมฯ!B117</f>
        <v>กิจกรรมบ้านวิทยาศาสตร์น้อยประเทศไทย ระดับประถมศึกษา</v>
      </c>
      <c r="C84" s="108" t="str">
        <f>+[2]ระบบการควบคุมฯ!C117</f>
        <v>20004 66 00108 00000</v>
      </c>
      <c r="D84" s="353">
        <f>+D85</f>
        <v>66600</v>
      </c>
      <c r="E84" s="353">
        <f t="shared" ref="E84:I84" si="33">+E85</f>
        <v>0</v>
      </c>
      <c r="F84" s="353">
        <f t="shared" si="33"/>
        <v>0</v>
      </c>
      <c r="G84" s="353">
        <f t="shared" si="33"/>
        <v>53950</v>
      </c>
      <c r="H84" s="353">
        <f t="shared" si="33"/>
        <v>12650</v>
      </c>
      <c r="I84" s="353">
        <f t="shared" si="33"/>
        <v>0</v>
      </c>
    </row>
    <row r="85" spans="1:9" ht="18.600000000000001" hidden="1" customHeight="1" x14ac:dyDescent="0.25">
      <c r="A85" s="354">
        <f>+[2]ระบบการควบคุมฯ!A118</f>
        <v>0</v>
      </c>
      <c r="B85" s="355" t="str">
        <f>+[2]ระบบการควบคุมฯ!B118</f>
        <v>งบรายจ่ายอื่น   6611500</v>
      </c>
      <c r="C85" s="837" t="str">
        <f>+[2]ระบบการควบคุมฯ!C118</f>
        <v>20004 31006100 5000012</v>
      </c>
      <c r="D85" s="357">
        <f>SUM(D86:D92)</f>
        <v>66600</v>
      </c>
      <c r="E85" s="357">
        <f t="shared" ref="E85:H85" si="34">SUM(E86:E92)</f>
        <v>0</v>
      </c>
      <c r="F85" s="357">
        <f t="shared" si="34"/>
        <v>0</v>
      </c>
      <c r="G85" s="357">
        <f t="shared" si="34"/>
        <v>53950</v>
      </c>
      <c r="H85" s="357">
        <f t="shared" si="34"/>
        <v>12650</v>
      </c>
      <c r="I85" s="357">
        <f t="shared" ref="I85" si="35">SUM(I86)</f>
        <v>0</v>
      </c>
    </row>
    <row r="86" spans="1:9" ht="18.600000000000001" hidden="1" customHeight="1" x14ac:dyDescent="0.25">
      <c r="A86" s="838" t="str">
        <f>+[2]ระบบการควบคุมฯ!A119</f>
        <v>3.5.1</v>
      </c>
      <c r="B86" s="191" t="str">
        <f>+[2]ระบบการควบคุมฯ!B119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 และดำเนินการฝึกอบรมขั้นพื้นฐานน้ำและอากาศให้กับโรงเรียนในโครงการและประเมินรับตราพระราชทาน</v>
      </c>
      <c r="C86" s="109" t="str">
        <f>+[2]ระบบการควบคุมฯ!C119</f>
        <v>ศธ 04002/ว207 ลว.  20 มกราคม 66 โอนครั้งที่ 205 จำนวน 15,000 บาท</v>
      </c>
      <c r="D86" s="360">
        <f>+[2]ระบบการควบคุมฯ!F119</f>
        <v>15000</v>
      </c>
      <c r="E86" s="360">
        <f>+[2]ระบบการควบคุมฯ!G119+[2]ระบบการควบคุมฯ!H119</f>
        <v>0</v>
      </c>
      <c r="F86" s="360">
        <f>+[2]ระบบการควบคุมฯ!I119+[2]ระบบการควบคุมฯ!J119</f>
        <v>0</v>
      </c>
      <c r="G86" s="113">
        <f>+[2]ระบบการควบคุมฯ!K119+[2]ระบบการควบคุมฯ!L119</f>
        <v>14960</v>
      </c>
      <c r="H86" s="113">
        <f t="shared" ref="H86:H92" si="36">+D86-E86-F86-G86</f>
        <v>40</v>
      </c>
      <c r="I86" s="465" t="s">
        <v>96</v>
      </c>
    </row>
    <row r="87" spans="1:9" ht="74.400000000000006" hidden="1" customHeight="1" x14ac:dyDescent="0.25">
      <c r="A87" s="889" t="str">
        <f>+[2]ระบบการควบคุมฯ!A120</f>
        <v>3.5.2</v>
      </c>
      <c r="B87" s="880" t="str">
        <f>+[2]ระบบการควบคุมฯ!B120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</c>
      <c r="C87" s="890" t="str">
        <f>+[2]ระบบการควบคุมฯ!C120</f>
        <v>ศธ 04002/ว205 ลว.  20 มกราคม 66 โอนครั้งที่ 213 จำนวนเงิน 2800 บาท</v>
      </c>
      <c r="D87" s="363">
        <f>+[2]ระบบการควบคุมฯ!F120</f>
        <v>2800</v>
      </c>
      <c r="E87" s="363">
        <f>+[2]ระบบการควบคุมฯ!G120+[2]ระบบการควบคุมฯ!H120</f>
        <v>0</v>
      </c>
      <c r="F87" s="363">
        <f>+[2]ระบบการควบคุมฯ!I120+[2]ระบบการควบคุมฯ!J120</f>
        <v>0</v>
      </c>
      <c r="G87" s="887">
        <f>+[2]ระบบการควบคุมฯ!K120+[2]ระบบการควบคุมฯ!L120</f>
        <v>0</v>
      </c>
      <c r="H87" s="887">
        <f t="shared" si="36"/>
        <v>2800</v>
      </c>
      <c r="I87" s="888" t="s">
        <v>96</v>
      </c>
    </row>
    <row r="88" spans="1:9" ht="74.400000000000006" hidden="1" customHeight="1" x14ac:dyDescent="0.25">
      <c r="A88" s="889" t="str">
        <f>+[2]ระบบการควบคุมฯ!A121</f>
        <v>3.5.2.1</v>
      </c>
      <c r="B88" s="880" t="str">
        <f>+[2]ระบบการควบคุมฯ!B121</f>
        <v xml:space="preserve">ค่าใช้จ่ายดำเนินงานโครงการบ้านนักวิทยาศาสตร์น้อยประเทศไทย ระดับประถมศึกษา   เพื่อเป็นค่าใช้จ่ายในการเดินทางเข้าร่วมการอบรมเชิงปฏิบัติการกิจกรรมระดับชั้นประถมศึกษาปีที่ 2 สำหรับ    ผู้นำเครือข่ายท้องถิ่น (Local Network ;  LN) และวิทยากรเครือข่ายท้องถิ่น (Local Trainer ; LT)โครงการบ้านนักวิทยาศาสตร์น้อย ประเทศไทย ระดับประถมศึกษา ระหว่างวันที่ 28 มีนาคม – 9 เมษายน  2566 ณ โรงแรมภูสักธาร รีสอร์ท จังหวัดนครนายก </v>
      </c>
      <c r="C88" s="890" t="str">
        <f>+[2]ระบบการควบคุมฯ!C121</f>
        <v>ศธ 04002/ว956 ลว.  8 มีค 66 โอนครั้งที่ 369 จำนวนเงิน 3600บาท</v>
      </c>
      <c r="D88" s="363">
        <f>+[2]ระบบการควบคุมฯ!F121</f>
        <v>3600</v>
      </c>
      <c r="E88" s="363">
        <f>+[2]ระบบการควบคุมฯ!G121+[2]ระบบการควบคุมฯ!H121</f>
        <v>0</v>
      </c>
      <c r="F88" s="363">
        <f>+[2]ระบบการควบคุมฯ!I121+[2]ระบบการควบคุมฯ!J121</f>
        <v>0</v>
      </c>
      <c r="G88" s="887">
        <f>+[2]ระบบการควบคุมฯ!K121+[2]ระบบการควบคุมฯ!L121</f>
        <v>1250</v>
      </c>
      <c r="H88" s="887">
        <f t="shared" si="36"/>
        <v>2350</v>
      </c>
      <c r="I88" s="888" t="s">
        <v>184</v>
      </c>
    </row>
    <row r="89" spans="1:9" ht="93" hidden="1" customHeight="1" x14ac:dyDescent="0.25">
      <c r="A89" s="889" t="str">
        <f>+[2]ระบบการควบคุมฯ!A122</f>
        <v>3.5.3</v>
      </c>
      <c r="B89" s="880" t="str">
        <f>+[2]ระบบการควบคุมฯ!B122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89" s="890" t="str">
        <f>+[2]ระบบการควบคุมฯ!C122</f>
        <v xml:space="preserve">ศธ 04002/ว248 ลว.  27 มกราคม 66 โอนครั้งที่ 248 </v>
      </c>
      <c r="D89" s="363">
        <f>+[2]ระบบการควบคุมฯ!F122</f>
        <v>14000</v>
      </c>
      <c r="E89" s="363">
        <f>+[2]ระบบการควบคุมฯ!G122+[2]ระบบการควบคุมฯ!H122</f>
        <v>0</v>
      </c>
      <c r="F89" s="363">
        <f>+[2]ระบบการควบคุมฯ!I122+[2]ระบบการควบคุมฯ!J122</f>
        <v>0</v>
      </c>
      <c r="G89" s="887">
        <f>+[2]ระบบการควบคุมฯ!K122+[2]ระบบการควบคุมฯ!L122</f>
        <v>12920</v>
      </c>
      <c r="H89" s="887">
        <f t="shared" si="36"/>
        <v>1080</v>
      </c>
      <c r="I89" s="888" t="s">
        <v>96</v>
      </c>
    </row>
    <row r="90" spans="1:9" ht="93" hidden="1" customHeight="1" x14ac:dyDescent="0.25">
      <c r="A90" s="889" t="str">
        <f>+[2]ระบบการควบคุมฯ!A123</f>
        <v>3.5.4</v>
      </c>
      <c r="B90" s="880" t="str">
        <f>+[2]ระบบการควบคุมฯ!B123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0" s="890" t="str">
        <f>+[2]ระบบการควบคุมฯ!C123</f>
        <v>ที่ ศธ 04002/ว1282 ลว 29 มีค 66 โอนครั้งที่ 438</v>
      </c>
      <c r="D90" s="363">
        <f>+[2]ระบบการควบคุมฯ!F123</f>
        <v>10000</v>
      </c>
      <c r="E90" s="363">
        <f>+[2]ระบบการควบคุมฯ!G123+[2]ระบบการควบคุมฯ!H123</f>
        <v>0</v>
      </c>
      <c r="F90" s="363">
        <f>+[2]ระบบการควบคุมฯ!I123+[2]ระบบการควบคุมฯ!J123</f>
        <v>0</v>
      </c>
      <c r="G90" s="887">
        <f>+[2]ระบบการควบคุมฯ!K123+[2]ระบบการควบคุมฯ!L123</f>
        <v>9860</v>
      </c>
      <c r="H90" s="887">
        <f t="shared" si="36"/>
        <v>140</v>
      </c>
      <c r="I90" s="888" t="s">
        <v>96</v>
      </c>
    </row>
    <row r="91" spans="1:9" ht="55.95" hidden="1" customHeight="1" x14ac:dyDescent="0.25">
      <c r="A91" s="889" t="str">
        <f>+[2]ระบบการควบคุมฯ!A124</f>
        <v>3.5.5</v>
      </c>
      <c r="B91" s="880" t="str">
        <f>+[2]ระบบการควบคุมฯ!B124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1" s="890" t="str">
        <f>+[2]ระบบการควบคุมฯ!C124</f>
        <v>ที่ ศธ 04002/ว1479 ลว 12 เมย 66 โอนครั้งที่ 472</v>
      </c>
      <c r="D91" s="363">
        <f>+[2]ระบบการควบคุมฯ!F124</f>
        <v>15200</v>
      </c>
      <c r="E91" s="363">
        <f>+[2]ระบบการควบคุมฯ!G124+[2]ระบบการควบคุมฯ!H124</f>
        <v>0</v>
      </c>
      <c r="F91" s="363">
        <f>+[2]ระบบการควบคุมฯ!I124+[2]ระบบการควบคุมฯ!J124</f>
        <v>0</v>
      </c>
      <c r="G91" s="887">
        <f>+[2]ระบบการควบคุมฯ!K124+[2]ระบบการควบคุมฯ!L124</f>
        <v>14960</v>
      </c>
      <c r="H91" s="887">
        <f t="shared" si="36"/>
        <v>240</v>
      </c>
      <c r="I91" s="888" t="s">
        <v>96</v>
      </c>
    </row>
    <row r="92" spans="1:9" ht="37.200000000000003" hidden="1" customHeight="1" x14ac:dyDescent="0.25">
      <c r="A92" s="889" t="str">
        <f>+[2]ระบบการควบคุมฯ!A125</f>
        <v>3.5.6</v>
      </c>
      <c r="B92" s="880" t="str">
        <f>+[2]ระบบการควบคุมฯ!B125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92" s="890" t="str">
        <f>+[2]ระบบการควบคุมฯ!C125</f>
        <v>ที่ ศธ04002/ว 2955 ลว. 18 กค 66 ครั้งที่ 683</v>
      </c>
      <c r="D92" s="363">
        <f>+[2]ระบบการควบคุมฯ!F125</f>
        <v>6000</v>
      </c>
      <c r="E92" s="363">
        <f>+[2]ระบบการควบคุมฯ!G125+[2]ระบบการควบคุมฯ!H125</f>
        <v>0</v>
      </c>
      <c r="F92" s="363">
        <f>+[2]ระบบการควบคุมฯ!I125+[2]ระบบการควบคุมฯ!J125</f>
        <v>0</v>
      </c>
      <c r="G92" s="887">
        <f>+[2]ระบบการควบคุมฯ!K125+[2]ระบบการควบคุมฯ!L125</f>
        <v>0</v>
      </c>
      <c r="H92" s="887">
        <f t="shared" si="36"/>
        <v>6000</v>
      </c>
      <c r="I92" s="888" t="s">
        <v>96</v>
      </c>
    </row>
    <row r="93" spans="1:9" ht="18.600000000000001" hidden="1" customHeight="1" x14ac:dyDescent="0.25">
      <c r="A93" s="367">
        <f>+[2]ระบบการควบคุมฯ!A126</f>
        <v>3.6</v>
      </c>
      <c r="B93" s="839" t="str">
        <f>+[2]ระบบการควบคุมฯ!B126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93" s="839" t="str">
        <f>+[2]ระบบการควบคุมฯ!C126</f>
        <v>20004 66 86177 00000</v>
      </c>
      <c r="D93" s="353">
        <f>+D94</f>
        <v>3000</v>
      </c>
      <c r="E93" s="353">
        <f t="shared" ref="E93:I93" si="37">+E94</f>
        <v>0</v>
      </c>
      <c r="F93" s="353">
        <f t="shared" si="37"/>
        <v>0</v>
      </c>
      <c r="G93" s="353">
        <f t="shared" si="37"/>
        <v>1600</v>
      </c>
      <c r="H93" s="353">
        <f t="shared" si="37"/>
        <v>1400</v>
      </c>
      <c r="I93" s="353">
        <f t="shared" si="37"/>
        <v>0</v>
      </c>
    </row>
    <row r="94" spans="1:9" ht="18.600000000000001" hidden="1" customHeight="1" x14ac:dyDescent="0.25">
      <c r="A94" s="354">
        <f>+[2]ระบบการควบคุมฯ!A128</f>
        <v>0</v>
      </c>
      <c r="B94" s="364" t="str">
        <f>+[2]ระบบการควบคุมฯ!B128</f>
        <v xml:space="preserve"> งบรายจ่ายอื่น 6611500</v>
      </c>
      <c r="C94" s="356" t="str">
        <f>+[2]ระบบการควบคุมฯ!C128</f>
        <v>20004 31006100 5000021</v>
      </c>
      <c r="D94" s="357">
        <f>SUM(D95)</f>
        <v>3000</v>
      </c>
      <c r="E94" s="357">
        <f t="shared" ref="E94:I94" si="38">SUM(E95)</f>
        <v>0</v>
      </c>
      <c r="F94" s="357">
        <f t="shared" si="38"/>
        <v>0</v>
      </c>
      <c r="G94" s="357">
        <f t="shared" si="38"/>
        <v>1600</v>
      </c>
      <c r="H94" s="357">
        <f t="shared" si="38"/>
        <v>1400</v>
      </c>
      <c r="I94" s="357">
        <f t="shared" si="38"/>
        <v>0</v>
      </c>
    </row>
    <row r="95" spans="1:9" ht="18.600000000000001" hidden="1" customHeight="1" x14ac:dyDescent="0.25">
      <c r="A95" s="359" t="str">
        <f>+[2]ระบบการควบคุมฯ!A129</f>
        <v>3.6.1</v>
      </c>
      <c r="B95" s="191" t="str">
        <f>+[2]ระบบการควบคุมฯ!B129</f>
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</c>
      <c r="C95" s="109" t="str">
        <f>+[2]ระบบการควบคุมฯ!C129</f>
        <v>ศธ 04002/ว5834 ลว.26/12/2022 โอนครั้งที่ 158</v>
      </c>
      <c r="D95" s="360">
        <f>+[2]ระบบการควบคุมฯ!F129</f>
        <v>3000</v>
      </c>
      <c r="E95" s="360">
        <f>+[2]ระบบการควบคุมฯ!G129+[2]ระบบการควบคุมฯ!H129</f>
        <v>0</v>
      </c>
      <c r="F95" s="360">
        <f>+[2]ระบบการควบคุมฯ!I129+[2]ระบบการควบคุมฯ!J129</f>
        <v>0</v>
      </c>
      <c r="G95" s="113">
        <f>+[2]ระบบการควบคุมฯ!K129+[2]ระบบการควบคุมฯ!L129</f>
        <v>1600</v>
      </c>
      <c r="H95" s="113">
        <f>+D95-E95-F95-G95</f>
        <v>1400</v>
      </c>
      <c r="I95" s="465" t="s">
        <v>194</v>
      </c>
    </row>
    <row r="96" spans="1:9" ht="18.600000000000001" hidden="1" customHeight="1" x14ac:dyDescent="0.25">
      <c r="A96" s="359">
        <f>+[2]ระบบการควบคุมฯ!A130</f>
        <v>0</v>
      </c>
      <c r="B96" s="191">
        <f>+[2]ระบบการควบคุมฯ!B130</f>
        <v>0</v>
      </c>
      <c r="C96" s="109">
        <f>+[2]ระบบการควบคุมฯ!C130</f>
        <v>0</v>
      </c>
      <c r="D96" s="360">
        <f>+[2]ระบบการควบคุมฯ!F130</f>
        <v>0</v>
      </c>
      <c r="E96" s="360">
        <f>+[2]ระบบการควบคุมฯ!G130+[2]ระบบการควบคุมฯ!H130</f>
        <v>0</v>
      </c>
      <c r="F96" s="360">
        <f>+[2]ระบบการควบคุมฯ!I130+[2]ระบบการควบคุมฯ!J130</f>
        <v>0</v>
      </c>
      <c r="G96" s="113">
        <f>+[2]ระบบการควบคุมฯ!K130+[2]ระบบการควบคุมฯ!L130</f>
        <v>0</v>
      </c>
      <c r="H96" s="113">
        <f>+D96-E96-F96-G96</f>
        <v>0</v>
      </c>
      <c r="I96" s="465" t="s">
        <v>96</v>
      </c>
    </row>
    <row r="97" spans="1:9" ht="18.600000000000001" hidden="1" customHeight="1" x14ac:dyDescent="0.25">
      <c r="A97" s="367">
        <f>+[2]ระบบการควบคุมฯ!A132</f>
        <v>3.7</v>
      </c>
      <c r="B97" s="839" t="str">
        <f>+[2]ระบบการควบคุมฯ!B132</f>
        <v xml:space="preserve">กิจกรรมการจัดการศึกษาเพื่อการมีงานทำ  </v>
      </c>
      <c r="C97" s="839" t="str">
        <f>+[2]ระบบการควบคุมฯ!C132</f>
        <v>20004 66 86178 00000</v>
      </c>
      <c r="D97" s="353">
        <f>+D98</f>
        <v>0</v>
      </c>
      <c r="E97" s="353">
        <f t="shared" ref="E97:I97" si="39">+E98</f>
        <v>0</v>
      </c>
      <c r="F97" s="353">
        <f t="shared" si="39"/>
        <v>0</v>
      </c>
      <c r="G97" s="353">
        <f t="shared" si="39"/>
        <v>0</v>
      </c>
      <c r="H97" s="353">
        <f t="shared" si="39"/>
        <v>0</v>
      </c>
      <c r="I97" s="353">
        <f t="shared" si="39"/>
        <v>0</v>
      </c>
    </row>
    <row r="98" spans="1:9" ht="37.200000000000003" hidden="1" customHeight="1" x14ac:dyDescent="0.25">
      <c r="A98" s="354">
        <f>+[2]ระบบการควบคุมฯ!A133</f>
        <v>0</v>
      </c>
      <c r="B98" s="364" t="str">
        <f>+[2]ระบบการควบคุมฯ!B133</f>
        <v xml:space="preserve"> งบรายจ่ายอื่น 6611500</v>
      </c>
      <c r="C98" s="356" t="str">
        <f>+[2]ระบบการควบคุมฯ!C133</f>
        <v>20004 31006100 50000xx</v>
      </c>
      <c r="D98" s="357">
        <f t="shared" ref="D98:I98" si="40">SUM(D99)</f>
        <v>0</v>
      </c>
      <c r="E98" s="357">
        <f t="shared" si="40"/>
        <v>0</v>
      </c>
      <c r="F98" s="357">
        <f t="shared" si="40"/>
        <v>0</v>
      </c>
      <c r="G98" s="357">
        <f t="shared" si="40"/>
        <v>0</v>
      </c>
      <c r="H98" s="357">
        <f t="shared" si="40"/>
        <v>0</v>
      </c>
      <c r="I98" s="357">
        <f t="shared" si="40"/>
        <v>0</v>
      </c>
    </row>
    <row r="99" spans="1:9" ht="18.600000000000001" hidden="1" customHeight="1" x14ac:dyDescent="0.25">
      <c r="A99" s="359">
        <f>+[2]ระบบการควบคุมฯ!A134</f>
        <v>0</v>
      </c>
      <c r="B99" s="359">
        <f>+[2]ระบบการควบคุมฯ!B134</f>
        <v>0</v>
      </c>
      <c r="C99" s="109">
        <f>+[2]ระบบการควบคุมฯ!C134</f>
        <v>0</v>
      </c>
      <c r="D99" s="360">
        <f>+[3]ระบบการควบคุมฯ!F137</f>
        <v>0</v>
      </c>
      <c r="E99" s="360">
        <f>+[3]ระบบการควบคุมฯ!G137+[3]ระบบการควบคุมฯ!H137</f>
        <v>0</v>
      </c>
      <c r="F99" s="360">
        <f>+[3]ระบบการควบคุมฯ!I137+[3]ระบบการควบคุมฯ!J137</f>
        <v>0</v>
      </c>
      <c r="G99" s="113">
        <f>+[3]ระบบการควบคุมฯ!K137+[3]ระบบการควบคุมฯ!L137</f>
        <v>0</v>
      </c>
      <c r="H99" s="113">
        <f>+D99-E99-F99-G99</f>
        <v>0</v>
      </c>
      <c r="I99" s="465" t="s">
        <v>96</v>
      </c>
    </row>
    <row r="100" spans="1:9" ht="18.600000000000001" hidden="1" customHeight="1" x14ac:dyDescent="0.25">
      <c r="A100" s="367">
        <f>+[2]ระบบการควบคุมฯ!A137</f>
        <v>3.8</v>
      </c>
      <c r="B100" s="839" t="str">
        <f>+[2]ระบบการควบคุมฯ!B137</f>
        <v xml:space="preserve">กิจกรรมครูผู้ทรงคุณค่าแห่งแผ่นดิน </v>
      </c>
      <c r="C100" s="839" t="str">
        <f>+[2]ระบบการควบคุมฯ!C137</f>
        <v>20004 66 86190 00000</v>
      </c>
      <c r="D100" s="353">
        <f>+D101</f>
        <v>316500</v>
      </c>
      <c r="E100" s="353">
        <f t="shared" ref="E100:I100" si="41">+E101</f>
        <v>0</v>
      </c>
      <c r="F100" s="353">
        <f t="shared" si="41"/>
        <v>0</v>
      </c>
      <c r="G100" s="353">
        <f t="shared" si="41"/>
        <v>214419.35</v>
      </c>
      <c r="H100" s="353">
        <f t="shared" si="41"/>
        <v>102080.65</v>
      </c>
      <c r="I100" s="353">
        <f t="shared" si="41"/>
        <v>0</v>
      </c>
    </row>
    <row r="101" spans="1:9" ht="18.600000000000001" hidden="1" customHeight="1" x14ac:dyDescent="0.25">
      <c r="A101" s="354">
        <f>+[2]ระบบการควบคุมฯ!A138</f>
        <v>0</v>
      </c>
      <c r="B101" s="364" t="str">
        <f>+[2]ระบบการควบคุมฯ!B138</f>
        <v xml:space="preserve"> งบรายจ่ายอื่น 6611500</v>
      </c>
      <c r="C101" s="356" t="str">
        <f>+[2]ระบบการควบคุมฯ!C138</f>
        <v>20004 31006100 5000023</v>
      </c>
      <c r="D101" s="357">
        <f>SUM(D102)</f>
        <v>316500</v>
      </c>
      <c r="E101" s="357">
        <f t="shared" ref="E101:I101" si="42">SUM(E102)</f>
        <v>0</v>
      </c>
      <c r="F101" s="357">
        <f t="shared" si="42"/>
        <v>0</v>
      </c>
      <c r="G101" s="357">
        <f t="shared" si="42"/>
        <v>214419.35</v>
      </c>
      <c r="H101" s="357">
        <f t="shared" si="42"/>
        <v>102080.65</v>
      </c>
      <c r="I101" s="357">
        <f t="shared" si="42"/>
        <v>0</v>
      </c>
    </row>
    <row r="102" spans="1:9" ht="18.600000000000001" hidden="1" customHeight="1" x14ac:dyDescent="0.25">
      <c r="A102" s="359" t="str">
        <f>+[2]ระบบการควบคุมฯ!A139</f>
        <v>3.8.1</v>
      </c>
      <c r="B102" s="840" t="str">
        <f>+[2]ระบบการควบคุมฯ!B139</f>
        <v>ค่าตอบแทนการจ้างอัตราจ้างครูผู้ทรงคุณค่าแห่งแผ่นดิน งวดที่ 1 ระยะเวลา 5 เดือน (พฤศจิกายน 2565 – มีนาคม 2566) 170,000 บาท</v>
      </c>
      <c r="C102" s="109" t="str">
        <f>+[2]ระบบการควบคุมฯ!C139</f>
        <v>ศธ 04002/ว4954 ลว.7/11/2022 โอนครั้งที่ 27</v>
      </c>
      <c r="D102" s="360">
        <f>+[2]ระบบการควบคุมฯ!F139</f>
        <v>316500</v>
      </c>
      <c r="E102" s="360">
        <f>+[2]ระบบการควบคุมฯ!G139+[2]ระบบการควบคุมฯ!H139</f>
        <v>0</v>
      </c>
      <c r="F102" s="360">
        <f>+[2]ระบบการควบคุมฯ!I139+[2]ระบบการควบคุมฯ!J139</f>
        <v>0</v>
      </c>
      <c r="G102" s="113">
        <f>+[2]ระบบการควบคุมฯ!K139+[2]ระบบการควบคุมฯ!L139</f>
        <v>214419.35</v>
      </c>
      <c r="H102" s="113">
        <f>+D102-E102-F102-G102</f>
        <v>102080.65</v>
      </c>
      <c r="I102" s="465" t="s">
        <v>15</v>
      </c>
    </row>
    <row r="103" spans="1:9" ht="55.95" hidden="1" customHeight="1" x14ac:dyDescent="0.25">
      <c r="A103" s="359" t="str">
        <f>+[2]ระบบการควบคุมฯ!A140</f>
        <v>3.8.1.1</v>
      </c>
      <c r="B103" s="840" t="str">
        <f>+[2]ระบบการควบคุมฯ!B140</f>
        <v>ค่าตอบแทนการจ้างอัตราจ้างครูผู้ทรงคุณค่าแห่งแผ่นดิน งวดที่ 2 ระยะเวลา 2 เดือน (พฤษภาคม  – มิถุนายน 2566) 68,000 บาท</v>
      </c>
      <c r="C103" s="109" t="str">
        <f>+[2]ระบบการควบคุมฯ!C140</f>
        <v>ศธ 04002/ว1603 ลว.24/4/2023 โอนครั้งที่ 483</v>
      </c>
      <c r="D103" s="363"/>
      <c r="E103" s="363"/>
      <c r="F103" s="363"/>
      <c r="G103" s="887"/>
      <c r="H103" s="887"/>
      <c r="I103" s="888"/>
    </row>
    <row r="104" spans="1:9" ht="55.95" hidden="1" customHeight="1" x14ac:dyDescent="0.25">
      <c r="A104" s="359" t="str">
        <f>+[2]ระบบการควบคุมฯ!A141</f>
        <v>3.8.1.2</v>
      </c>
      <c r="B104" s="840" t="str">
        <f>+[2]ระบบการควบคุมฯ!B141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04" s="109" t="str">
        <f>+[2]ระบบการควบคุมฯ!C141</f>
        <v>ศธ 04002/ว2665 ลว.5/7/2023 โอนครั้งที่ 636</v>
      </c>
      <c r="D104" s="363"/>
      <c r="E104" s="363"/>
      <c r="F104" s="363"/>
      <c r="G104" s="887"/>
      <c r="H104" s="887"/>
      <c r="I104" s="888"/>
    </row>
    <row r="105" spans="1:9" ht="55.95" hidden="1" customHeight="1" x14ac:dyDescent="0.25">
      <c r="A105" s="359" t="str">
        <f>+[2]ระบบการควบคุมฯ!A142</f>
        <v>3.8.1.3</v>
      </c>
      <c r="B105" s="840" t="str">
        <f>+[2]ระบบการควบคุมฯ!B142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05" s="109" t="str">
        <f>+[2]ระบบการควบคุมฯ!C142</f>
        <v>ศธ 04002/ว2666 ลว.5/7/2023 โอนครั้งที่ 640</v>
      </c>
      <c r="D105" s="363"/>
      <c r="E105" s="363"/>
      <c r="F105" s="363"/>
      <c r="G105" s="887"/>
      <c r="H105" s="887"/>
      <c r="I105" s="888"/>
    </row>
    <row r="106" spans="1:9" ht="37.200000000000003" hidden="1" customHeight="1" x14ac:dyDescent="0.25">
      <c r="A106" s="367">
        <f>+[2]ระบบการควบคุมฯ!A145</f>
        <v>3.9</v>
      </c>
      <c r="B106" s="839" t="str">
        <f>+[2]ระบบการควบคุมฯ!B145</f>
        <v>กิจกรรมจัดหาบุคลากรสนับสนุนการปฏิบัติงานให้ราชการ (คืนครูสำหรับเด็กพิการ)</v>
      </c>
      <c r="C106" s="839" t="str">
        <f>+[2]ระบบการควบคุมฯ!C145</f>
        <v>20004 66 00117 00111</v>
      </c>
      <c r="D106" s="353">
        <f>+D107</f>
        <v>3507971</v>
      </c>
      <c r="E106" s="353">
        <f t="shared" ref="E106:I106" si="43">+E107</f>
        <v>0</v>
      </c>
      <c r="F106" s="353">
        <f t="shared" si="43"/>
        <v>0</v>
      </c>
      <c r="G106" s="353">
        <f t="shared" si="43"/>
        <v>2567327.7000000002</v>
      </c>
      <c r="H106" s="353">
        <f t="shared" si="43"/>
        <v>940643.3</v>
      </c>
      <c r="I106" s="353">
        <f t="shared" si="43"/>
        <v>0</v>
      </c>
    </row>
    <row r="107" spans="1:9" ht="55.95" hidden="1" customHeight="1" x14ac:dyDescent="0.25">
      <c r="A107" s="354">
        <f>+[2]ระบบการควบคุมฯ!A146</f>
        <v>0</v>
      </c>
      <c r="B107" s="364" t="str">
        <f>+[2]ระบบการควบคุมฯ!B146</f>
        <v xml:space="preserve"> งบรายจ่ายอื่น 6611500</v>
      </c>
      <c r="C107" s="356" t="str">
        <f>+[2]ระบบการควบคุมฯ!C146</f>
        <v>20004 31006100 5000014</v>
      </c>
      <c r="D107" s="357">
        <f>SUM(D108:D110)</f>
        <v>3507971</v>
      </c>
      <c r="E107" s="357">
        <f t="shared" ref="E107:H107" si="44">SUM(E108:E110)</f>
        <v>0</v>
      </c>
      <c r="F107" s="357">
        <f t="shared" si="44"/>
        <v>0</v>
      </c>
      <c r="G107" s="357">
        <f t="shared" si="44"/>
        <v>2567327.7000000002</v>
      </c>
      <c r="H107" s="357">
        <f t="shared" si="44"/>
        <v>940643.3</v>
      </c>
      <c r="I107" s="357">
        <f t="shared" ref="I107" si="45">SUM(I108)</f>
        <v>0</v>
      </c>
    </row>
    <row r="108" spans="1:9" ht="55.95" hidden="1" customHeight="1" x14ac:dyDescent="0.25">
      <c r="A108" s="359" t="str">
        <f>+[2]ระบบการควบคุมฯ!A147</f>
        <v>3.9.1</v>
      </c>
      <c r="B108" s="840" t="str">
        <f>+[2]ระบบการควบคุมฯ!B147</f>
        <v>พี่เลี้ยงเด็กพิการอัตราจ้างชั่วคราวรายเดือน จำนวน 19 อัตรา ครั้งที่ 1 ตุลาคม 65 -มีนาคม 66) 1,071,144</v>
      </c>
      <c r="C108" s="109" t="str">
        <f>+[2]ระบบการควบคุมฯ!C147</f>
        <v>ศธ 04002/ว5142 ลว 10 พ.ย. 65 ครั้งที่ 59</v>
      </c>
      <c r="D108" s="360">
        <f>+[2]ระบบการควบคุมฯ!F147</f>
        <v>2055780</v>
      </c>
      <c r="E108" s="360">
        <f>+[2]ระบบการควบคุมฯ!G147+[2]ระบบการควบคุมฯ!H147</f>
        <v>0</v>
      </c>
      <c r="F108" s="360">
        <f>+[2]ระบบการควบคุมฯ!I147+[2]ระบบการควบคุมฯ!J147</f>
        <v>0</v>
      </c>
      <c r="G108" s="113">
        <f>+[2]ระบบการควบคุมฯ!K147+[2]ระบบการควบคุมฯ!L147</f>
        <v>1521180</v>
      </c>
      <c r="H108" s="113">
        <f>+D108-E108-F108-G108</f>
        <v>534600</v>
      </c>
      <c r="I108" s="465" t="s">
        <v>15</v>
      </c>
    </row>
    <row r="109" spans="1:9" ht="37.200000000000003" hidden="1" customHeight="1" x14ac:dyDescent="0.25">
      <c r="A109" s="359" t="str">
        <f>+[2]ระบบการควบคุมฯ!A148</f>
        <v>3.9.1.1</v>
      </c>
      <c r="B109" s="840" t="str">
        <f>+[2]ระบบการควบคุมฯ!B148</f>
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</c>
      <c r="C109" s="109"/>
      <c r="D109" s="360"/>
      <c r="E109" s="360"/>
      <c r="F109" s="360"/>
      <c r="G109" s="113"/>
      <c r="H109" s="113"/>
      <c r="I109" s="465"/>
    </row>
    <row r="110" spans="1:9" ht="55.95" hidden="1" customHeight="1" x14ac:dyDescent="0.25">
      <c r="A110" s="359" t="str">
        <f>+[2]ระบบการควบคุมฯ!A150</f>
        <v>3.9.2</v>
      </c>
      <c r="B110" s="840" t="str">
        <f>+[2]ระบบการควบคุมฯ!B150</f>
        <v>พี่เลี้ยงเด็กพิการจ้างเหมาบริการจำนวน 14 อัตรา ครั้งที่ 1  ตุลาคม 65-31 มีนาคม 2566) อัตราละ 9,000 บาท  756000</v>
      </c>
      <c r="C110" s="109" t="str">
        <f>+[2]ระบบการควบคุมฯ!C150</f>
        <v>ศธ 04002/ว5142 ลว 10 พ.ย. 65 ครั้งที่ 59</v>
      </c>
      <c r="D110" s="360">
        <f>+[2]ระบบการควบคุมฯ!F150</f>
        <v>1452191</v>
      </c>
      <c r="E110" s="360">
        <f>+[2]ระบบการควบคุมฯ!G150+[2]ระบบการควบคุมฯ!H150</f>
        <v>0</v>
      </c>
      <c r="F110" s="360">
        <f>+[2]ระบบการควบคุมฯ!I150+[2]ระบบการควบคุมฯ!J150</f>
        <v>0</v>
      </c>
      <c r="G110" s="113">
        <f>+[2]ระบบการควบคุมฯ!K150+[2]ระบบการควบคุมฯ!L150</f>
        <v>1046147.7</v>
      </c>
      <c r="H110" s="113">
        <f>+D110-E110-F110-G110</f>
        <v>406043.30000000005</v>
      </c>
      <c r="I110" s="465" t="s">
        <v>15</v>
      </c>
    </row>
    <row r="111" spans="1:9" ht="55.95" hidden="1" customHeight="1" x14ac:dyDescent="0.25">
      <c r="A111" s="359" t="str">
        <f>+[2]ระบบการควบคุมฯ!A151</f>
        <v>3.9.2.1</v>
      </c>
      <c r="B111" s="840" t="str">
        <f>+[2]ระบบการควบคุมฯ!B151</f>
        <v>พี่เลี้ยงเด็กพิการจ้างเหมาบริการจำนวน 15 อัตรา ครั้งที่ 2  เมย - มิย 2566) อัตราละ 9,000 บาท  405,000 บาท</v>
      </c>
      <c r="C111" s="109"/>
      <c r="D111" s="363"/>
      <c r="E111" s="363"/>
      <c r="F111" s="363"/>
      <c r="G111" s="887"/>
      <c r="H111" s="887"/>
      <c r="I111" s="888"/>
    </row>
    <row r="112" spans="1:9" ht="18.600000000000001" hidden="1" customHeight="1" x14ac:dyDescent="0.25">
      <c r="A112" s="367">
        <f>+[2]ระบบการควบคุมฯ!A154</f>
        <v>3.1</v>
      </c>
      <c r="B112" s="839" t="str">
        <f>+[2]ระบบการควบคุมฯ!B154</f>
        <v>กิจกรรมจัดหาบุคลากรสนับสนุนการปฏิบัติงานให้ราชการ (คืนครูสำหรับผู้จบการศึกษาภาคบังคับ)</v>
      </c>
      <c r="C112" s="839" t="str">
        <f>+[2]ระบบการควบคุมฯ!C154</f>
        <v>20004 66 00117 00114</v>
      </c>
      <c r="D112" s="353">
        <f>+D113</f>
        <v>7922945</v>
      </c>
      <c r="E112" s="353">
        <f t="shared" ref="E112:I112" si="46">+E113</f>
        <v>0</v>
      </c>
      <c r="F112" s="353">
        <f t="shared" si="46"/>
        <v>0</v>
      </c>
      <c r="G112" s="353">
        <f t="shared" si="46"/>
        <v>6427581.2999999998</v>
      </c>
      <c r="H112" s="353">
        <f t="shared" si="46"/>
        <v>1495363.7</v>
      </c>
      <c r="I112" s="353">
        <f t="shared" si="46"/>
        <v>0</v>
      </c>
    </row>
    <row r="113" spans="1:9" ht="55.95" hidden="1" customHeight="1" x14ac:dyDescent="0.25">
      <c r="A113" s="354">
        <f>+[2]ระบบการควบคุมฯ!A164</f>
        <v>0</v>
      </c>
      <c r="B113" s="364" t="str">
        <f>+[2]ระบบการควบคุมฯ!B164</f>
        <v xml:space="preserve"> งบรายจ่ายอื่น 6611500</v>
      </c>
      <c r="C113" s="356" t="str">
        <f>+[2]ระบบการควบคุมฯ!C164</f>
        <v>20004 31006100 5000017</v>
      </c>
      <c r="D113" s="357">
        <f>SUM(D114:D128)</f>
        <v>7922945</v>
      </c>
      <c r="E113" s="357">
        <f t="shared" ref="E113:H113" si="47">SUM(E114:E128)</f>
        <v>0</v>
      </c>
      <c r="F113" s="357">
        <f t="shared" si="47"/>
        <v>0</v>
      </c>
      <c r="G113" s="357">
        <f t="shared" si="47"/>
        <v>6427581.2999999998</v>
      </c>
      <c r="H113" s="357">
        <f t="shared" si="47"/>
        <v>1495363.7</v>
      </c>
      <c r="I113" s="357">
        <f t="shared" ref="I113" si="48">SUM(I114)</f>
        <v>0</v>
      </c>
    </row>
    <row r="114" spans="1:9" ht="93" hidden="1" customHeight="1" x14ac:dyDescent="0.25">
      <c r="A114" s="359" t="str">
        <f>+[2]ระบบการควบคุมฯ!A165</f>
        <v>3.10.1</v>
      </c>
      <c r="B114" s="840" t="str">
        <f>+[2]ระบบการควบคุมฯ!B165</f>
        <v>ค่าจ้างบุคลากรปฏิบัติงานในสำนักงานเขตพื้นที่การศึกษาที่ขาดแคลน จำนวน 4 อัตรา   ครั้งที่ 1  (ต.ค.65 - ธ.ค.65) จำนวนเงิน 110,700.-บาท</v>
      </c>
      <c r="C114" s="840" t="str">
        <f>+[2]ระบบการควบคุมฯ!C165</f>
        <v>ศธ 04002/ว4735 ลว.19/ต.ค./2022 โอนครั้งที่ 1</v>
      </c>
      <c r="D114" s="360">
        <f>+[2]ระบบการควบคุมฯ!F165</f>
        <v>315390</v>
      </c>
      <c r="E114" s="360">
        <f>+[2]ระบบการควบคุมฯ!G165+[2]ระบบการควบคุมฯ!H165</f>
        <v>0</v>
      </c>
      <c r="F114" s="360">
        <f>+[2]ระบบการควบคุมฯ!I165+[2]ระบบการควบคุมฯ!J165</f>
        <v>0</v>
      </c>
      <c r="G114" s="113">
        <f>+[2]ระบบการควบคุมฯ!K165+[2]ระบบการควบคุมฯ!L165</f>
        <v>184986.3</v>
      </c>
      <c r="H114" s="113">
        <f t="shared" ref="H114:H127" si="49">+D114-E114-F114-G114</f>
        <v>130403.70000000001</v>
      </c>
      <c r="I114" s="465" t="s">
        <v>15</v>
      </c>
    </row>
    <row r="115" spans="1:9" ht="55.95" hidden="1" customHeight="1" x14ac:dyDescent="0.25">
      <c r="A115" s="359" t="str">
        <f>+[2]ระบบการควบคุมฯ!A166</f>
        <v>3.10.1.1</v>
      </c>
      <c r="B115" s="840" t="str">
        <f>+[2]ระบบการควบคุมฯ!B166</f>
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</c>
      <c r="C115" s="840" t="str">
        <f>+[2]ระบบการควบคุมฯ!C166</f>
        <v>ศธ 04002/ว198 ลว.19/มค./2023 โอนครั้งที่ 208</v>
      </c>
      <c r="D115" s="360"/>
      <c r="E115" s="360"/>
      <c r="F115" s="360"/>
      <c r="G115" s="113"/>
      <c r="H115" s="113"/>
      <c r="I115" s="465"/>
    </row>
    <row r="116" spans="1:9" ht="74.400000000000006" hidden="1" customHeight="1" x14ac:dyDescent="0.25">
      <c r="A116" s="359" t="str">
        <f>+[2]ระบบการควบคุมฯ!A167</f>
        <v>3.10.1.2</v>
      </c>
      <c r="B116" s="840" t="str">
        <f>+[2]ระบบการควบคุมฯ!B167</f>
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</c>
      <c r="C116" s="840" t="str">
        <f>+[2]ระบบการควบคุมฯ!C167</f>
        <v xml:space="preserve">ศธ 04002/ว4909 ลว.28/ต.ค./2022 โอนครั้งที่ 23 </v>
      </c>
      <c r="D116" s="360"/>
      <c r="E116" s="360"/>
      <c r="F116" s="360"/>
      <c r="G116" s="113"/>
      <c r="H116" s="113"/>
      <c r="I116" s="465"/>
    </row>
    <row r="117" spans="1:9" ht="74.400000000000006" hidden="1" customHeight="1" x14ac:dyDescent="0.25">
      <c r="A117" s="359" t="str">
        <f>+[2]ระบบการควบคุมฯ!A168</f>
        <v>3.10.1.3</v>
      </c>
      <c r="B117" s="840" t="str">
        <f>+[2]ระบบการควบคุมฯ!B168</f>
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</c>
      <c r="C117" s="840" t="str">
        <f>+[2]ระบบการควบคุมฯ!C168</f>
        <v>ศธ 04002/ว1299 ลว.30 มีค 66 โอนครั้งที่ 439</v>
      </c>
      <c r="D117" s="360">
        <f>+[2]ระบบการควบคุมฯ!F168</f>
        <v>0</v>
      </c>
      <c r="E117" s="360">
        <f>+[2]ระบบการควบคุมฯ!G168+[2]ระบบการควบคุมฯ!H168</f>
        <v>0</v>
      </c>
      <c r="F117" s="360">
        <f>+[2]ระบบการควบคุมฯ!I168+[2]ระบบการควบคุมฯ!J168</f>
        <v>0</v>
      </c>
      <c r="G117" s="113">
        <f>+[2]ระบบการควบคุมฯ!K168+[2]ระบบการควบคุมฯ!L168</f>
        <v>0</v>
      </c>
      <c r="H117" s="113">
        <f t="shared" si="49"/>
        <v>0</v>
      </c>
      <c r="I117" s="465" t="s">
        <v>15</v>
      </c>
    </row>
    <row r="118" spans="1:9" ht="93" hidden="1" customHeight="1" x14ac:dyDescent="0.25">
      <c r="A118" s="1074" t="str">
        <f>+[2]ระบบการควบคุมฯ!A170</f>
        <v>3.10.2</v>
      </c>
      <c r="B118" s="1075" t="str">
        <f>+[2]ระบบการควบคุมฯ!B170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1(ต.ค.65 - ธ.ค.65)จำนวนเงิน 1,153,125.-บาท </v>
      </c>
      <c r="C118" s="1075" t="str">
        <f>+[2]ระบบการควบคุมฯ!C170</f>
        <v>ศธ 04002/ว4735 ลว.19/ต.ค./2022 โอนครั้งที่1</v>
      </c>
      <c r="D118" s="1076">
        <f>+[2]ระบบการควบคุมฯ!F170</f>
        <v>4545350</v>
      </c>
      <c r="E118" s="1076">
        <f>+[2]ระบบการควบคุมฯ!G170+[2]ระบบการควบคุมฯ!H170</f>
        <v>0</v>
      </c>
      <c r="F118" s="1076">
        <f>+[2]ระบบการควบคุมฯ!I170+[2]ระบบการควบคุมฯ!J170</f>
        <v>0</v>
      </c>
      <c r="G118" s="1077">
        <f>+[2]ระบบการควบคุมฯ!K170+[2]ระบบการควบคุมฯ!L170</f>
        <v>3789300</v>
      </c>
      <c r="H118" s="1077">
        <f t="shared" si="49"/>
        <v>756050</v>
      </c>
      <c r="I118" s="1078" t="s">
        <v>15</v>
      </c>
    </row>
    <row r="119" spans="1:9" ht="55.95" hidden="1" customHeight="1" x14ac:dyDescent="0.25">
      <c r="A119" s="1079" t="str">
        <f>+[2]ระบบการควบคุมฯ!A171</f>
        <v>3.10.2.1</v>
      </c>
      <c r="B119" s="1080" t="str">
        <f>+[2]ระบบการควบคุมฯ!B171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</c>
      <c r="C119" s="1080" t="str">
        <f>+[2]ระบบการควบคุมฯ!C171</f>
        <v>ศธ 04002/ว198 ลว.19/มค./2023 โอนครั้งที่ 208</v>
      </c>
      <c r="D119" s="1081">
        <f>+[2]ระบบการควบคุมฯ!F173</f>
        <v>0</v>
      </c>
      <c r="E119" s="1081">
        <f>+[2]ระบบการควบคุมฯ!G173+[2]ระบบการควบคุมฯ!H173</f>
        <v>0</v>
      </c>
      <c r="F119" s="1081">
        <f>+[2]ระบบการควบคุมฯ!I173+[2]ระบบการควบคุมฯ!J173</f>
        <v>0</v>
      </c>
      <c r="G119" s="1082">
        <f>+[2]ระบบการควบคุมฯ!K173+[2]ระบบการควบคุมฯ!L173</f>
        <v>0</v>
      </c>
      <c r="H119" s="1082">
        <f t="shared" si="49"/>
        <v>0</v>
      </c>
      <c r="I119" s="1083" t="s">
        <v>15</v>
      </c>
    </row>
    <row r="120" spans="1:9" ht="93" hidden="1" customHeight="1" x14ac:dyDescent="0.25">
      <c r="A120" s="1079" t="str">
        <f>+[2]ระบบการควบคุมฯ!A172</f>
        <v>3.10.2.2</v>
      </c>
      <c r="B120" s="1080" t="str">
        <f>+[2]ระบบการควบคุมฯ!B172</f>
        <v xml:space="preserve">จัดสรรเงินประกันสังคม ครูขั้นวิกฤต ครั้งที่ 1 (เพิ่มเติม) 5,625 บาท </v>
      </c>
      <c r="C120" s="1080" t="str">
        <f>+[2]ระบบการควบคุมฯ!C172</f>
        <v xml:space="preserve">ศธ 04002/ว4909 ลว.28/ต.ค./2022 โอนครั้งที่ 23 </v>
      </c>
      <c r="D120" s="1081"/>
      <c r="E120" s="1081"/>
      <c r="F120" s="1081"/>
      <c r="G120" s="1082"/>
      <c r="H120" s="1082"/>
      <c r="I120" s="1083"/>
    </row>
    <row r="121" spans="1:9" ht="74.400000000000006" hidden="1" customHeight="1" x14ac:dyDescent="0.25">
      <c r="A121" s="1068" t="str">
        <f>+[2]ระบบการควบคุมฯ!A173</f>
        <v>3.10.2.3</v>
      </c>
      <c r="B121" s="1084" t="str">
        <f>+[2]ระบบการควบคุมฯ!B173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</c>
      <c r="C121" s="1084" t="str">
        <f>+[2]ระบบการควบคุมฯ!C173</f>
        <v>ศธ 04002/ว1299 ลว.30 มีค 66 โอนครั้งที่ 439</v>
      </c>
      <c r="D121" s="1071"/>
      <c r="E121" s="1071"/>
      <c r="F121" s="1071"/>
      <c r="G121" s="1085"/>
      <c r="H121" s="1085"/>
      <c r="I121" s="1086"/>
    </row>
    <row r="122" spans="1:9" ht="93" hidden="1" customHeight="1" x14ac:dyDescent="0.25">
      <c r="A122" s="1074" t="str">
        <f>+[2]ระบบการควบคุมฯ!A175</f>
        <v>3.10.3</v>
      </c>
      <c r="B122" s="1075" t="str">
        <f>+[2]ระบบการควบคุมฯ!B175</f>
        <v>ค่าจ้างนักการภารโรง ค่าจ้าง 9,000.-บาท จำนวน 17 อัตรา  ครั้งที่ 1 (ต.ค.65 - ธ.ค.65) จำนวนเงิน 470,475.-บาท</v>
      </c>
      <c r="C122" s="1075" t="str">
        <f>+[2]ระบบการควบคุมฯ!C175</f>
        <v>ศธ 04002/ว4735 ลว.19/ต.ค./2022 โอนครั้งที่1</v>
      </c>
      <c r="D122" s="1076">
        <f>+[2]ระบบการควบคุมฯ!F175</f>
        <v>1918620</v>
      </c>
      <c r="E122" s="1076">
        <f>+[2]ระบบการควบคุมฯ!G175+[2]ระบบการควบคุมฯ!H175</f>
        <v>0</v>
      </c>
      <c r="F122" s="1076">
        <f>+[2]ระบบการควบคุมฯ!I175+[2]ระบบการควบคุมฯ!J175</f>
        <v>0</v>
      </c>
      <c r="G122" s="1077">
        <f>+[2]ระบบการควบคุมฯ!K175+[2]ระบบการควบคุมฯ!L175</f>
        <v>1597320</v>
      </c>
      <c r="H122" s="1077">
        <f t="shared" si="49"/>
        <v>321300</v>
      </c>
      <c r="I122" s="1078" t="s">
        <v>15</v>
      </c>
    </row>
    <row r="123" spans="1:9" ht="74.400000000000006" hidden="1" customHeight="1" x14ac:dyDescent="0.25">
      <c r="A123" s="1079" t="str">
        <f>+[2]ระบบการควบคุมฯ!A176</f>
        <v>3.10.3.1</v>
      </c>
      <c r="B123" s="1080" t="str">
        <f>+[2]ระบบการควบคุมฯ!B176</f>
        <v>ค่าจ้างนักการภารโรง ค่าจ้าง 9,000.-บาท จำนวน 17 อัตรา  ครั้งที่ 2  (มค - มีค 66) จำนวนเงิน 481,950.-บาท</v>
      </c>
      <c r="C123" s="1080" t="str">
        <f>+[2]ระบบการควบคุมฯ!C176</f>
        <v>ศธ 04002/ว198 ลว.19/มค./2023 โอนครั้งที่ 208</v>
      </c>
      <c r="D123" s="1081">
        <f>+[2]ระบบการควบคุมฯ!F177</f>
        <v>0</v>
      </c>
      <c r="E123" s="1081">
        <f>+[2]ระบบการควบคุมฯ!G177+[2]ระบบการควบคุมฯ!H177</f>
        <v>0</v>
      </c>
      <c r="F123" s="1081">
        <f>+[2]ระบบการควบคุมฯ!I177+[2]ระบบการควบคุมฯ!J177</f>
        <v>0</v>
      </c>
      <c r="G123" s="1082">
        <f>+[2]ระบบการควบคุมฯ!K177+[2]ระบบการควบคุมฯ!L177</f>
        <v>0</v>
      </c>
      <c r="H123" s="1082">
        <f t="shared" si="49"/>
        <v>0</v>
      </c>
      <c r="I123" s="1083" t="s">
        <v>15</v>
      </c>
    </row>
    <row r="124" spans="1:9" ht="93" hidden="1" customHeight="1" x14ac:dyDescent="0.25">
      <c r="A124" s="1079" t="str">
        <f>+[2]ระบบการควบคุมฯ!A177</f>
        <v>3.10.3.2</v>
      </c>
      <c r="B124" s="1080" t="str">
        <f>+[2]ระบบการควบคุมฯ!B177</f>
        <v xml:space="preserve">จัดสรรเงินประกันสังคม นักการภารโรง ครั้งที่ 1 (เพิ่มเติม) 2,295 บาท </v>
      </c>
      <c r="C124" s="1080" t="str">
        <f>+[2]ระบบการควบคุมฯ!C177</f>
        <v xml:space="preserve">ศธ 04002/ว4909 ลว.28/ต.ค./2022 โอนครั้งที่ 23 </v>
      </c>
      <c r="D124" s="1081"/>
      <c r="E124" s="1081"/>
      <c r="F124" s="1081"/>
      <c r="G124" s="1082"/>
      <c r="H124" s="1082"/>
      <c r="I124" s="1083"/>
    </row>
    <row r="125" spans="1:9" ht="74.400000000000006" hidden="1" customHeight="1" x14ac:dyDescent="0.25">
      <c r="A125" s="1068" t="str">
        <f>+[2]ระบบการควบคุมฯ!A178</f>
        <v>3.10.3.3</v>
      </c>
      <c r="B125" s="1084" t="str">
        <f>+[2]ระบบการควบคุมฯ!B178</f>
        <v>ค่าจ้างนักการภารโรง ค่าจ้าง 9,000.-บาท จำนวน 17 อัตรา  ครั้งที่ 3 (เมย - มิย 66) จำนวนเงิน 481,950.-บาท</v>
      </c>
      <c r="C125" s="1084" t="str">
        <f>+[2]ระบบการควบคุมฯ!C178</f>
        <v>ศธ 04002/ว1299 ลว.30 มีค 66 โอนครั้งที่ 439</v>
      </c>
      <c r="D125" s="1071"/>
      <c r="E125" s="1071"/>
      <c r="F125" s="1071"/>
      <c r="G125" s="1085"/>
      <c r="H125" s="1085"/>
      <c r="I125" s="1086"/>
    </row>
    <row r="126" spans="1:9" ht="74.400000000000006" hidden="1" customHeight="1" x14ac:dyDescent="0.25">
      <c r="A126" s="359" t="str">
        <f>+[2]ระบบการควบคุมฯ!A180</f>
        <v>3.10.4</v>
      </c>
      <c r="B126" s="840" t="str">
        <f>+[2]ระบบการควบคุมฯ!B180</f>
        <v>เงินประกันสังคม จ้างครูธุรการ ครั้งที่ 1 (เพิ่มเติม) 7,425บาท /จัดสรร 7200 บาท</v>
      </c>
      <c r="C126" s="840" t="str">
        <f>+[2]ระบบการควบคุมฯ!C180</f>
        <v xml:space="preserve">ศธ 04002/ว4909 ลว.28/ต.ค./2022 โอนครั้งที่ 23 </v>
      </c>
      <c r="D126" s="360">
        <f>+[2]ระบบการควบคุมฯ!F180</f>
        <v>7425</v>
      </c>
      <c r="E126" s="360">
        <f>+[2]ระบบการควบคุมฯ!G180+[2]ระบบการควบคุมฯ!H180</f>
        <v>0</v>
      </c>
      <c r="F126" s="360">
        <f>+[2]ระบบการควบคุมฯ!I180+[2]ระบบการควบคุมฯ!J180</f>
        <v>0</v>
      </c>
      <c r="G126" s="113">
        <f>+[2]ระบบการควบคุมฯ!K180+[2]ระบบการควบคุมฯ!L180</f>
        <v>900</v>
      </c>
      <c r="H126" s="113">
        <f t="shared" si="49"/>
        <v>6525</v>
      </c>
      <c r="I126" s="465" t="s">
        <v>15</v>
      </c>
    </row>
    <row r="127" spans="1:9" ht="55.95" hidden="1" customHeight="1" x14ac:dyDescent="0.25">
      <c r="A127" s="1074" t="str">
        <f>+[2]ระบบการควบคุมฯ!A181</f>
        <v>3.10.5</v>
      </c>
      <c r="B127" s="1075" t="str">
        <f>+[2]ระบบการควบคุมฯ!B181</f>
        <v>ค่าจ้างบุคลากรวิทยาศาสตร์และคณิตศาสตร์ ครั้งที่ 1 ระยะเวลา 6 เดือน (ตุลาคม 2565-มีนาคม 2565)  568,080</v>
      </c>
      <c r="C127" s="1075" t="str">
        <f>+[2]ระบบการควบคุมฯ!C181</f>
        <v>ศธ 04002/ว5145 ลว.11/พ.ย./2022 โอนครั้งที่ 63</v>
      </c>
      <c r="D127" s="1076">
        <f>+[2]ระบบการควบคุมฯ!F181</f>
        <v>1136160</v>
      </c>
      <c r="E127" s="1076">
        <f>+[2]ระบบการควบคุมฯ!G181+[2]ระบบการควบคุมฯ!H181</f>
        <v>0</v>
      </c>
      <c r="F127" s="1076">
        <f>+[2]ระบบการควบคุมฯ!I181+[2]ระบบการควบคุมฯ!J181</f>
        <v>0</v>
      </c>
      <c r="G127" s="1077">
        <f>+[2]ระบบการควบคุมฯ!K181+[2]ระบบการควบคุมฯ!L181</f>
        <v>855075</v>
      </c>
      <c r="H127" s="1077">
        <f t="shared" si="49"/>
        <v>281085</v>
      </c>
      <c r="I127" s="1078" t="s">
        <v>15</v>
      </c>
    </row>
    <row r="128" spans="1:9" ht="74.400000000000006" hidden="1" customHeight="1" x14ac:dyDescent="0.25">
      <c r="A128" s="1068" t="str">
        <f>+[2]ระบบการควบคุมฯ!A182</f>
        <v>3.10.5.1</v>
      </c>
      <c r="B128" s="1084" t="str">
        <f>+[2]ระบบการควบคุมฯ!B182</f>
        <v>ค่าจ้างบุคลากรวิทยาศาสตร์และคณิตศาสตร์ ครั้งที่ 1 ระยะเวลา46 เดือน (เม ย 66 - กค 66)  378,720</v>
      </c>
      <c r="C128" s="1084" t="str">
        <f>+[2]ระบบการควบคุมฯ!C182</f>
        <v>ศธ 04002/ว1168 ลว.20 มีค 66  โอนครั้งที่ 414</v>
      </c>
      <c r="D128" s="1071"/>
      <c r="E128" s="1071"/>
      <c r="F128" s="1071"/>
      <c r="G128" s="1085"/>
      <c r="H128" s="1085"/>
      <c r="I128" s="1086"/>
    </row>
    <row r="129" spans="1:9" ht="74.400000000000006" hidden="1" customHeight="1" x14ac:dyDescent="0.25">
      <c r="A129" s="1068" t="str">
        <f>+[2]ระบบการควบคุมฯ!A183</f>
        <v>3.10.5.2</v>
      </c>
      <c r="B129" s="1084" t="str">
        <f>+[2]ระบบการควบคุมฯ!B183</f>
        <v>ค่าจ้างบุคลากรวิทยาศาสตร์และคณิตศาสตร์ ครั้งที่ 3 ระยะเวลา 2 เดือน (สค 66 - กย 66)  189,360 บาท</v>
      </c>
      <c r="C129" s="1084" t="str">
        <f>+[2]ระบบการควบคุมฯ!C183</f>
        <v>ศธ 04002/ว2687 ลว. 5 กค 66  โอนครั้งที่ 647</v>
      </c>
      <c r="D129" s="1071"/>
      <c r="E129" s="1071"/>
      <c r="F129" s="1071"/>
      <c r="G129" s="1085"/>
      <c r="H129" s="1085"/>
      <c r="I129" s="1086"/>
    </row>
    <row r="130" spans="1:9" ht="55.95" hidden="1" customHeight="1" x14ac:dyDescent="0.25">
      <c r="A130" s="861">
        <f>+[2]ระบบการควบคุมฯ!A186</f>
        <v>3.11</v>
      </c>
      <c r="B130" s="839" t="str">
        <f>+[2]ระบบการควบคุมฯ!B186</f>
        <v>กิจกรรมจัดหาบุคลากรสนับสนุนการปฏิบัติงานให้ราชการ (คืนครูให้นักเรียนสำหรับโรงเรียนปกติ)</v>
      </c>
      <c r="C130" s="839" t="str">
        <f>+[2]ระบบการควบคุมฯ!C186</f>
        <v>20004 66 00117 87195</v>
      </c>
      <c r="D130" s="353">
        <f>+D131</f>
        <v>8015025</v>
      </c>
      <c r="E130" s="353">
        <f t="shared" ref="E130:I130" si="50">+E131</f>
        <v>0</v>
      </c>
      <c r="F130" s="353">
        <f t="shared" si="50"/>
        <v>0</v>
      </c>
      <c r="G130" s="353">
        <f t="shared" si="50"/>
        <v>6362187.0999999996</v>
      </c>
      <c r="H130" s="353">
        <f t="shared" si="50"/>
        <v>1652837.9000000004</v>
      </c>
      <c r="I130" s="353">
        <f t="shared" si="50"/>
        <v>0</v>
      </c>
    </row>
    <row r="131" spans="1:9" ht="37.200000000000003" x14ac:dyDescent="0.25">
      <c r="A131" s="354">
        <f>+[2]ระบบการควบคุมฯ!A187</f>
        <v>0</v>
      </c>
      <c r="B131" s="364" t="str">
        <f>+[2]ระบบการควบคุมฯ!B187</f>
        <v xml:space="preserve"> งบรายจ่ายอื่น 6611500</v>
      </c>
      <c r="C131" s="356" t="str">
        <f>+[2]ระบบการควบคุมฯ!C187</f>
        <v>20004 31006100 5000024</v>
      </c>
      <c r="D131" s="357">
        <f>SUM(D132:D137)</f>
        <v>8015025</v>
      </c>
      <c r="E131" s="357">
        <f t="shared" ref="E131:H131" si="51">SUM(E132:E137)</f>
        <v>0</v>
      </c>
      <c r="F131" s="357">
        <f t="shared" si="51"/>
        <v>0</v>
      </c>
      <c r="G131" s="357">
        <f t="shared" si="51"/>
        <v>6362187.0999999996</v>
      </c>
      <c r="H131" s="357">
        <f t="shared" si="51"/>
        <v>1652837.9000000004</v>
      </c>
      <c r="I131" s="357">
        <f t="shared" ref="I131" si="52">SUM(I132)</f>
        <v>0</v>
      </c>
    </row>
    <row r="132" spans="1:9" ht="55.8" x14ac:dyDescent="0.25">
      <c r="A132" s="1074" t="str">
        <f>+[2]ระบบการควบคุมฯ!A188</f>
        <v>3.11.1</v>
      </c>
      <c r="B132" s="1075" t="str">
        <f>+[2]ระบบการควบคุมฯ!B188</f>
        <v xml:space="preserve">ค่าจ้างธุรการโรงเรียนรายเดิมจ้างต่อเนื่อง  ค่าจ้าง 15,000.00 บาท จำนวน 33 อัตราครั้งที่ 1  (ต.ค.65 - ธ.ค.65) จำนวนเงิน 1,522,125.-บาท </v>
      </c>
      <c r="C132" s="1087" t="str">
        <f>+[2]ระบบการควบคุมฯ!C188</f>
        <v>ศธ 04002/ว4735 ลว.19/ต.ค./2022 โอนครั้งที่ 1</v>
      </c>
      <c r="D132" s="1076">
        <f>+[2]ระบบการควบคุมฯ!F188</f>
        <v>5954025</v>
      </c>
      <c r="E132" s="1076">
        <f>+[2]ระบบการควบคุมฯ!G188+[2]ระบบการควบคุมฯ!H188</f>
        <v>0</v>
      </c>
      <c r="F132" s="1076">
        <f>+[2]ระบบการควบคุมฯ!I188+[2]ระบบการควบคุมฯ!J188</f>
        <v>0</v>
      </c>
      <c r="G132" s="1077">
        <f>+[2]ระบบการควบคุมฯ!K188+[2]ระบบการควบคุมฯ!L188</f>
        <v>4884687.0999999996</v>
      </c>
      <c r="H132" s="1077">
        <f>+D132-E132-F132-G132</f>
        <v>1069337.9000000004</v>
      </c>
      <c r="I132" s="1078" t="s">
        <v>15</v>
      </c>
    </row>
    <row r="133" spans="1:9" ht="55.8" x14ac:dyDescent="0.25">
      <c r="A133" s="1079" t="str">
        <f>+[2]ระบบการควบคุมฯ!A189</f>
        <v>3.11.1.1</v>
      </c>
      <c r="B133" s="1080" t="str">
        <f>+[2]ระบบการควบคุมฯ!B189</f>
        <v xml:space="preserve">ค่าจ้างธุรการโรงเรียนรายเดิมจ้างต่อเนื่อง  ค่าจ้าง 15,000.00 บาท จำนวน 32 อัตรา ครั้งที่ 2  (มค - มีค 66) จำนวนเงิน 1,465,650.-บาท </v>
      </c>
      <c r="C133" s="1088" t="str">
        <f>+[2]ระบบการควบคุมฯ!C189</f>
        <v>ศธ 04002/ว198 ลว.19/มค./2023 โอนครั้งที่ 208</v>
      </c>
      <c r="D133" s="1081"/>
      <c r="E133" s="1081"/>
      <c r="F133" s="1081"/>
      <c r="G133" s="1082"/>
      <c r="H133" s="1082"/>
      <c r="I133" s="1083"/>
    </row>
    <row r="134" spans="1:9" ht="37.200000000000003" x14ac:dyDescent="0.25">
      <c r="A134" s="1068" t="str">
        <f>+[2]ระบบการควบคุมฯ!A190</f>
        <v>3.11.1.2</v>
      </c>
      <c r="B134" s="1084" t="str">
        <f>+[2]ระบบการควบคุมฯ!B190</f>
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</c>
      <c r="C134" s="1089" t="str">
        <f>+[2]ระบบการควบคุมฯ!C190</f>
        <v>ศธ 04002/ว1299 ลว.30 มีค 66 โอนครั้งที่ 439</v>
      </c>
      <c r="D134" s="1071"/>
      <c r="E134" s="1071"/>
      <c r="F134" s="1071"/>
      <c r="G134" s="1085"/>
      <c r="H134" s="1085"/>
      <c r="I134" s="1086"/>
    </row>
    <row r="135" spans="1:9" ht="37.200000000000003" x14ac:dyDescent="0.25">
      <c r="A135" s="1068" t="str">
        <f>+[2]ระบบการควบคุมฯ!A191</f>
        <v>3.11.1.2</v>
      </c>
      <c r="B135" s="1084" t="str">
        <f>+[2]ระบบการควบคุมฯ!B191</f>
        <v xml:space="preserve">ค่าจ้างธุรการโรงเรียนรายเดิมจ้างต่อเนื่อง  ค่าจ้าง 15,000.00 บาท จำนวน 32 อัตราครั้งที่ 4  (กค - กย 66) จำนวนเงิน 1,493,750..-บาท </v>
      </c>
      <c r="C135" s="1089" t="str">
        <f>+[2]ระบบการควบคุมฯ!C191</f>
        <v>ศธ 04002/2738 ลว.7 กค 66 โอนครั้งที่ 657</v>
      </c>
      <c r="D135" s="1071"/>
      <c r="E135" s="1071"/>
      <c r="F135" s="1071"/>
      <c r="G135" s="1085"/>
      <c r="H135" s="1085"/>
      <c r="I135" s="1086"/>
    </row>
    <row r="136" spans="1:9" ht="55.8" x14ac:dyDescent="0.25">
      <c r="A136" s="1074" t="str">
        <f>+[2]ระบบการควบคุมฯ!A192</f>
        <v>3.11.2</v>
      </c>
      <c r="B136" s="1075" t="str">
        <f>+[2]ระบบการควบคุมฯ!B192</f>
        <v>ค่าจ้างเหมาธุรการโรงเรียนรายเดิมจ้างต่อเนื่อง ค่าจ้าง 9,000.-บาท  จำนวน 20 อัตรา ครั้งที่ 2  (มค - มีค 66) จำนวนเงิน  513,000.-บาท</v>
      </c>
      <c r="C136" s="1087" t="str">
        <f>+[2]ระบบการควบคุมฯ!C192</f>
        <v>ศธ 04002/ว4735 ลว.19/ต.ค./2022 โอนครั้งที่1</v>
      </c>
      <c r="D136" s="1076">
        <f>+[2]ระบบการควบคุมฯ!F192</f>
        <v>2061000</v>
      </c>
      <c r="E136" s="1076">
        <f>+[2]ระบบการควบคุมฯ!G192+[2]ระบบการควบคุมฯ!H192</f>
        <v>0</v>
      </c>
      <c r="F136" s="1076">
        <f>+[2]ระบบการควบคุมฯ!I192+[2]ระบบการควบคุมฯ!J192</f>
        <v>0</v>
      </c>
      <c r="G136" s="1077">
        <f>+[2]ระบบการควบคุมฯ!K192+[2]ระบบการควบคุมฯ!L192</f>
        <v>1477500</v>
      </c>
      <c r="H136" s="1077">
        <f>+D136-E136-F136-G136</f>
        <v>583500</v>
      </c>
      <c r="I136" s="1078" t="s">
        <v>15</v>
      </c>
    </row>
    <row r="137" spans="1:9" ht="55.8" x14ac:dyDescent="0.25">
      <c r="A137" s="1079" t="str">
        <f>+[2]ระบบการควบคุมฯ!A193</f>
        <v>3.11.2.1</v>
      </c>
      <c r="B137" s="1080" t="str">
        <f>+[2]ระบบการควบคุมฯ!B193</f>
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</c>
      <c r="C137" s="1088" t="str">
        <f>+[2]ระบบการควบคุมฯ!C193</f>
        <v>ศธ 04002/ว198 ลว.19/มค./2023 โอนครั้งที่ 208</v>
      </c>
      <c r="D137" s="1081"/>
      <c r="E137" s="1081"/>
      <c r="F137" s="1081"/>
      <c r="G137" s="1082"/>
      <c r="H137" s="1082"/>
      <c r="I137" s="1083"/>
    </row>
    <row r="138" spans="1:9" ht="37.200000000000003" x14ac:dyDescent="0.25">
      <c r="A138" s="1068" t="str">
        <f>+[2]ระบบการควบคุมฯ!A194</f>
        <v>3.11.2.2</v>
      </c>
      <c r="B138" s="1084" t="str">
        <f>+[2]ระบบการควบคุมฯ!B194</f>
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</c>
      <c r="C138" s="1089" t="str">
        <f>+[2]ระบบการควบคุมฯ!C194</f>
        <v>ศธ 04002/ว1299 ลว.30 มีค 66 โอนครั้งที่ 439</v>
      </c>
      <c r="D138" s="1071"/>
      <c r="E138" s="1071"/>
      <c r="F138" s="1071"/>
      <c r="G138" s="1085"/>
      <c r="H138" s="1085"/>
      <c r="I138" s="1086"/>
    </row>
    <row r="139" spans="1:9" ht="37.200000000000003" x14ac:dyDescent="0.25">
      <c r="A139" s="1068" t="str">
        <f>+[2]ระบบการควบคุมฯ!A195</f>
        <v>3.11.2.3</v>
      </c>
      <c r="B139" s="1084" t="str">
        <f>+[2]ระบบการควบคุมฯ!B195</f>
        <v>ค่าจ้างเหมาธุรการโรงเรียนรายเดิมจ้างต่อเนื่อง ค่าจ้าง 9,000.-บาท  จำนวน 20 อัตรา ครั้งที่ 4  (กค - กย 66) จำนวนเงิน  522,000.-บาท</v>
      </c>
      <c r="C139" s="1089" t="str">
        <f>+[2]ระบบการควบคุมฯ!C195</f>
        <v>ศธ 04002/2738 ลว.7 กค 66 โอนครั้งที่ 657</v>
      </c>
      <c r="D139" s="1071"/>
      <c r="E139" s="1071"/>
      <c r="F139" s="1071"/>
      <c r="G139" s="1085"/>
      <c r="H139" s="1085"/>
      <c r="I139" s="1086"/>
    </row>
    <row r="140" spans="1:9" ht="18.600000000000001" x14ac:dyDescent="0.25">
      <c r="A140" s="861">
        <f>+[2]ระบบการควบคุมฯ!A196</f>
        <v>3.12</v>
      </c>
      <c r="B140" s="839" t="str">
        <f>+[2]ระบบการควบคุมฯ!B196</f>
        <v xml:space="preserve">กิจกรรมการยกระดับคุณภาพการเรียนรู้ภาษาไทย  </v>
      </c>
      <c r="C140" s="839" t="str">
        <f>+[2]ระบบการควบคุมฯ!C196</f>
        <v>20004 66 96778 00000</v>
      </c>
      <c r="D140" s="353">
        <f>+D141</f>
        <v>800</v>
      </c>
      <c r="E140" s="353">
        <f t="shared" ref="E140:I140" si="53">+E141</f>
        <v>0</v>
      </c>
      <c r="F140" s="353">
        <f t="shared" si="53"/>
        <v>0</v>
      </c>
      <c r="G140" s="353">
        <f t="shared" si="53"/>
        <v>800</v>
      </c>
      <c r="H140" s="353">
        <f t="shared" si="53"/>
        <v>0</v>
      </c>
      <c r="I140" s="353">
        <f t="shared" si="53"/>
        <v>0</v>
      </c>
    </row>
    <row r="141" spans="1:9" ht="37.200000000000003" hidden="1" customHeight="1" x14ac:dyDescent="0.25">
      <c r="A141" s="354">
        <f>+[2]ระบบการควบคุมฯ!A197</f>
        <v>0</v>
      </c>
      <c r="B141" s="364" t="str">
        <f>+[2]ระบบการควบคุมฯ!B197</f>
        <v xml:space="preserve"> งบรายจ่ายอื่น 6611500</v>
      </c>
      <c r="C141" s="356" t="str">
        <f>+[2]ระบบการควบคุมฯ!C197</f>
        <v>20004 31006100 5000025</v>
      </c>
      <c r="D141" s="357">
        <f>SUM(D142)</f>
        <v>800</v>
      </c>
      <c r="E141" s="357">
        <f t="shared" ref="E141:I141" si="54">SUM(E142)</f>
        <v>0</v>
      </c>
      <c r="F141" s="357">
        <f t="shared" si="54"/>
        <v>0</v>
      </c>
      <c r="G141" s="357">
        <f t="shared" si="54"/>
        <v>800</v>
      </c>
      <c r="H141" s="357">
        <f t="shared" si="54"/>
        <v>0</v>
      </c>
      <c r="I141" s="357">
        <f t="shared" si="54"/>
        <v>0</v>
      </c>
    </row>
    <row r="142" spans="1:9" ht="18.600000000000001" hidden="1" customHeight="1" x14ac:dyDescent="0.25">
      <c r="A142" s="359" t="str">
        <f>+[2]ระบบการควบคุมฯ!A198</f>
        <v>3.12.1</v>
      </c>
      <c r="B142" s="840" t="str">
        <f>+[2]ระบบการควบคุมฯ!B198</f>
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</c>
      <c r="C142" s="109" t="str">
        <f>+[2]ระบบการควบคุมฯ!C198</f>
        <v>ศธ 04002/ว4953 ลว.31/ต.ค./2022 โอนครั้งที่ 19</v>
      </c>
      <c r="D142" s="360">
        <f>+[2]ระบบการควบคุมฯ!F198</f>
        <v>800</v>
      </c>
      <c r="E142" s="360">
        <f>+[2]ระบบการควบคุมฯ!G198+[2]ระบบการควบคุมฯ!H198</f>
        <v>0</v>
      </c>
      <c r="F142" s="360">
        <f>+[2]ระบบการควบคุมฯ!I198+[2]ระบบการควบคุมฯ!J198</f>
        <v>0</v>
      </c>
      <c r="G142" s="113">
        <f>+[2]ระบบการควบคุมฯ!K198+[2]ระบบการควบคุมฯ!L198</f>
        <v>800</v>
      </c>
      <c r="H142" s="113">
        <f>+D142-E142-F142-G142</f>
        <v>0</v>
      </c>
      <c r="I142" s="465" t="s">
        <v>96</v>
      </c>
    </row>
    <row r="143" spans="1:9" ht="130.19999999999999" hidden="1" customHeight="1" x14ac:dyDescent="0.25">
      <c r="A143" s="116">
        <f>+[5]ระบบการควบคุมฯ!A62</f>
        <v>4</v>
      </c>
      <c r="B143" s="117" t="str">
        <f>+[5]ระบบการควบคุมฯ!B62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43" s="368" t="str">
        <f>+[3]ระบบการควบคุมฯ!C136</f>
        <v>20004 31006200</v>
      </c>
      <c r="D143" s="118">
        <f>+D144+D148</f>
        <v>4200</v>
      </c>
      <c r="E143" s="118">
        <f t="shared" ref="E143:H143" si="55">+E144+E148</f>
        <v>0</v>
      </c>
      <c r="F143" s="118">
        <f t="shared" si="55"/>
        <v>0</v>
      </c>
      <c r="G143" s="118">
        <f t="shared" si="55"/>
        <v>1480</v>
      </c>
      <c r="H143" s="118">
        <f t="shared" si="55"/>
        <v>2720</v>
      </c>
      <c r="I143" s="119"/>
    </row>
    <row r="144" spans="1:9" ht="111.6" hidden="1" customHeight="1" x14ac:dyDescent="0.25">
      <c r="A144" s="120">
        <f>+[3]ระบบการควบคุมฯ!A137</f>
        <v>4.0999999999999996</v>
      </c>
      <c r="B144" s="121" t="str">
        <f>+[3]ระบบการควบคุมฯ!B137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44" s="121" t="str">
        <f>+[3]ระบบการควบคุมฯ!C137</f>
        <v>20004 66 5203900000</v>
      </c>
      <c r="D144" s="123">
        <f>+D145</f>
        <v>600</v>
      </c>
      <c r="E144" s="123">
        <f t="shared" ref="E144:H144" si="56">+E145</f>
        <v>0</v>
      </c>
      <c r="F144" s="123">
        <f t="shared" si="56"/>
        <v>0</v>
      </c>
      <c r="G144" s="123">
        <f t="shared" si="56"/>
        <v>0</v>
      </c>
      <c r="H144" s="123">
        <f t="shared" si="56"/>
        <v>600</v>
      </c>
      <c r="I144" s="124"/>
    </row>
    <row r="145" spans="1:9" ht="74.400000000000006" hidden="1" customHeight="1" x14ac:dyDescent="0.25">
      <c r="A145" s="125"/>
      <c r="B145" s="466" t="str">
        <f>+[3]ระบบการควบคุมฯ!B138</f>
        <v>งบรายจ่ายอื่น 6611500</v>
      </c>
      <c r="C145" s="369" t="str">
        <f>+[3]ระบบการควบคุมฯ!C138</f>
        <v xml:space="preserve">20004 31006200 </v>
      </c>
      <c r="D145" s="127">
        <f>SUM(D146:D147)</f>
        <v>600</v>
      </c>
      <c r="E145" s="127">
        <f t="shared" ref="E145:H145" si="57">SUM(E146:E147)</f>
        <v>0</v>
      </c>
      <c r="F145" s="127">
        <f t="shared" si="57"/>
        <v>0</v>
      </c>
      <c r="G145" s="127">
        <f t="shared" si="57"/>
        <v>0</v>
      </c>
      <c r="H145" s="127">
        <f t="shared" si="57"/>
        <v>600</v>
      </c>
      <c r="I145" s="128"/>
    </row>
    <row r="146" spans="1:9" ht="74.400000000000006" hidden="1" customHeight="1" x14ac:dyDescent="0.25">
      <c r="A146" s="129" t="str">
        <f>+[3]ระบบการควบคุมฯ!A139</f>
        <v>4.1.1</v>
      </c>
      <c r="B146" s="130" t="str">
        <f>+[2]ระบบการควบคุมฯ!B207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46" s="130" t="str">
        <f>+[2]ระบบการควบคุมฯ!C207</f>
        <v>ศธ 04002/ว5651 ลว.16/ธ.ค./2565 โอนครั้งที่ 124  รหัสงบป 20004 31006200 5000005</v>
      </c>
      <c r="D146" s="131">
        <f>+[2]ระบบการควบคุมฯ!F207</f>
        <v>600</v>
      </c>
      <c r="E146" s="132">
        <f>+[2]ระบบการควบคุมฯ!G207+[2]ระบบการควบคุมฯ!H207</f>
        <v>0</v>
      </c>
      <c r="F146" s="132">
        <f>+[2]ระบบการควบคุมฯ!I207+[2]ระบบการควบคุมฯ!J207</f>
        <v>0</v>
      </c>
      <c r="G146" s="132">
        <f>+[2]ระบบการควบคุมฯ!K207+[2]ระบบการควบคุมฯ!L207</f>
        <v>0</v>
      </c>
      <c r="H146" s="1090">
        <f>+D146-E146-F146-G146</f>
        <v>600</v>
      </c>
      <c r="I146" s="133" t="s">
        <v>172</v>
      </c>
    </row>
    <row r="147" spans="1:9" ht="74.400000000000006" hidden="1" customHeight="1" x14ac:dyDescent="0.25">
      <c r="A147" s="129" t="str">
        <f>+[3]ระบบการควบคุมฯ!A140</f>
        <v>4.1.2</v>
      </c>
      <c r="B147" s="130" t="str">
        <f>+[3]ระบบการควบคุมฯ!B140</f>
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</c>
      <c r="C147" s="130" t="str">
        <f>+[3]ระบบการควบคุมฯ!C140</f>
        <v>ศธ 04002/ว2758 ลว.20/ก.ค./2565 โอนครั้งที่ 649</v>
      </c>
      <c r="D147" s="131">
        <f>+[3]ระบบการควบคุมฯ!F140</f>
        <v>0</v>
      </c>
      <c r="E147" s="132">
        <f>+[3]ระบบการควบคุมฯ!G140+[3]ระบบการควบคุมฯ!H140</f>
        <v>0</v>
      </c>
      <c r="F147" s="132">
        <f>+[3]ระบบการควบคุมฯ!I140+[3]ระบบการควบคุมฯ!J140</f>
        <v>0</v>
      </c>
      <c r="G147" s="132">
        <f>+[3]ระบบการควบคุมฯ!K140+[3]ระบบการควบคุมฯ!L140</f>
        <v>0</v>
      </c>
      <c r="H147" s="132">
        <f>+D147-E147-F147-G147</f>
        <v>0</v>
      </c>
      <c r="I147" s="133" t="s">
        <v>111</v>
      </c>
    </row>
    <row r="148" spans="1:9" ht="93" hidden="1" customHeight="1" x14ac:dyDescent="0.25">
      <c r="A148" s="120">
        <f>+[3]ระบบการควบคุมฯ!A142</f>
        <v>4.2</v>
      </c>
      <c r="B148" s="121" t="str">
        <f>+[5]ระบบการควบคุมฯ!B63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48" s="121" t="str">
        <f>+[3]ระบบการควบคุมฯ!C142</f>
        <v>20004 66 86179 00000</v>
      </c>
      <c r="D148" s="123">
        <f>+D149</f>
        <v>3600</v>
      </c>
      <c r="E148" s="123">
        <f t="shared" ref="E148:H148" si="58">+E149</f>
        <v>0</v>
      </c>
      <c r="F148" s="123">
        <f t="shared" si="58"/>
        <v>0</v>
      </c>
      <c r="G148" s="123">
        <f t="shared" si="58"/>
        <v>1480</v>
      </c>
      <c r="H148" s="123">
        <f t="shared" si="58"/>
        <v>2120</v>
      </c>
      <c r="I148" s="124"/>
    </row>
    <row r="149" spans="1:9" ht="37.200000000000003" hidden="1" customHeight="1" x14ac:dyDescent="0.25">
      <c r="A149" s="125"/>
      <c r="B149" s="126" t="str">
        <f>+[5]ระบบการควบคุมฯ!B64</f>
        <v>งบรายจ่ายอื่น 6511500</v>
      </c>
      <c r="C149" s="369" t="str">
        <f>+[3]ระบบการควบคุมฯ!C143</f>
        <v>20004 31006200 5000007</v>
      </c>
      <c r="D149" s="127">
        <f>SUM(D150:D152)</f>
        <v>3600</v>
      </c>
      <c r="E149" s="127">
        <f t="shared" ref="E149:H149" si="59">SUM(E150:E152)</f>
        <v>0</v>
      </c>
      <c r="F149" s="127">
        <f t="shared" si="59"/>
        <v>0</v>
      </c>
      <c r="G149" s="127">
        <f t="shared" si="59"/>
        <v>1480</v>
      </c>
      <c r="H149" s="127">
        <f t="shared" si="59"/>
        <v>2120</v>
      </c>
      <c r="I149" s="128"/>
    </row>
    <row r="150" spans="1:9" ht="55.95" hidden="1" customHeight="1" x14ac:dyDescent="0.25">
      <c r="A150" s="129" t="str">
        <f>+[2]ระบบการควบคุมฯ!A212</f>
        <v>4.2.1</v>
      </c>
      <c r="B150" s="130" t="str">
        <f>+[2]ระบบการควบคุมฯ!B212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0" s="130" t="str">
        <f>+[2]ระบบการควบคุมฯ!C212</f>
        <v>ศธ 04002/ว58 ลว. 9 มค 66 โอนครั้งที่ 176</v>
      </c>
      <c r="D150" s="131">
        <f>+[2]ระบบการควบคุมฯ!F212</f>
        <v>3600</v>
      </c>
      <c r="E150" s="132">
        <f>+'[2]ยุทธศาสตร์เสริมสร้าง 31006200'!I37+'[2]ยุทธศาสตร์เสริมสร้าง 31006200'!J37</f>
        <v>0</v>
      </c>
      <c r="F150" s="132">
        <f>+[2]ระบบการควบคุมฯ!I212+[2]ระบบการควบคุมฯ!J212</f>
        <v>0</v>
      </c>
      <c r="G150" s="132">
        <f>+[2]ระบบการควบคุมฯ!K212+[2]ระบบการควบคุมฯ!L212</f>
        <v>1480</v>
      </c>
      <c r="H150" s="132">
        <f>+D150-E150-F150-G150</f>
        <v>2120</v>
      </c>
      <c r="I150" s="133" t="s">
        <v>175</v>
      </c>
    </row>
    <row r="151" spans="1:9" ht="74.400000000000006" hidden="1" customHeight="1" x14ac:dyDescent="0.25">
      <c r="A151" s="129" t="str">
        <f>+[3]ระบบการควบคุมฯ!A145</f>
        <v>4.2.2</v>
      </c>
      <c r="B151" s="130" t="str">
        <f>+[3]ระบบการควบคุมฯ!B145</f>
        <v xml:space="preserve">ค่าใช้จ่ายในการเดินทางเข้าร่วมประชุมเชิงปฏิบัติการพิจารณาคัดเลือกคุรุชนคนคุณธรรมและนวัตกรรมสร้างสรรค์คนดีของผู้บริหาร ครู และบุคลากรทางการศึกษา “โครงการโรงเรียนคุณธรรม สพฐ.” ระดับประเทศ ประจำปีงบประมาณ พ.ศ. 2564 ระหว่างวันที่ 8 – 12 พฤษภาคม  2565 ณ โรงแรมไมด้า งามวงศ์วาน จังหวัดนนทบุรี   จังหวัดนครนายก             </v>
      </c>
      <c r="C151" s="130" t="str">
        <f>+[3]ระบบการควบคุมฯ!C145</f>
        <v>ศธ 04002/ว1738 ลว.6/พ.ค./2565 โอนครั้งที่ 425</v>
      </c>
      <c r="D151" s="131">
        <f>+[3]ระบบการควบคุมฯ!F145</f>
        <v>0</v>
      </c>
      <c r="E151" s="132">
        <f>+[3]ระบบการควบคุมฯ!G145+[3]ระบบการควบคุมฯ!H145</f>
        <v>0</v>
      </c>
      <c r="F151" s="132">
        <f>+[3]ระบบการควบคุมฯ!I145+[3]ระบบการควบคุมฯ!J145</f>
        <v>0</v>
      </c>
      <c r="G151" s="132">
        <f>+[3]ระบบการควบคุมฯ!K145+[3]ระบบการควบคุมฯ!L145</f>
        <v>0</v>
      </c>
      <c r="H151" s="132">
        <f t="shared" ref="H151:H152" si="60">+D151-E151-F151-G151</f>
        <v>0</v>
      </c>
      <c r="I151" s="190" t="s">
        <v>106</v>
      </c>
    </row>
    <row r="152" spans="1:9" ht="93" hidden="1" customHeight="1" x14ac:dyDescent="0.25">
      <c r="A152" s="129" t="str">
        <f>+[3]ระบบการควบคุมฯ!A146</f>
        <v>4.2.3</v>
      </c>
      <c r="B152" s="130" t="str">
        <f>+[3]ระบบการควบคุมฯ!B146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52" s="130" t="str">
        <f>+[3]ระบบการควบคุมฯ!C146</f>
        <v>ศธ 04002/ว1771 ลว.10/พ.ค./2565 โอนครั้งที่ 433</v>
      </c>
      <c r="D152" s="131">
        <f>+[3]ระบบการควบคุมฯ!F146</f>
        <v>0</v>
      </c>
      <c r="E152" s="132">
        <f>+[3]ระบบการควบคุมฯ!G146+[3]ระบบการควบคุมฯ!H146</f>
        <v>0</v>
      </c>
      <c r="F152" s="132">
        <f>+[3]ระบบการควบคุมฯ!I146+[3]ระบบการควบคุมฯ!J146</f>
        <v>0</v>
      </c>
      <c r="G152" s="132">
        <f>+[3]ระบบการควบคุมฯ!K146+[3]ระบบการควบคุมฯ!L146</f>
        <v>0</v>
      </c>
      <c r="H152" s="132">
        <f t="shared" si="60"/>
        <v>0</v>
      </c>
      <c r="I152" s="133" t="s">
        <v>96</v>
      </c>
    </row>
    <row r="153" spans="1:9" ht="18.600000000000001" hidden="1" customHeight="1" x14ac:dyDescent="0.25">
      <c r="A153" s="116">
        <f>+[3]ระบบการควบคุมฯ!A149</f>
        <v>5</v>
      </c>
      <c r="B153" s="117" t="str">
        <f>+[3]ระบบการควบคุมฯ!B149</f>
        <v>โครงการโรงเรียนคุณภาพประจำตำบล</v>
      </c>
      <c r="C153" s="368" t="str">
        <f>+[3]ระบบการควบคุมฯ!C149</f>
        <v>20004 31011600</v>
      </c>
      <c r="D153" s="118">
        <f>+D154+D159</f>
        <v>45000</v>
      </c>
      <c r="E153" s="118">
        <f t="shared" ref="E153:H153" si="61">+E154+E159</f>
        <v>0</v>
      </c>
      <c r="F153" s="118">
        <f t="shared" si="61"/>
        <v>0</v>
      </c>
      <c r="G153" s="118">
        <f t="shared" si="61"/>
        <v>36500</v>
      </c>
      <c r="H153" s="118">
        <f t="shared" si="61"/>
        <v>8500</v>
      </c>
      <c r="I153" s="119"/>
    </row>
    <row r="154" spans="1:9" ht="18.600000000000001" hidden="1" customHeight="1" x14ac:dyDescent="0.25">
      <c r="A154" s="120">
        <f>+[2]ระบบการควบคุมฯ!A222</f>
        <v>5.0999999999999996</v>
      </c>
      <c r="B154" s="121" t="str">
        <f>+[2]ระบบการควบคุมฯ!B222</f>
        <v>กิจกรรมโรงเรียนคุณภาพประจำตำบล(1 ตำบล 1 โรงเรียนคุณภาพ)</v>
      </c>
      <c r="C154" s="121" t="str">
        <f>+[2]ระบบการควบคุมฯ!C222</f>
        <v>20004 66 00036 00000</v>
      </c>
      <c r="D154" s="123">
        <f>+D155</f>
        <v>45000</v>
      </c>
      <c r="E154" s="123">
        <f t="shared" ref="E154:H154" si="62">+E155</f>
        <v>0</v>
      </c>
      <c r="F154" s="123">
        <f t="shared" si="62"/>
        <v>0</v>
      </c>
      <c r="G154" s="123">
        <f t="shared" si="62"/>
        <v>36500</v>
      </c>
      <c r="H154" s="123">
        <f t="shared" si="62"/>
        <v>8500</v>
      </c>
      <c r="I154" s="124"/>
    </row>
    <row r="155" spans="1:9" ht="37.200000000000003" hidden="1" customHeight="1" x14ac:dyDescent="0.25">
      <c r="A155" s="125" t="str">
        <f>+[2]ระบบการควบคุมฯ!A223</f>
        <v>5.1.1</v>
      </c>
      <c r="B155" s="126" t="str">
        <f>+[2]ระบบการควบคุมฯ!B223</f>
        <v>งบรายจ่ายอื่น   6611500</v>
      </c>
      <c r="C155" s="369" t="str">
        <f>+[2]ระบบการควบคุมฯ!C223</f>
        <v>20004 31011600 5000001</v>
      </c>
      <c r="D155" s="127">
        <f>SUM(D156:D158)</f>
        <v>45000</v>
      </c>
      <c r="E155" s="127">
        <f t="shared" ref="E155:H155" si="63">SUM(E156:E158)</f>
        <v>0</v>
      </c>
      <c r="F155" s="127">
        <f t="shared" si="63"/>
        <v>0</v>
      </c>
      <c r="G155" s="127">
        <f t="shared" si="63"/>
        <v>36500</v>
      </c>
      <c r="H155" s="127">
        <f t="shared" si="63"/>
        <v>8500</v>
      </c>
      <c r="I155" s="128"/>
    </row>
    <row r="156" spans="1:9" ht="37.200000000000003" hidden="1" customHeight="1" x14ac:dyDescent="0.25">
      <c r="A156" s="150" t="str">
        <f>+[2]ระบบการควบคุมฯ!A224</f>
        <v>5.1.1.1</v>
      </c>
      <c r="B156" s="502" t="str">
        <f>+[2]ระบบการควบคุมฯ!B224</f>
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</c>
      <c r="C156" s="502" t="str">
        <f>+[2]ระบบการควบคุมฯ!C224</f>
        <v>ศธ 04002/ว1962 ลว.16 พค 66 โอนครั้งที่ 529</v>
      </c>
      <c r="D156" s="503">
        <f>+[2]ระบบการควบคุมฯ!F224</f>
        <v>45000</v>
      </c>
      <c r="E156" s="503">
        <f>+[2]ระบบการควบคุมฯ!G224+[2]ระบบการควบคุมฯ!H224</f>
        <v>0</v>
      </c>
      <c r="F156" s="503">
        <f>+[2]ระบบการควบคุมฯ!I224+[2]ระบบการควบคุมฯ!J224</f>
        <v>0</v>
      </c>
      <c r="G156" s="503">
        <f>+[2]ระบบการควบคุมฯ!K224+[2]ระบบการควบคุมฯ!L224</f>
        <v>36500</v>
      </c>
      <c r="H156" s="503">
        <f>+D156-E156-F156-G156</f>
        <v>8500</v>
      </c>
      <c r="I156" s="1091" t="s">
        <v>195</v>
      </c>
    </row>
    <row r="157" spans="1:9" ht="55.95" hidden="1" customHeight="1" x14ac:dyDescent="0.25">
      <c r="A157" s="150"/>
      <c r="B157" s="502"/>
      <c r="C157" s="502"/>
      <c r="D157" s="503">
        <f>+[3]ระบบการควบคุมฯ!F155</f>
        <v>0</v>
      </c>
      <c r="E157" s="503">
        <f>+[3]ระบบการควบคุมฯ!G155+[3]ระบบการควบคุมฯ!H155</f>
        <v>0</v>
      </c>
      <c r="F157" s="503">
        <f>+[3]ระบบการควบคุมฯ!I155+[3]ระบบการควบคุมฯ!J155</f>
        <v>0</v>
      </c>
      <c r="G157" s="503">
        <f>+[3]ระบบการควบคุมฯ!K155+[3]ระบบการควบคุมฯ!L155</f>
        <v>0</v>
      </c>
      <c r="H157" s="503">
        <f>+D157-E157-F157-G157</f>
        <v>0</v>
      </c>
      <c r="I157" s="504"/>
    </row>
    <row r="158" spans="1:9" ht="74.400000000000006" hidden="1" customHeight="1" x14ac:dyDescent="0.25">
      <c r="A158" s="150"/>
      <c r="B158" s="502"/>
      <c r="C158" s="502"/>
      <c r="D158" s="503">
        <f>+[3]ระบบการควบคุมฯ!F156</f>
        <v>0</v>
      </c>
      <c r="E158" s="503">
        <f>+[3]ระบบการควบคุมฯ!G156+[3]ระบบการควบคุมฯ!H156</f>
        <v>0</v>
      </c>
      <c r="F158" s="503">
        <f>+[3]ระบบการควบคุมฯ!I156+[3]ระบบการควบคุมฯ!J156</f>
        <v>0</v>
      </c>
      <c r="G158" s="503">
        <f>+[3]ระบบการควบคุมฯ!K156+[3]ระบบการควบคุมฯ!L156</f>
        <v>0</v>
      </c>
      <c r="H158" s="503">
        <f>+D158-E158-F158-G158</f>
        <v>0</v>
      </c>
      <c r="I158" s="504"/>
    </row>
    <row r="159" spans="1:9" ht="18.600000000000001" hidden="1" customHeight="1" x14ac:dyDescent="0.25">
      <c r="A159" s="537" t="s">
        <v>121</v>
      </c>
      <c r="B159" s="121" t="str">
        <f>+[3]ระบบการควบคุมฯ!B190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59" s="121" t="str">
        <f>+[3]ระบบการควบคุมฯ!C190</f>
        <v>20004 66 00079 00000</v>
      </c>
      <c r="D159" s="123">
        <f>+D160</f>
        <v>0</v>
      </c>
      <c r="E159" s="123">
        <f t="shared" ref="E159:H159" si="64">+E160</f>
        <v>0</v>
      </c>
      <c r="F159" s="123">
        <f t="shared" si="64"/>
        <v>0</v>
      </c>
      <c r="G159" s="123">
        <f t="shared" si="64"/>
        <v>0</v>
      </c>
      <c r="H159" s="123">
        <f t="shared" si="64"/>
        <v>0</v>
      </c>
      <c r="I159" s="124"/>
    </row>
    <row r="160" spans="1:9" ht="18.600000000000001" hidden="1" customHeight="1" x14ac:dyDescent="0.25">
      <c r="A160" s="125"/>
      <c r="B160" s="126" t="str">
        <f>+[3]ระบบการควบคุมฯ!B191</f>
        <v>งบรายจ่ายอื่น   6611500</v>
      </c>
      <c r="C160" s="369" t="str">
        <f>+[3]ระบบการควบคุมฯ!C191</f>
        <v>20004 31006100 5000003</v>
      </c>
      <c r="D160" s="127">
        <f>SUM(D161)</f>
        <v>0</v>
      </c>
      <c r="E160" s="127">
        <f t="shared" ref="E160:H160" si="65">SUM(E161)</f>
        <v>0</v>
      </c>
      <c r="F160" s="127">
        <f t="shared" si="65"/>
        <v>0</v>
      </c>
      <c r="G160" s="127">
        <f t="shared" si="65"/>
        <v>0</v>
      </c>
      <c r="H160" s="127">
        <f t="shared" si="65"/>
        <v>0</v>
      </c>
      <c r="I160" s="128"/>
    </row>
    <row r="161" spans="1:9" ht="37.200000000000003" hidden="1" customHeight="1" x14ac:dyDescent="0.25">
      <c r="A161" s="150" t="s">
        <v>122</v>
      </c>
      <c r="B161" s="502" t="str">
        <f>+[3]ระบบการควบคุมฯ!B192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61" s="502" t="str">
        <f>+[3]ระบบการควบคุมฯ!C192</f>
        <v>ศธ 04002/ว3001 ลว.5ส.ค. 2565 โอนครั้งที่ 721</v>
      </c>
      <c r="D161" s="503">
        <f>+[3]ระบบการควบคุมฯ!D192</f>
        <v>0</v>
      </c>
      <c r="E161" s="503">
        <f>+[3]ระบบการควบคุมฯ!G192+[3]ระบบการควบคุมฯ!H192</f>
        <v>0</v>
      </c>
      <c r="F161" s="503">
        <f>+[3]ระบบการควบคุมฯ!I192+[3]ระบบการควบคุมฯ!J192</f>
        <v>0</v>
      </c>
      <c r="G161" s="503">
        <f>+[3]ระบบการควบคุมฯ!K192+[3]ระบบการควบคุมฯ!L192</f>
        <v>0</v>
      </c>
      <c r="H161" s="503">
        <f>+D161-E161-F161-G161</f>
        <v>0</v>
      </c>
      <c r="I161" s="504"/>
    </row>
    <row r="162" spans="1:9" ht="37.200000000000003" hidden="1" customHeight="1" x14ac:dyDescent="0.25">
      <c r="A162" s="104" t="str">
        <f>+[3]ระบบการควบคุมฯ!A196</f>
        <v>ค</v>
      </c>
      <c r="B162" s="134" t="str">
        <f>+[3]ระบบการควบคุมฯ!B196</f>
        <v>แผนงานยุทธศาสตร์ : สร้างความเสมอภาคทางการศึกษา</v>
      </c>
      <c r="C162" s="135"/>
      <c r="D162" s="106">
        <f>+D163</f>
        <v>2000</v>
      </c>
      <c r="E162" s="106">
        <f>+E163</f>
        <v>0</v>
      </c>
      <c r="F162" s="106">
        <f>+F163</f>
        <v>0</v>
      </c>
      <c r="G162" s="106">
        <f>+G163</f>
        <v>1600</v>
      </c>
      <c r="H162" s="106">
        <f>+H163</f>
        <v>400</v>
      </c>
      <c r="I162" s="136"/>
    </row>
    <row r="163" spans="1:9" ht="18.600000000000001" hidden="1" customHeight="1" x14ac:dyDescent="0.25">
      <c r="A163" s="467">
        <v>1</v>
      </c>
      <c r="B163" s="137" t="str">
        <f>+[2]ระบบการควบคุมฯ!B382</f>
        <v xml:space="preserve">โครงการสร้างโอกาสและลดความเหลื่อมล้ำทางการศึกษาในระดับพื้นที่  </v>
      </c>
      <c r="C163" s="370" t="str">
        <f>+[2]ระบบการควบคุมฯ!C382</f>
        <v>20004 42006700 2000000</v>
      </c>
      <c r="D163" s="118">
        <f>+D164</f>
        <v>2000</v>
      </c>
      <c r="E163" s="138">
        <f t="shared" ref="E163:H164" si="66">+E164</f>
        <v>0</v>
      </c>
      <c r="F163" s="138">
        <f t="shared" si="66"/>
        <v>0</v>
      </c>
      <c r="G163" s="138">
        <f t="shared" si="66"/>
        <v>1600</v>
      </c>
      <c r="H163" s="138">
        <f t="shared" si="66"/>
        <v>400</v>
      </c>
      <c r="I163" s="139"/>
    </row>
    <row r="164" spans="1:9" ht="18.600000000000001" hidden="1" customHeight="1" x14ac:dyDescent="0.25">
      <c r="A164" s="120">
        <v>1.1000000000000001</v>
      </c>
      <c r="B164" s="122" t="str">
        <f>+[2]ระบบการควบคุมฯ!B383</f>
        <v xml:space="preserve">กิจกรรมการยกระดับคุณภาพโรงเรียนขยายโอกาส </v>
      </c>
      <c r="C164" s="122" t="str">
        <f>+[2]ระบบการควบคุมฯ!C383</f>
        <v xml:space="preserve">20004 66 00106 00000 </v>
      </c>
      <c r="D164" s="123">
        <f>+D165</f>
        <v>2000</v>
      </c>
      <c r="E164" s="140">
        <f t="shared" si="66"/>
        <v>0</v>
      </c>
      <c r="F164" s="140">
        <f t="shared" si="66"/>
        <v>0</v>
      </c>
      <c r="G164" s="140">
        <f t="shared" si="66"/>
        <v>1600</v>
      </c>
      <c r="H164" s="140">
        <f t="shared" si="66"/>
        <v>400</v>
      </c>
      <c r="I164" s="141"/>
    </row>
    <row r="165" spans="1:9" ht="37.200000000000003" hidden="1" customHeight="1" x14ac:dyDescent="0.25">
      <c r="A165" s="142"/>
      <c r="B165" s="143" t="str">
        <f>+[3]ระบบการควบคุมฯ!B238</f>
        <v xml:space="preserve"> งบดำเนินงาน 66112xx</v>
      </c>
      <c r="C165" s="143" t="str">
        <f>+[2]ระบบการควบคุมฯ!C384</f>
        <v>20004 42006700 2000000</v>
      </c>
      <c r="D165" s="144">
        <f>SUM(D166:D170)</f>
        <v>2000</v>
      </c>
      <c r="E165" s="144">
        <f t="shared" ref="E165:H165" si="67">SUM(E166:E170)</f>
        <v>0</v>
      </c>
      <c r="F165" s="144">
        <f t="shared" si="67"/>
        <v>0</v>
      </c>
      <c r="G165" s="144">
        <f t="shared" si="67"/>
        <v>1600</v>
      </c>
      <c r="H165" s="144">
        <f t="shared" si="67"/>
        <v>400</v>
      </c>
      <c r="I165" s="146"/>
    </row>
    <row r="166" spans="1:9" ht="18.600000000000001" hidden="1" customHeight="1" x14ac:dyDescent="0.25">
      <c r="A166" s="129" t="s">
        <v>43</v>
      </c>
      <c r="B166" s="130" t="str">
        <f>+[2]ระบบการควบคุมฯ!B385</f>
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</c>
      <c r="C166" s="130" t="str">
        <f>+[2]ระบบการควบคุมฯ!C385</f>
        <v>ศธ 04002/ว585 ลว.15 กพ 66 โอนครั้งที่ 310</v>
      </c>
      <c r="D166" s="147">
        <f>+[2]ระบบการควบคุมฯ!F385</f>
        <v>1000</v>
      </c>
      <c r="E166" s="148">
        <f>+[2]ระบบการควบคุมฯ!G385+[2]ระบบการควบคุมฯ!H385</f>
        <v>0</v>
      </c>
      <c r="F166" s="148">
        <f>+[2]ระบบการควบคุมฯ!I385+[2]ระบบการควบคุมฯ!J385</f>
        <v>0</v>
      </c>
      <c r="G166" s="148">
        <f>+[2]ระบบการควบคุมฯ!K385+[2]ระบบการควบคุมฯ!L385</f>
        <v>800</v>
      </c>
      <c r="H166" s="148">
        <f>+D166-E166-F166-G166</f>
        <v>200</v>
      </c>
      <c r="I166" s="965" t="s">
        <v>176</v>
      </c>
    </row>
    <row r="167" spans="1:9" ht="18.600000000000001" hidden="1" customHeight="1" x14ac:dyDescent="0.25">
      <c r="A167" s="129" t="s">
        <v>196</v>
      </c>
      <c r="B167" s="130" t="str">
        <f>+[2]ระบบการควบคุมฯ!B386</f>
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</c>
      <c r="C167" s="130" t="str">
        <f>+[2]ระบบการควบคุมฯ!C386</f>
        <v>ศธ 04002/ว1925 ลว.12 พค 66 โอนครั้งที่ 517</v>
      </c>
      <c r="D167" s="147">
        <f>+[2]ระบบการควบคุมฯ!F386</f>
        <v>1000</v>
      </c>
      <c r="E167" s="148">
        <f>+[2]ระบบการควบคุมฯ!G386+[2]ระบบการควบคุมฯ!H386</f>
        <v>0</v>
      </c>
      <c r="F167" s="148">
        <f>+[2]ระบบการควบคุมฯ!I386+[2]ระบบการควบคุมฯ!J386</f>
        <v>0</v>
      </c>
      <c r="G167" s="148">
        <f>+[2]ระบบการควบคุมฯ!K386+[2]ระบบการควบคุมฯ!L386</f>
        <v>800</v>
      </c>
      <c r="H167" s="148">
        <f>+D167-E167-F167-G167</f>
        <v>200</v>
      </c>
      <c r="I167" s="149" t="s">
        <v>176</v>
      </c>
    </row>
    <row r="168" spans="1:9" ht="55.95" hidden="1" customHeight="1" x14ac:dyDescent="0.25">
      <c r="A168" s="129"/>
      <c r="B168" s="130"/>
      <c r="C168" s="130"/>
      <c r="D168" s="147">
        <f>+[3]ระบบการควบคุมฯ!F241</f>
        <v>0</v>
      </c>
      <c r="E168" s="148">
        <f>+[3]ระบบการควบคุมฯ!G241+[3]ระบบการควบคุมฯ!H241</f>
        <v>0</v>
      </c>
      <c r="F168" s="148">
        <f>+[3]ระบบการควบคุมฯ!I241+[3]ระบบการควบคุมฯ!J241</f>
        <v>0</v>
      </c>
      <c r="G168" s="148">
        <f>+[3]ระบบการควบคุมฯ!K241+[3]ระบบการควบคุมฯ!L241</f>
        <v>0</v>
      </c>
      <c r="H168" s="148">
        <f>+D168-E168-F168-G168</f>
        <v>0</v>
      </c>
      <c r="I168" s="149"/>
    </row>
    <row r="169" spans="1:9" ht="18.600000000000001" hidden="1" customHeight="1" x14ac:dyDescent="0.25">
      <c r="A169" s="129"/>
      <c r="B169" s="130"/>
      <c r="C169" s="130"/>
      <c r="D169" s="147">
        <f>+[3]ระบบการควบคุมฯ!F242</f>
        <v>0</v>
      </c>
      <c r="E169" s="148">
        <f>+[3]ระบบการควบคุมฯ!G242+[3]ระบบการควบคุมฯ!H242</f>
        <v>0</v>
      </c>
      <c r="F169" s="148">
        <f>+[3]ระบบการควบคุมฯ!I242+[3]ระบบการควบคุมฯ!J242</f>
        <v>0</v>
      </c>
      <c r="G169" s="148">
        <f>+[3]ระบบการควบคุมฯ!K242+[3]ระบบการควบคุมฯ!L242</f>
        <v>0</v>
      </c>
      <c r="H169" s="148">
        <f>+D169-E169-F169-G169</f>
        <v>0</v>
      </c>
      <c r="I169" s="149"/>
    </row>
    <row r="170" spans="1:9" ht="18.600000000000001" hidden="1" customHeight="1" x14ac:dyDescent="0.25">
      <c r="A170" s="129"/>
      <c r="B170" s="130"/>
      <c r="C170" s="130"/>
      <c r="D170" s="147">
        <f>+[3]ระบบการควบคุมฯ!F243</f>
        <v>0</v>
      </c>
      <c r="E170" s="148">
        <f>+[3]ระบบการควบคุมฯ!G243+[3]ระบบการควบคุมฯ!H243</f>
        <v>0</v>
      </c>
      <c r="F170" s="148">
        <f>+[3]ระบบการควบคุมฯ!I243+[3]ระบบการควบคุมฯ!J243</f>
        <v>0</v>
      </c>
      <c r="G170" s="148">
        <f>+[3]ระบบการควบคุมฯ!K243+[3]ระบบการควบคุมฯ!L243</f>
        <v>0</v>
      </c>
      <c r="H170" s="148">
        <f>+D170-E170-F170-G170</f>
        <v>0</v>
      </c>
      <c r="I170" s="149"/>
    </row>
    <row r="171" spans="1:9" ht="18.600000000000001" hidden="1" customHeight="1" x14ac:dyDescent="0.25">
      <c r="A171" s="104" t="str">
        <f>+[5]ระบบการควบคุมฯ!A152</f>
        <v>ง</v>
      </c>
      <c r="B171" s="134" t="str">
        <f>+[5]ระบบการควบคุมฯ!B152</f>
        <v>แผนงานพื้นฐานด้านการพัฒนาและเสริมสร้างศักยภาพทรัพยากรมนุษย์</v>
      </c>
      <c r="C171" s="135"/>
      <c r="D171" s="106">
        <f>+D172+D182+D278</f>
        <v>3132115</v>
      </c>
      <c r="E171" s="106">
        <f>+E172+E182+E278</f>
        <v>0</v>
      </c>
      <c r="F171" s="106">
        <f>+F172+F182+F278</f>
        <v>0</v>
      </c>
      <c r="G171" s="106">
        <f>+G172+G182+G278</f>
        <v>1668485.98</v>
      </c>
      <c r="H171" s="106">
        <f>+H172+H182+H278</f>
        <v>1463629.02</v>
      </c>
      <c r="I171" s="136"/>
    </row>
    <row r="172" spans="1:9" ht="18.600000000000001" hidden="1" customHeight="1" x14ac:dyDescent="0.25">
      <c r="A172" s="116">
        <f>+[5]ระบบการควบคุมฯ!A153</f>
        <v>1</v>
      </c>
      <c r="B172" s="137" t="str">
        <f>+[2]ระบบการควบคุมฯ!B391</f>
        <v xml:space="preserve">ผลผลิตผู้จบการศึกษาก่อนประถมศึกษา </v>
      </c>
      <c r="C172" s="468" t="str">
        <f>+[2]ระบบการควบคุมฯ!C391</f>
        <v xml:space="preserve">20004 35000100 </v>
      </c>
      <c r="D172" s="118">
        <f>+D174+D178</f>
        <v>2400</v>
      </c>
      <c r="E172" s="118">
        <f t="shared" ref="E172:I172" si="68">+E174+E178</f>
        <v>0</v>
      </c>
      <c r="F172" s="118">
        <f t="shared" si="68"/>
        <v>0</v>
      </c>
      <c r="G172" s="118">
        <f t="shared" si="68"/>
        <v>0</v>
      </c>
      <c r="H172" s="118">
        <f t="shared" si="68"/>
        <v>2400</v>
      </c>
      <c r="I172" s="118">
        <f t="shared" si="68"/>
        <v>0</v>
      </c>
    </row>
    <row r="173" spans="1:9" ht="18.600000000000001" hidden="1" customHeight="1" x14ac:dyDescent="0.25">
      <c r="A173" s="120">
        <f>+[5]ระบบการควบคุมฯ!A154</f>
        <v>1.1000000000000001</v>
      </c>
      <c r="B173" s="122" t="str">
        <f>+[5]ระบบการควบคุมฯ!B154</f>
        <v xml:space="preserve">กิจกรรมการจัดการศึกษาก่อนประถมศึกษา  </v>
      </c>
      <c r="C173" s="122" t="str">
        <f>+[5]ระบบการควบคุมฯ!C154</f>
        <v>200041300Q2663</v>
      </c>
      <c r="D173" s="123">
        <f>+D175</f>
        <v>0</v>
      </c>
      <c r="E173" s="140">
        <f>+E175</f>
        <v>0</v>
      </c>
      <c r="F173" s="140">
        <f>+F175</f>
        <v>0</v>
      </c>
      <c r="G173" s="140">
        <f>+G175</f>
        <v>0</v>
      </c>
      <c r="H173" s="140">
        <f>+H175</f>
        <v>0</v>
      </c>
      <c r="I173" s="141"/>
    </row>
    <row r="174" spans="1:9" ht="37.200000000000003" hidden="1" customHeight="1" x14ac:dyDescent="0.25">
      <c r="A174" s="120"/>
      <c r="B174" s="122" t="str">
        <f>+[2]ระบบการควบคุมฯ!B396</f>
        <v xml:space="preserve">กิจกรรมการจัดการศึกษาก่อนประถมศึกษา  </v>
      </c>
      <c r="C174" s="122" t="str">
        <f>+[2]ระบบการควบคุมฯ!C396</f>
        <v>20004 66 05162 00000</v>
      </c>
      <c r="D174" s="123">
        <f>+D175</f>
        <v>0</v>
      </c>
      <c r="E174" s="123">
        <f t="shared" ref="E174:H174" si="69">+E175</f>
        <v>0</v>
      </c>
      <c r="F174" s="123">
        <f t="shared" si="69"/>
        <v>0</v>
      </c>
      <c r="G174" s="123">
        <f t="shared" si="69"/>
        <v>0</v>
      </c>
      <c r="H174" s="123">
        <f t="shared" si="69"/>
        <v>0</v>
      </c>
      <c r="I174" s="141"/>
    </row>
    <row r="175" spans="1:9" ht="18.600000000000001" hidden="1" customHeight="1" x14ac:dyDescent="0.25">
      <c r="A175" s="142"/>
      <c r="B175" s="143" t="str">
        <f>+[2]ระบบการควบคุมฯ!B392</f>
        <v xml:space="preserve"> งบดำเนินงาน 66112xx</v>
      </c>
      <c r="C175" s="143"/>
      <c r="D175" s="144">
        <f>+D177</f>
        <v>0</v>
      </c>
      <c r="E175" s="145">
        <f>+E177</f>
        <v>0</v>
      </c>
      <c r="F175" s="145">
        <f>+F177</f>
        <v>0</v>
      </c>
      <c r="G175" s="145">
        <f>+G177</f>
        <v>0</v>
      </c>
      <c r="H175" s="145">
        <f>+H177</f>
        <v>0</v>
      </c>
      <c r="I175" s="146"/>
    </row>
    <row r="176" spans="1:9" ht="37.200000000000003" hidden="1" customHeight="1" x14ac:dyDescent="0.25">
      <c r="A176" s="841">
        <f>+[2]ระบบการควบคุมฯ!A434</f>
        <v>1</v>
      </c>
      <c r="B176" s="842" t="str">
        <f>+[2]ระบบการควบคุมฯ!B434</f>
        <v>งบสพฐ.</v>
      </c>
      <c r="C176" s="842"/>
      <c r="D176" s="843"/>
      <c r="E176" s="844"/>
      <c r="F176" s="844"/>
      <c r="G176" s="844"/>
      <c r="H176" s="844"/>
      <c r="I176" s="845"/>
    </row>
    <row r="177" spans="1:9" ht="18.600000000000001" hidden="1" customHeight="1" x14ac:dyDescent="0.25">
      <c r="A177" s="966">
        <f>+[2]ระบบการควบคุมฯ!A435</f>
        <v>0</v>
      </c>
      <c r="B177" s="967">
        <f>+[2]ระบบการควบคุมฯ!B435</f>
        <v>0</v>
      </c>
      <c r="C177" s="967">
        <f>+[2]ระบบการควบคุมฯ!C435</f>
        <v>0</v>
      </c>
      <c r="D177" s="148">
        <f>+[2]ระบบการควบคุมฯ!F435</f>
        <v>0</v>
      </c>
      <c r="E177" s="148">
        <f>+[2]ระบบการควบคุมฯ!G435+[2]ระบบการควบคุมฯ!H435</f>
        <v>0</v>
      </c>
      <c r="F177" s="148">
        <f>+[2]ระบบการควบคุมฯ!I435+[2]ระบบการควบคุมฯ!J435</f>
        <v>0</v>
      </c>
      <c r="G177" s="148">
        <f>+[2]ระบบการควบคุมฯ!K435+[2]ระบบการควบคุมฯ!L435</f>
        <v>0</v>
      </c>
      <c r="H177" s="148">
        <f>+D177-E177-F177-G177</f>
        <v>0</v>
      </c>
      <c r="I177" s="149"/>
    </row>
    <row r="178" spans="1:9" ht="37.200000000000003" hidden="1" customHeight="1" x14ac:dyDescent="0.25">
      <c r="A178" s="120">
        <f>+[2]ระบบการควบคุมฯ!A471</f>
        <v>1.2</v>
      </c>
      <c r="B178" s="121" t="str">
        <f>+[2]ระบบการควบคุมฯ!B471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178" s="122" t="str">
        <f>+[2]ระบบการควบคุมฯ!C471</f>
        <v>20004 66 00080  00000</v>
      </c>
      <c r="D178" s="123">
        <f>+D179</f>
        <v>2400</v>
      </c>
      <c r="E178" s="123">
        <f t="shared" ref="E178:H179" si="70">+E179</f>
        <v>0</v>
      </c>
      <c r="F178" s="123">
        <f t="shared" si="70"/>
        <v>0</v>
      </c>
      <c r="G178" s="123">
        <f t="shared" si="70"/>
        <v>0</v>
      </c>
      <c r="H178" s="123">
        <f t="shared" si="70"/>
        <v>2400</v>
      </c>
      <c r="I178" s="141"/>
    </row>
    <row r="179" spans="1:9" ht="18.600000000000001" hidden="1" customHeight="1" x14ac:dyDescent="0.25">
      <c r="A179" s="142"/>
      <c r="B179" s="143" t="str">
        <f>+[2]ระบบการควบคุมฯ!B472</f>
        <v xml:space="preserve"> งบดำเนินงาน 66112xx</v>
      </c>
      <c r="C179" s="143" t="str">
        <f>+[2]ระบบการควบคุมฯ!C472</f>
        <v>20004 35000100 200000</v>
      </c>
      <c r="D179" s="144">
        <f>+D180</f>
        <v>2400</v>
      </c>
      <c r="E179" s="144">
        <f t="shared" si="70"/>
        <v>0</v>
      </c>
      <c r="F179" s="144">
        <f t="shared" si="70"/>
        <v>0</v>
      </c>
      <c r="G179" s="144">
        <f t="shared" si="70"/>
        <v>0</v>
      </c>
      <c r="H179" s="144">
        <f t="shared" si="70"/>
        <v>2400</v>
      </c>
      <c r="I179" s="146"/>
    </row>
    <row r="180" spans="1:9" ht="37.200000000000003" hidden="1" customHeight="1" x14ac:dyDescent="0.25">
      <c r="A180" s="150" t="str">
        <f>+[2]ระบบการควบคุมฯ!A473</f>
        <v>1.2.1</v>
      </c>
      <c r="B180" s="502" t="str">
        <f>+[2]ระบบการควบคุมฯ!B473</f>
        <v xml:space="preserve">ค่าใช้จ่ายในการเดินทางของผู้เข้าร่วมการฝึกอบรมเชิงปฏิบัติการกิจกรรมสร้างความตระหนักและความรู้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 ประเทศไทย ระดับปฐมวัย ปีงบประมาณ พ.ศ. 2566       ระหว่างวันที่ 19 พฤษภาคม – 18 มิถุนายน 2566 </v>
      </c>
      <c r="C180" s="502" t="str">
        <f>+[2]ระบบการควบคุมฯ!C473</f>
        <v>ที่ ศธ04002/ว1282ลว 29 มีค 66 ครั้งที่ 438</v>
      </c>
      <c r="D180" s="968">
        <f>+[2]ระบบการควบคุมฯ!D473</f>
        <v>2400</v>
      </c>
      <c r="E180" s="969">
        <f>+[2]ระบบการควบคุมฯ!G473+[2]ระบบการควบคุมฯ!H473</f>
        <v>0</v>
      </c>
      <c r="F180" s="969">
        <f>+[2]ระบบการควบคุมฯ!I473+[2]ระบบการควบคุมฯ!J473</f>
        <v>0</v>
      </c>
      <c r="G180" s="969">
        <f>+[2]ระบบการควบคุมฯ!K473+[2]ระบบการควบคุมฯ!L473</f>
        <v>0</v>
      </c>
      <c r="H180" s="969">
        <f>+D180-E180-F180-G180</f>
        <v>2400</v>
      </c>
      <c r="I180" s="1092" t="s">
        <v>197</v>
      </c>
    </row>
    <row r="181" spans="1:9" ht="18.600000000000001" hidden="1" customHeight="1" x14ac:dyDescent="0.25">
      <c r="A181" s="970"/>
      <c r="B181" s="971"/>
      <c r="C181" s="971"/>
      <c r="D181" s="506"/>
      <c r="E181" s="132">
        <f>+[5]ระบบการควบคุมฯ!G250+[5]ระบบการควบคุมฯ!H250</f>
        <v>0</v>
      </c>
      <c r="F181" s="132">
        <f>+[5]ระบบการควบคุมฯ!I250+[5]ระบบการควบคุมฯ!J250</f>
        <v>0</v>
      </c>
      <c r="G181" s="132"/>
      <c r="H181" s="132">
        <f>+D181-E181-F181-G181</f>
        <v>0</v>
      </c>
      <c r="I181" s="151"/>
    </row>
    <row r="182" spans="1:9" ht="18.600000000000001" hidden="1" customHeight="1" x14ac:dyDescent="0.25">
      <c r="A182" s="116">
        <f>+[5]ระบบการควบคุมฯ!A220</f>
        <v>2</v>
      </c>
      <c r="B182" s="137" t="str">
        <f>+[5]ระบบการควบคุมฯ!B220</f>
        <v xml:space="preserve">ผลผลิตผู้จบการศึกษาภาคบังคับ  </v>
      </c>
      <c r="C182" s="370" t="str">
        <f>+[2]ระบบการควบคุมฯ!C479</f>
        <v>20004 35000200</v>
      </c>
      <c r="D182" s="118">
        <f>+D183+D193+D196+D201+D204+D231+D236+D240+D245+D249+D252+D264+D267+D275</f>
        <v>3125715</v>
      </c>
      <c r="E182" s="118">
        <f t="shared" ref="E182:H182" si="71">+E183+E193+E196+E201+E204+E231+E236+E240+E245+E249+E252+E264+E267+E275</f>
        <v>0</v>
      </c>
      <c r="F182" s="118">
        <f t="shared" si="71"/>
        <v>0</v>
      </c>
      <c r="G182" s="118">
        <f t="shared" si="71"/>
        <v>1664485.98</v>
      </c>
      <c r="H182" s="118">
        <f t="shared" si="71"/>
        <v>1461229.02</v>
      </c>
      <c r="I182" s="139"/>
    </row>
    <row r="183" spans="1:9" ht="18.600000000000001" hidden="1" customHeight="1" x14ac:dyDescent="0.25">
      <c r="A183" s="120">
        <f>+[2]ระบบการควบคุมฯ!A484</f>
        <v>2.1</v>
      </c>
      <c r="B183" s="122" t="str">
        <f>+[5]ระบบการควบคุมฯ!B222</f>
        <v>กิจกรรมการจัดการศึกษาประถมศึกษาสำหรับโรงเรียนปกติ</v>
      </c>
      <c r="C183" s="121" t="str">
        <f>+[2]ระบบการควบคุมฯ!C484</f>
        <v>20004 66 05164 00000</v>
      </c>
      <c r="D183" s="123">
        <f>+D184</f>
        <v>919444</v>
      </c>
      <c r="E183" s="123">
        <f t="shared" ref="E183:H183" si="72">+E184</f>
        <v>0</v>
      </c>
      <c r="F183" s="123">
        <f t="shared" si="72"/>
        <v>0</v>
      </c>
      <c r="G183" s="123">
        <f t="shared" si="72"/>
        <v>254944</v>
      </c>
      <c r="H183" s="123">
        <f t="shared" si="72"/>
        <v>664500</v>
      </c>
      <c r="I183" s="141"/>
    </row>
    <row r="184" spans="1:9" ht="18.600000000000001" hidden="1" customHeight="1" x14ac:dyDescent="0.25">
      <c r="A184" s="142"/>
      <c r="B184" s="143" t="str">
        <f>+[2]ระบบการควบคุมฯ!B485</f>
        <v xml:space="preserve"> งบดำเนินงาน 66112xx </v>
      </c>
      <c r="C184" s="143" t="str">
        <f>+[2]ระบบการควบคุมฯ!C485</f>
        <v>20004 35000200 2000000</v>
      </c>
      <c r="D184" s="144">
        <f>SUM(D185:D192)</f>
        <v>919444</v>
      </c>
      <c r="E184" s="144">
        <f t="shared" ref="E184:H184" si="73">SUM(E185:E192)</f>
        <v>0</v>
      </c>
      <c r="F184" s="144">
        <f t="shared" si="73"/>
        <v>0</v>
      </c>
      <c r="G184" s="144">
        <f t="shared" si="73"/>
        <v>254944</v>
      </c>
      <c r="H184" s="144">
        <f t="shared" si="73"/>
        <v>664500</v>
      </c>
      <c r="I184" s="146"/>
    </row>
    <row r="185" spans="1:9" ht="18.600000000000001" hidden="1" customHeight="1" x14ac:dyDescent="0.25">
      <c r="A185" s="129" t="str">
        <f>+[2]ระบบการควบคุมฯ!A536</f>
        <v>1)</v>
      </c>
      <c r="B185" s="130" t="str">
        <f>+[2]ระบบการควบคุมฯ!B536</f>
        <v>ค่าขนย้ายสิ่งของส่วนตัวในการเดินทางไปราชการประจำของข้าราชการ</v>
      </c>
      <c r="C185" s="130" t="str">
        <f>+[2]ระบบการควบคุมฯ!C536</f>
        <v>ศธ 04002/ว4657 ลว 16 ต.ค.65 โอนครั้งที่ 138</v>
      </c>
      <c r="D185" s="147">
        <f>+[2]ระบบการควบคุมฯ!F536</f>
        <v>35124</v>
      </c>
      <c r="E185" s="148">
        <f>+[2]ระบบการควบคุมฯ!G536+[2]ระบบการควบคุมฯ!H536</f>
        <v>0</v>
      </c>
      <c r="F185" s="148">
        <f>+[2]ระบบการควบคุมฯ!I536+[2]ระบบการควบคุมฯ!J536</f>
        <v>0</v>
      </c>
      <c r="G185" s="148">
        <f>+[2]ระบบการควบคุมฯ!K536+[2]ระบบการควบคุมฯ!L536</f>
        <v>35124</v>
      </c>
      <c r="H185" s="148">
        <f t="shared" ref="H185:H230" si="74">+D185-E185-F185-G185</f>
        <v>0</v>
      </c>
      <c r="I185" s="153" t="s">
        <v>15</v>
      </c>
    </row>
    <row r="186" spans="1:9" ht="18.600000000000001" hidden="1" customHeight="1" x14ac:dyDescent="0.25">
      <c r="A186" s="129" t="str">
        <f>+[2]ระบบการควบคุมฯ!A538</f>
        <v>2)</v>
      </c>
      <c r="B186" s="130" t="str">
        <f>+[2]ระบบการควบคุมฯ!B538</f>
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</c>
      <c r="C186" s="130" t="str">
        <f>+[2]ระบบการควบคุมฯ!C538</f>
        <v>ศธ 04002/ว365ลว 3 กพ 66 โอนครั้งที่ 264</v>
      </c>
      <c r="D186" s="147">
        <f>+[2]ระบบการควบคุมฯ!F538</f>
        <v>9420</v>
      </c>
      <c r="E186" s="148">
        <f>+[2]ระบบการควบคุมฯ!G538+[2]ระบบการควบคุมฯ!H538</f>
        <v>0</v>
      </c>
      <c r="F186" s="148">
        <f>+[2]ระบบการควบคุมฯ!I538+[2]ระบบการควบคุมฯ!J538</f>
        <v>0</v>
      </c>
      <c r="G186" s="148">
        <f>+[2]ระบบการควบคุมฯ!K538+[2]ระบบการควบคุมฯ!L538</f>
        <v>9420</v>
      </c>
      <c r="H186" s="148">
        <f t="shared" si="74"/>
        <v>0</v>
      </c>
      <c r="I186" s="153" t="s">
        <v>96</v>
      </c>
    </row>
    <row r="187" spans="1:9" ht="18.600000000000001" hidden="1" customHeight="1" x14ac:dyDescent="0.25">
      <c r="A187" s="224" t="str">
        <f>+[2]ระบบการควบคุมฯ!A539</f>
        <v>3)</v>
      </c>
      <c r="B187" s="225" t="str">
        <f>+[2]ระบบการควบคุมฯ!B539</f>
        <v xml:space="preserve">ค่าตอบแทนวิทยากรสอนอิสลามศึกษารายชั่วโมง </v>
      </c>
      <c r="C187" s="225" t="str">
        <f>+[2]ระบบการควบคุมฯ!C539</f>
        <v>ศธ 04002/ว126 ลว 12 มค 66 โอนครั้งที่ 193</v>
      </c>
      <c r="D187" s="226">
        <f>+[2]ระบบการควบคุมฯ!F539</f>
        <v>536000</v>
      </c>
      <c r="E187" s="227">
        <f>+[2]ระบบการควบคุมฯ!G539+[2]ระบบการควบคุมฯ!H539</f>
        <v>0</v>
      </c>
      <c r="F187" s="227">
        <f>+[2]ระบบการควบคุมฯ!I539+[2]ระบบการควบคุมฯ!J539</f>
        <v>0</v>
      </c>
      <c r="G187" s="227">
        <f>+[2]ระบบการควบคุมฯ!K539+[2]ระบบการควบคุมฯ!L539</f>
        <v>210400</v>
      </c>
      <c r="H187" s="227">
        <f t="shared" si="74"/>
        <v>325600</v>
      </c>
      <c r="I187" s="239" t="s">
        <v>198</v>
      </c>
    </row>
    <row r="188" spans="1:9" ht="18.600000000000001" hidden="1" customHeight="1" x14ac:dyDescent="0.25">
      <c r="A188" s="371" t="str">
        <f>+[2]ระบบการควบคุมฯ!A540</f>
        <v>3.1)</v>
      </c>
      <c r="B188" s="372" t="str">
        <f>+[2]ระบบการควบคุมฯ!B540</f>
        <v>ค่าตอบแทนวิทยากร ภาค 2/2565  จำนวน 248,000 บาทร่วมใจ 24,000/ร่วมจิตประสาท 24,000/รวมราษฎร์สามัคคี 80,000/เจริญดีวิทยา 64,000/วัดธัญญะผล 8,000/ราษฎร์สงเคราะห์วิทยา 48,000</v>
      </c>
      <c r="C188" s="372"/>
      <c r="D188" s="1093">
        <f>+[2]ระบบการควบคุมฯ!F540</f>
        <v>0</v>
      </c>
      <c r="E188" s="373">
        <f>+[2]ระบบการควบคุมฯ!G540+[2]ระบบการควบคุมฯ!H540</f>
        <v>0</v>
      </c>
      <c r="F188" s="373">
        <f>+[2]ระบบการควบคุมฯ!I540+[2]ระบบการควบคุมฯ!J540</f>
        <v>0</v>
      </c>
      <c r="G188" s="373">
        <f>+[2]ระบบการควบคุมฯ!K540+[2]ระบบการควบคุมฯ!L540</f>
        <v>0</v>
      </c>
      <c r="H188" s="373">
        <f t="shared" si="74"/>
        <v>0</v>
      </c>
      <c r="I188" s="542"/>
    </row>
    <row r="189" spans="1:9" ht="18.600000000000001" hidden="1" customHeight="1" x14ac:dyDescent="0.25">
      <c r="A189" s="230" t="str">
        <f>+[2]ระบบการควบคุมฯ!A541</f>
        <v>3.2)</v>
      </c>
      <c r="B189" s="231" t="str">
        <f>+[2]ระบบการควบคุมฯ!B541</f>
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</c>
      <c r="C189" s="231" t="str">
        <f>+[2]ระบบการควบคุมฯ!C541</f>
        <v>ศธ 04002/ว431 ลว 7 กพ 66 โอนครั้งที่ 283</v>
      </c>
      <c r="D189" s="233">
        <f>+[2]ระบบการควบคุมฯ!F541</f>
        <v>0</v>
      </c>
      <c r="E189" s="234">
        <f>+[2]ระบบการควบคุมฯ!G541+[2]ระบบการควบคุมฯ!H541</f>
        <v>0</v>
      </c>
      <c r="F189" s="234">
        <f>+[2]ระบบการควบคุมฯ!I541+[2]ระบบการควบคุมฯ!J541</f>
        <v>0</v>
      </c>
      <c r="G189" s="234">
        <f>+[2]ระบบการควบคุมฯ!K541+[2]ระบบการควบคุมฯ!L541</f>
        <v>0</v>
      </c>
      <c r="H189" s="234">
        <f t="shared" si="74"/>
        <v>0</v>
      </c>
      <c r="I189" s="544"/>
    </row>
    <row r="190" spans="1:9" ht="18.600000000000001" hidden="1" customHeight="1" x14ac:dyDescent="0.25">
      <c r="A190" s="224" t="str">
        <f>+[2]ระบบการควบคุมฯ!A546</f>
        <v>4)</v>
      </c>
      <c r="B190" s="231" t="str">
        <f>+[2]ระบบการควบคุมฯ!B546</f>
        <v>ค่าปรับปรุงซ่อมแซมระบบไฟฟ้าภายในโรงเรียน  ร.ร.วัดนิเทศน์</v>
      </c>
      <c r="C190" s="231" t="str">
        <f>+[2]ระบบการควบคุมฯ!C546</f>
        <v>ศธ 04002/ว2079 ลว 25 พค 66 โอนครั้งที่ 553</v>
      </c>
      <c r="D190" s="233">
        <f>+[2]ระบบการควบคุมฯ!F546</f>
        <v>332700</v>
      </c>
      <c r="E190" s="234">
        <f>+[2]ระบบการควบคุมฯ!G546+[2]ระบบการควบคุมฯ!H546</f>
        <v>0</v>
      </c>
      <c r="F190" s="234">
        <f>+[2]ระบบการควบคุมฯ!I546+[2]ระบบการควบคุมฯ!J546</f>
        <v>0</v>
      </c>
      <c r="G190" s="234">
        <f>+[2]ระบบการควบคุมฯ!K546+[2]ระบบการควบคุมฯ!L546</f>
        <v>0</v>
      </c>
      <c r="H190" s="234">
        <f t="shared" si="74"/>
        <v>332700</v>
      </c>
      <c r="I190" s="544" t="s">
        <v>199</v>
      </c>
    </row>
    <row r="191" spans="1:9" ht="111.6" hidden="1" customHeight="1" x14ac:dyDescent="0.25">
      <c r="A191" s="224" t="str">
        <f>+[2]ระบบการควบคุมฯ!A547</f>
        <v>5)</v>
      </c>
      <c r="B191" s="231" t="str">
        <f>+[2]ระบบการควบคุมฯ!B547</f>
        <v xml:space="preserve">โครงการปรับปรุงและพัฒนาเว็บไซต์สำนักงานเขตพื้นที่การศึกษา </v>
      </c>
      <c r="C191" s="231" t="str">
        <f>+[2]ระบบการควบคุมฯ!C547</f>
        <v>ศธ 04002/ว2819 ลว 13 กค 66 โอนครั้งที่ 672</v>
      </c>
      <c r="D191" s="233">
        <f>+[2]ระบบการควบคุมฯ!F547</f>
        <v>5000</v>
      </c>
      <c r="E191" s="234">
        <f>+[2]ระบบการควบคุมฯ!G547+[2]ระบบการควบคุมฯ!H547</f>
        <v>0</v>
      </c>
      <c r="F191" s="234">
        <f>+[2]ระบบการควบคุมฯ!I547+[2]ระบบการควบคุมฯ!J547</f>
        <v>0</v>
      </c>
      <c r="G191" s="234">
        <f>+[2]ระบบการควบคุมฯ!K547+[2]ระบบการควบคุมฯ!L547</f>
        <v>0</v>
      </c>
      <c r="H191" s="234">
        <f t="shared" si="74"/>
        <v>5000</v>
      </c>
      <c r="I191" s="544" t="s">
        <v>17</v>
      </c>
    </row>
    <row r="192" spans="1:9" ht="74.400000000000006" hidden="1" customHeight="1" x14ac:dyDescent="0.25">
      <c r="A192" s="224" t="str">
        <f>+[2]ระบบการควบคุมฯ!A548</f>
        <v>6)</v>
      </c>
      <c r="B192" s="231" t="str">
        <f>+[2]ระบบการควบคุมฯ!B548</f>
        <v>รอหนังสือแจ้งอนุมัติเงินประจำงวด ยังไม่ได้ทำย่อย</v>
      </c>
      <c r="C192" s="231" t="str">
        <f>+[2]ระบบการควบคุมฯ!C548</f>
        <v xml:space="preserve">ศธ 04002/ว   ลว 25 กค 66 โอนครั้งที่ </v>
      </c>
      <c r="D192" s="233">
        <f>+[2]ระบบการควบคุมฯ!F548</f>
        <v>1200</v>
      </c>
      <c r="E192" s="234">
        <f>+[2]ระบบการควบคุมฯ!G548+[2]ระบบการควบคุมฯ!H548</f>
        <v>0</v>
      </c>
      <c r="F192" s="234">
        <f>+[2]ระบบการควบคุมฯ!I548+[2]ระบบการควบคุมฯ!J548</f>
        <v>0</v>
      </c>
      <c r="G192" s="234">
        <f>+[2]ระบบการควบคุมฯ!K548+[2]ระบบการควบคุมฯ!L548</f>
        <v>0</v>
      </c>
      <c r="H192" s="234">
        <f t="shared" si="74"/>
        <v>1200</v>
      </c>
      <c r="I192" s="544"/>
    </row>
    <row r="193" spans="1:9" ht="37.200000000000003" hidden="1" customHeight="1" x14ac:dyDescent="0.25">
      <c r="A193" s="120" t="str">
        <f>+[2]ระบบการควบคุมฯ!A696</f>
        <v>2.1.1</v>
      </c>
      <c r="B193" s="121" t="str">
        <f>+[2]ระบบการควบคุมฯ!B696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193" s="121" t="str">
        <f>+[2]ระบบการควบคุมฯ!C696</f>
        <v>20004 66 05164 00034</v>
      </c>
      <c r="D193" s="123">
        <f>+D194</f>
        <v>36000</v>
      </c>
      <c r="E193" s="123">
        <f t="shared" ref="E193:H193" si="75">+E194</f>
        <v>0</v>
      </c>
      <c r="F193" s="123">
        <f t="shared" si="75"/>
        <v>0</v>
      </c>
      <c r="G193" s="123">
        <f t="shared" si="75"/>
        <v>21760</v>
      </c>
      <c r="H193" s="123">
        <f t="shared" si="75"/>
        <v>14240</v>
      </c>
      <c r="I193" s="141"/>
    </row>
    <row r="194" spans="1:9" ht="37.200000000000003" hidden="1" customHeight="1" x14ac:dyDescent="0.25">
      <c r="A194" s="142"/>
      <c r="B194" s="143" t="str">
        <f>+[2]ระบบการควบคุมฯ!B697</f>
        <v xml:space="preserve"> งบดำเนินงาน 66112xx </v>
      </c>
      <c r="C194" s="143" t="str">
        <f>+[2]ระบบการควบคุมฯ!C697</f>
        <v>20004 35000200 2000000</v>
      </c>
      <c r="D194" s="144">
        <f>SUM(D195)</f>
        <v>36000</v>
      </c>
      <c r="E194" s="144">
        <f t="shared" ref="E194:H194" si="76">SUM(E195)</f>
        <v>0</v>
      </c>
      <c r="F194" s="144">
        <f t="shared" si="76"/>
        <v>0</v>
      </c>
      <c r="G194" s="144">
        <f t="shared" si="76"/>
        <v>21760</v>
      </c>
      <c r="H194" s="144">
        <f t="shared" si="76"/>
        <v>14240</v>
      </c>
      <c r="I194" s="146"/>
    </row>
    <row r="195" spans="1:9" ht="37.200000000000003" hidden="1" customHeight="1" x14ac:dyDescent="0.25">
      <c r="A195" s="129" t="str">
        <f>+[2]ระบบการควบคุมฯ!A698</f>
        <v>2.1.1.1</v>
      </c>
      <c r="B195" s="130" t="str">
        <f>+[2]ระบบการควบคุมฯ!B698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195" s="130" t="str">
        <f>+[2]ระบบการควบคุมฯ!C698</f>
        <v>ศธ 04002/ว743 ลว 28 กพ 66 โอนครั้งที่ 343</v>
      </c>
      <c r="D195" s="147">
        <f>+[2]ระบบการควบคุมฯ!F698</f>
        <v>36000</v>
      </c>
      <c r="E195" s="148">
        <f>+[2]ระบบการควบคุมฯ!G698+[2]ระบบการควบคุมฯ!H698</f>
        <v>0</v>
      </c>
      <c r="F195" s="148">
        <f>+[2]ระบบการควบคุมฯ!I698+[2]ระบบการควบคุมฯ!J698</f>
        <v>0</v>
      </c>
      <c r="G195" s="148">
        <f>+[2]ระบบการควบคุมฯ!K698+[2]ระบบการควบคุมฯ!L698</f>
        <v>21760</v>
      </c>
      <c r="H195" s="148">
        <f t="shared" ref="H195" si="77">+D195-E195-F195-G195</f>
        <v>14240</v>
      </c>
      <c r="I195" s="153" t="s">
        <v>200</v>
      </c>
    </row>
    <row r="196" spans="1:9" ht="37.200000000000003" hidden="1" customHeight="1" x14ac:dyDescent="0.25">
      <c r="A196" s="120" t="str">
        <f>+[2]ระบบการควบคุมฯ!A701</f>
        <v>2.1.2</v>
      </c>
      <c r="B196" s="121" t="str">
        <f>+[2]ระบบการควบคุมฯ!B701</f>
        <v xml:space="preserve">กิจกรรมรองเทคโนโลยีดิจิทัลเพื่อการศึกษาขั้นพื้นฐาน </v>
      </c>
      <c r="C196" s="121" t="str">
        <f>+[2]ระบบการควบคุมฯ!C701</f>
        <v>20004 66 05164 00063</v>
      </c>
      <c r="D196" s="123">
        <f>+D197</f>
        <v>12200</v>
      </c>
      <c r="E196" s="123">
        <f t="shared" ref="E196:I196" si="78">+E197</f>
        <v>0</v>
      </c>
      <c r="F196" s="123">
        <f t="shared" si="78"/>
        <v>0</v>
      </c>
      <c r="G196" s="123">
        <f t="shared" si="78"/>
        <v>800</v>
      </c>
      <c r="H196" s="123">
        <f t="shared" si="78"/>
        <v>11400</v>
      </c>
      <c r="I196" s="123">
        <f t="shared" si="78"/>
        <v>0</v>
      </c>
    </row>
    <row r="197" spans="1:9" ht="111.6" hidden="1" customHeight="1" x14ac:dyDescent="0.25">
      <c r="A197" s="142"/>
      <c r="B197" s="862" t="str">
        <f>+[2]ระบบการควบคุมฯ!B702</f>
        <v xml:space="preserve"> งบดำเนินงาน 66112xx</v>
      </c>
      <c r="C197" s="862" t="str">
        <f>+[2]ระบบการควบคุมฯ!C702</f>
        <v>20004 35000200 2000000</v>
      </c>
      <c r="D197" s="144">
        <f>SUM(D198:D200)</f>
        <v>12200</v>
      </c>
      <c r="E197" s="144">
        <f t="shared" ref="E197:H197" si="79">SUM(E198:E200)</f>
        <v>0</v>
      </c>
      <c r="F197" s="144">
        <f t="shared" si="79"/>
        <v>0</v>
      </c>
      <c r="G197" s="144">
        <f t="shared" si="79"/>
        <v>800</v>
      </c>
      <c r="H197" s="144">
        <f t="shared" si="79"/>
        <v>11400</v>
      </c>
      <c r="I197" s="144"/>
    </row>
    <row r="198" spans="1:9" ht="18.600000000000001" hidden="1" customHeight="1" x14ac:dyDescent="0.25">
      <c r="A198" s="129" t="str">
        <f>+[2]ระบบการควบคุมฯ!A703</f>
        <v>2.1.2.1</v>
      </c>
      <c r="B198" s="376" t="str">
        <f>+[2]ระบบการควบคุมฯ!B703</f>
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</c>
      <c r="C198" s="1094" t="str">
        <f>+[2]ระบบการควบคุมฯ!C703</f>
        <v>ศธ 04002/ว2339 ลว 12 มิย 66 โอนครั้งที่ 580</v>
      </c>
      <c r="D198" s="1094">
        <f>+[2]ระบบการควบคุมฯ!F703</f>
        <v>800</v>
      </c>
      <c r="E198" s="1094">
        <f>+[2]ระบบการควบคุมฯ!G703+[2]ระบบการควบคุมฯ!H703</f>
        <v>0</v>
      </c>
      <c r="F198" s="1094">
        <f>+[2]ระบบการควบคุมฯ!I703+[2]ระบบการควบคุมฯ!J703</f>
        <v>0</v>
      </c>
      <c r="G198" s="1094">
        <f>+[2]ระบบการควบคุมฯ!K703+[2]ระบบการควบคุมฯ!L703</f>
        <v>800</v>
      </c>
      <c r="H198" s="1094">
        <f>+D198-E198-F198-G198</f>
        <v>0</v>
      </c>
      <c r="I198" s="1095" t="s">
        <v>177</v>
      </c>
    </row>
    <row r="199" spans="1:9" ht="37.200000000000003" hidden="1" customHeight="1" x14ac:dyDescent="0.25">
      <c r="A199" s="129" t="str">
        <f>+[2]ระบบการควบคุมฯ!A704</f>
        <v>2.1.2.1</v>
      </c>
      <c r="B199" s="376" t="str">
        <f>+[2]ระบบการควบคุมฯ!B704</f>
        <v xml:space="preserve">ค่าใช้จ่ายในการดำเนินโครงการพัฒนาและส่งเสริมการจัดการเรียนรู้ ด้วยสื่อเทคโนโลยีดิจิทัล ระดับการศึกษาขั้นพื้นฐาน                                           (OBEC Content Center) </v>
      </c>
      <c r="C199" s="1094" t="str">
        <f>+[2]ระบบการควบคุมฯ!C704</f>
        <v>ศธ 04002/ว2716 ลว 7 กค 66 โอนครั้งที่ 649 15000</v>
      </c>
      <c r="D199" s="1094">
        <f>+[2]ระบบการควบคุมฯ!F704</f>
        <v>7000</v>
      </c>
      <c r="E199" s="1094">
        <f>+[2]ระบบการควบคุมฯ!G704+[2]ระบบการควบคุมฯ!H704</f>
        <v>0</v>
      </c>
      <c r="F199" s="1094">
        <f>+[2]ระบบการควบคุมฯ!I704+[2]ระบบการควบคุมฯ!J704</f>
        <v>0</v>
      </c>
      <c r="G199" s="1094">
        <f>+[2]ระบบการควบคุมฯ!K704+[2]ระบบการควบคุมฯ!L704</f>
        <v>0</v>
      </c>
      <c r="H199" s="1094">
        <f>+D199-E199-F199-G199</f>
        <v>7000</v>
      </c>
      <c r="I199" s="133" t="s">
        <v>96</v>
      </c>
    </row>
    <row r="200" spans="1:9" ht="37.200000000000003" hidden="1" customHeight="1" x14ac:dyDescent="0.3">
      <c r="A200" s="129" t="str">
        <f>+[2]ระบบการควบคุมฯ!A705</f>
        <v>2.1.2.2</v>
      </c>
      <c r="B200" s="376" t="str">
        <f>+[2]ระบบการควบคุมฯ!B705</f>
        <v xml:space="preserve">ค่าใช้จ่ายดำเนินงานโครงการพัฒนาและส่งเสริมการจัดการเรียนรู้ด้วยสื่อเทคโนโลยีดิจิทัล ระดับการศึกษาขั้นพื้นฐาน กิจกรรมที่ 7 - กิจกรรมที่ 9 </v>
      </c>
      <c r="C200" s="1094" t="str">
        <f>+[2]ระบบการควบคุมฯ!C705</f>
        <v>ศธ 04002/ว3000 ลว 21 กค 66 โอนครั้งที่ 700</v>
      </c>
      <c r="D200" s="1094">
        <f>+[2]ระบบการควบคุมฯ!F705</f>
        <v>4400</v>
      </c>
      <c r="E200" s="1094">
        <f>+[2]ระบบการควบคุมฯ!G705+[2]ระบบการควบคุมฯ!H705</f>
        <v>0</v>
      </c>
      <c r="F200" s="1094">
        <f>+[2]ระบบการควบคุมฯ!I705+[2]ระบบการควบคุมฯ!J705</f>
        <v>0</v>
      </c>
      <c r="G200" s="1094">
        <f>+[2]ระบบการควบคุมฯ!K705+[2]ระบบการควบคุมฯ!L705</f>
        <v>0</v>
      </c>
      <c r="H200" s="1094">
        <f>+D200-E200-F200-G200</f>
        <v>4400</v>
      </c>
      <c r="I200" s="1163" t="s">
        <v>130</v>
      </c>
    </row>
    <row r="201" spans="1:9" ht="55.95" hidden="1" customHeight="1" x14ac:dyDescent="0.25">
      <c r="A201" s="120" t="str">
        <f>+[2]ระบบการควบคุมฯ!A710</f>
        <v>2.1.3</v>
      </c>
      <c r="B201" s="121" t="str">
        <f>+[2]ระบบการควบคุมฯ!B710</f>
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</c>
      <c r="C201" s="121" t="str">
        <f>+[2]ระบบการควบคุมฯ!C710</f>
        <v>20004 66 05164 36263</v>
      </c>
      <c r="D201" s="123">
        <f>+D202</f>
        <v>8000</v>
      </c>
      <c r="E201" s="123">
        <f t="shared" ref="E201:I202" si="80">+E202</f>
        <v>0</v>
      </c>
      <c r="F201" s="123">
        <f t="shared" si="80"/>
        <v>0</v>
      </c>
      <c r="G201" s="123">
        <f t="shared" si="80"/>
        <v>0</v>
      </c>
      <c r="H201" s="123">
        <f t="shared" si="80"/>
        <v>8000</v>
      </c>
      <c r="I201" s="1164" t="str">
        <f t="shared" si="80"/>
        <v>กลุ่มส่งเสริมการจัดการศึกษา</v>
      </c>
    </row>
    <row r="202" spans="1:9" ht="37.200000000000003" hidden="1" customHeight="1" x14ac:dyDescent="0.25">
      <c r="A202" s="142"/>
      <c r="B202" s="862" t="str">
        <f>+[2]ระบบการควบคุมฯ!B711</f>
        <v xml:space="preserve"> งบดำเนินงาน 66112xx </v>
      </c>
      <c r="C202" s="862" t="str">
        <f>+[2]ระบบการควบคุมฯ!C711</f>
        <v>20004 35000200 2000000</v>
      </c>
      <c r="D202" s="144">
        <f>+D203</f>
        <v>8000</v>
      </c>
      <c r="E202" s="144">
        <f t="shared" si="80"/>
        <v>0</v>
      </c>
      <c r="F202" s="144">
        <f t="shared" si="80"/>
        <v>0</v>
      </c>
      <c r="G202" s="144">
        <f t="shared" si="80"/>
        <v>0</v>
      </c>
      <c r="H202" s="144">
        <f t="shared" si="80"/>
        <v>8000</v>
      </c>
      <c r="I202" s="144" t="str">
        <f t="shared" si="80"/>
        <v>กลุ่มส่งเสริมการจัดการศึกษา</v>
      </c>
    </row>
    <row r="203" spans="1:9" ht="18.600000000000001" hidden="1" customHeight="1" x14ac:dyDescent="0.25">
      <c r="A203" s="129" t="str">
        <f>+[2]ระบบการควบคุมฯ!A712</f>
        <v>2.1.3.1</v>
      </c>
      <c r="B203" s="376" t="str">
        <f>+[2]ระบบการควบคุมฯ!B712</f>
        <v>ค่าใช้จ่ายคัดเลือกนักเรียนและสานศึกษาเพื่อรับรางวัลพระราชทาน</v>
      </c>
      <c r="C203" s="1094" t="str">
        <f>+[2]ระบบการควบคุมฯ!C712</f>
        <v>ศธ 04002/ว2716 ลว 7 กค 66 โอนครั้งที่ 649 15000</v>
      </c>
      <c r="D203" s="1094">
        <f>+[2]ระบบการควบคุมฯ!F712</f>
        <v>8000</v>
      </c>
      <c r="E203" s="1094">
        <f>+[2]ระบบการควบคุมฯ!G712+[2]ระบบการควบคุมฯ!H712</f>
        <v>0</v>
      </c>
      <c r="F203" s="1094">
        <f>+[2]ระบบการควบคุมฯ!I712+[2]ระบบการควบคุมฯ!J712</f>
        <v>0</v>
      </c>
      <c r="G203" s="1094">
        <f>+[2]ระบบการควบคุมฯ!K712+[2]ระบบการควบคุมฯ!L712</f>
        <v>0</v>
      </c>
      <c r="H203" s="1094">
        <f>+D203-E203-F203-G203</f>
        <v>8000</v>
      </c>
      <c r="I203" s="133" t="s">
        <v>13</v>
      </c>
    </row>
    <row r="204" spans="1:9" ht="18.600000000000001" hidden="1" customHeight="1" x14ac:dyDescent="0.25">
      <c r="A204" s="120" t="str">
        <f>+[2]ระบบการควบคุมฯ!A714</f>
        <v>2.1.3</v>
      </c>
      <c r="B204" s="122" t="str">
        <f>+[2]ระบบการควบคุมฯ!B714</f>
        <v xml:space="preserve">กิจกรรมรองการสนับสนุนการศึกษาภาคบังคับ  </v>
      </c>
      <c r="C204" s="121" t="str">
        <f>+[2]ระบบการควบคุมฯ!C714</f>
        <v>20004 66 05164 05272</v>
      </c>
      <c r="D204" s="123">
        <f>+D205</f>
        <v>1836216</v>
      </c>
      <c r="E204" s="123">
        <f t="shared" ref="E204:H204" si="81">+E205</f>
        <v>0</v>
      </c>
      <c r="F204" s="123">
        <f t="shared" si="81"/>
        <v>0</v>
      </c>
      <c r="G204" s="123">
        <f t="shared" si="81"/>
        <v>1339383.2</v>
      </c>
      <c r="H204" s="123">
        <f t="shared" si="81"/>
        <v>496832.80000000005</v>
      </c>
      <c r="I204" s="141"/>
    </row>
    <row r="205" spans="1:9" ht="18.600000000000001" hidden="1" customHeight="1" x14ac:dyDescent="0.25">
      <c r="A205" s="846">
        <f>+[2]ระบบการควบคุมฯ!A715</f>
        <v>0</v>
      </c>
      <c r="B205" s="143" t="str">
        <f>+[2]ระบบการควบคุมฯ!B715</f>
        <v xml:space="preserve"> งบดำเนินงาน 66112xx </v>
      </c>
      <c r="C205" s="862" t="str">
        <f>+[2]ระบบการควบคุมฯ!C715</f>
        <v>20004 35000200 2000000</v>
      </c>
      <c r="D205" s="144">
        <f>SUM(D206:D208)</f>
        <v>1836216</v>
      </c>
      <c r="E205" s="144">
        <f t="shared" ref="E205:H205" si="82">SUM(E206:E208)</f>
        <v>0</v>
      </c>
      <c r="F205" s="144">
        <f t="shared" si="82"/>
        <v>0</v>
      </c>
      <c r="G205" s="144">
        <f t="shared" si="82"/>
        <v>1339383.2</v>
      </c>
      <c r="H205" s="144">
        <f t="shared" si="82"/>
        <v>496832.80000000005</v>
      </c>
      <c r="I205" s="146"/>
    </row>
    <row r="206" spans="1:9" ht="18.600000000000001" hidden="1" customHeight="1" x14ac:dyDescent="0.25">
      <c r="A206" s="1096" t="str">
        <f>+[2]ระบบการควบคุมฯ!A716</f>
        <v>2.1.3.1</v>
      </c>
      <c r="B206" s="1097" t="str">
        <f>+[2]ระบบการควบคุมฯ!B716</f>
        <v>ค่าเช่าใช้บริการสัญญาณอินเทอร์เน็ต 6 เดือน (ตุลาคม 2565 – มีนาคม 2566)   1,207,200.-บาท</v>
      </c>
      <c r="C206" s="1097" t="str">
        <f>+[2]ระบบการควบคุมฯ!C716</f>
        <v xml:space="preserve">ศธ 04002/ว195 ลว 19 มค 66 โอนครั้งที่ 207 </v>
      </c>
      <c r="D206" s="1098">
        <f>+[2]ระบบการควบคุมฯ!F716</f>
        <v>1810800</v>
      </c>
      <c r="E206" s="1099">
        <f>+[2]ระบบการควบคุมฯ!G716+[2]ระบบการควบคุมฯ!H716</f>
        <v>0</v>
      </c>
      <c r="F206" s="1099">
        <f>+[2]ระบบการควบคุมฯ!I716+[2]ระบบการควบคุมฯ!J716</f>
        <v>0</v>
      </c>
      <c r="G206" s="1099">
        <f>+[2]ระบบการควบคุมฯ!K716+[2]ระบบการควบคุมฯ!L716</f>
        <v>1339383.2</v>
      </c>
      <c r="H206" s="1099">
        <f t="shared" si="74"/>
        <v>471416.80000000005</v>
      </c>
      <c r="I206" s="1100" t="s">
        <v>15</v>
      </c>
    </row>
    <row r="207" spans="1:9" ht="55.8" x14ac:dyDescent="0.25">
      <c r="A207" s="1101"/>
      <c r="B207" s="1102" t="str">
        <f>+[2]ระบบการควบคุมฯ!B717</f>
        <v>ค่าเช่าใช้บริการสัญญาณอินเทอร์เน็ต 6 เดือน (เมย-มิย 66)   603600บาท</v>
      </c>
      <c r="C207" s="1102" t="str">
        <f>+[2]ระบบการควบคุมฯ!C717</f>
        <v>ศธ 04002/ว2591   ลว 30 มิย 66 โอนครั้งที่ 625</v>
      </c>
      <c r="D207" s="1103"/>
      <c r="E207" s="1104"/>
      <c r="F207" s="1104"/>
      <c r="G207" s="1104"/>
      <c r="H207" s="1104"/>
      <c r="I207" s="1105"/>
    </row>
    <row r="208" spans="1:9" ht="37.200000000000003" x14ac:dyDescent="0.25">
      <c r="A208" s="224" t="str">
        <f>+[2]ระบบการควบคุมฯ!A718</f>
        <v>2.1.3.2</v>
      </c>
      <c r="B208" s="225" t="str">
        <f>+[2]ระบบการควบคุมฯ!B718</f>
        <v xml:space="preserve">เงินสมทบกองทุนเงินทดแทน ประจำปี พ.ศ. 2566 (มกราคม - ธันวาคม 2566)                             </v>
      </c>
      <c r="C208" s="225" t="str">
        <f>+[2]ระบบการควบคุมฯ!C718</f>
        <v>ศธ 04002/ว167 ลว 17 มค 66 โอนครั้งที่ 201</v>
      </c>
      <c r="D208" s="131">
        <f>+[2]ระบบการควบคุมฯ!F718</f>
        <v>25416</v>
      </c>
      <c r="E208" s="132">
        <f>+[2]ระบบการควบคุมฯ!G718+[2]ระบบการควบคุมฯ!H718</f>
        <v>0</v>
      </c>
      <c r="F208" s="132">
        <f>+[2]ระบบการควบคุมฯ!I718+[2]ระบบการควบคุมฯ!J718</f>
        <v>0</v>
      </c>
      <c r="G208" s="132">
        <f>+[2]ระบบการควบคุมฯ!K718+[2]ระบบการควบคุมฯ!L718</f>
        <v>0</v>
      </c>
      <c r="H208" s="132">
        <f t="shared" ref="H208" si="83">+D208-E208-F208-G208</f>
        <v>25416</v>
      </c>
      <c r="I208" s="149" t="s">
        <v>15</v>
      </c>
    </row>
    <row r="209" spans="1:9" ht="18.600000000000001" x14ac:dyDescent="0.25">
      <c r="A209" s="129"/>
      <c r="B209" s="130"/>
      <c r="C209" s="130"/>
      <c r="D209" s="147">
        <f>+[3]ระบบการควบคุมฯ!F385</f>
        <v>0</v>
      </c>
      <c r="E209" s="148">
        <f>+[3]ระบบการควบคุมฯ!G385+[3]ระบบการควบคุมฯ!H385</f>
        <v>0</v>
      </c>
      <c r="F209" s="148">
        <f>+[3]ระบบการควบคุมฯ!I385+[3]ระบบการควบคุมฯ!J385</f>
        <v>0</v>
      </c>
      <c r="G209" s="148">
        <f>+[3]ระบบการควบคุมฯ!K385+[3]ระบบการควบคุมฯ!L385</f>
        <v>0</v>
      </c>
      <c r="H209" s="148">
        <f t="shared" si="74"/>
        <v>0</v>
      </c>
      <c r="I209" s="153"/>
    </row>
    <row r="210" spans="1:9" ht="18.600000000000001" x14ac:dyDescent="0.25">
      <c r="A210" s="129"/>
      <c r="B210" s="130"/>
      <c r="C210" s="130"/>
      <c r="D210" s="147"/>
      <c r="E210" s="148"/>
      <c r="F210" s="148"/>
      <c r="G210" s="148"/>
      <c r="H210" s="148"/>
      <c r="I210" s="153"/>
    </row>
    <row r="211" spans="1:9" ht="18.600000000000001" x14ac:dyDescent="0.25">
      <c r="A211" s="129"/>
      <c r="B211" s="130"/>
      <c r="C211" s="130"/>
      <c r="D211" s="147"/>
      <c r="E211" s="148"/>
      <c r="F211" s="148"/>
      <c r="G211" s="148"/>
      <c r="H211" s="148"/>
      <c r="I211" s="153"/>
    </row>
    <row r="212" spans="1:9" ht="18.600000000000001" x14ac:dyDescent="0.25">
      <c r="A212" s="129"/>
      <c r="B212" s="130"/>
      <c r="C212" s="130"/>
      <c r="D212" s="147"/>
      <c r="E212" s="148"/>
      <c r="F212" s="148"/>
      <c r="G212" s="148"/>
      <c r="H212" s="148"/>
      <c r="I212" s="153"/>
    </row>
    <row r="213" spans="1:9" ht="18.600000000000001" x14ac:dyDescent="0.25">
      <c r="A213" s="129"/>
      <c r="B213" s="130"/>
      <c r="C213" s="130"/>
      <c r="D213" s="147"/>
      <c r="E213" s="148">
        <f>+'[3]ประถม มัธยมต้น'!I1544+'[3]ประถม มัธยมต้น'!J1544</f>
        <v>0</v>
      </c>
      <c r="F213" s="148">
        <f>+'[3]ประถม มัธยมต้น'!K1544+'[3]ประถม มัธยมต้น'!L1544</f>
        <v>0</v>
      </c>
      <c r="G213" s="148">
        <f>+'[3]ประถม มัธยมต้น'!M1544+'[3]ประถม มัธยมต้น'!N1544</f>
        <v>0</v>
      </c>
      <c r="H213" s="148">
        <f t="shared" si="74"/>
        <v>0</v>
      </c>
      <c r="I213" s="154"/>
    </row>
    <row r="214" spans="1:9" ht="18.600000000000001" x14ac:dyDescent="0.25">
      <c r="A214" s="129"/>
      <c r="B214" s="130"/>
      <c r="C214" s="166"/>
      <c r="D214" s="375">
        <f>+[3]ระบบการควบคุมฯ!D394</f>
        <v>0</v>
      </c>
      <c r="E214" s="375">
        <f>+[3]ระบบการควบคุมฯ!G394+[3]ระบบการควบคุมฯ!H394</f>
        <v>0</v>
      </c>
      <c r="F214" s="375">
        <f>+[3]ระบบการควบคุมฯ!I394+[3]ระบบการควบคุมฯ!J394</f>
        <v>0</v>
      </c>
      <c r="G214" s="375">
        <f>+[3]ระบบการควบคุมฯ!K394+[3]ระบบการควบคุมฯ!L394</f>
        <v>0</v>
      </c>
      <c r="H214" s="148">
        <f t="shared" si="74"/>
        <v>0</v>
      </c>
      <c r="I214" s="151"/>
    </row>
    <row r="215" spans="1:9" ht="18.600000000000001" x14ac:dyDescent="0.25">
      <c r="A215" s="129"/>
      <c r="B215" s="130"/>
      <c r="C215" s="166"/>
      <c r="D215" s="375">
        <f>+[3]ระบบการควบคุมฯ!F397</f>
        <v>0</v>
      </c>
      <c r="E215" s="375">
        <f>+[3]ระบบการควบคุมฯ!G397+[3]ระบบการควบคุมฯ!H397</f>
        <v>0</v>
      </c>
      <c r="F215" s="375">
        <f>+[3]ระบบการควบคุมฯ!I397+[3]ระบบการควบคุมฯ!J397</f>
        <v>0</v>
      </c>
      <c r="G215" s="375">
        <f>+[3]ระบบการควบคุมฯ!K397+[3]ระบบการควบคุมฯ!L397</f>
        <v>0</v>
      </c>
      <c r="H215" s="148">
        <f t="shared" si="74"/>
        <v>0</v>
      </c>
      <c r="I215" s="151"/>
    </row>
    <row r="216" spans="1:9" ht="18.600000000000001" x14ac:dyDescent="0.25">
      <c r="A216" s="224"/>
      <c r="B216" s="538"/>
      <c r="C216" s="236"/>
      <c r="D216" s="539">
        <f>+[3]ระบบการควบคุมฯ!F398</f>
        <v>0</v>
      </c>
      <c r="E216" s="539">
        <f>+[3]ระบบการควบคุมฯ!G396+[3]ระบบการควบคุมฯ!H396</f>
        <v>0</v>
      </c>
      <c r="F216" s="539">
        <f>+[3]ระบบการควบคุมฯ!I396+[3]ระบบการควบคุมฯ!J396</f>
        <v>0</v>
      </c>
      <c r="G216" s="539">
        <f>+[3]ระบบการควบคุมฯ!K398+[3]ระบบการควบคุมฯ!L398</f>
        <v>0</v>
      </c>
      <c r="H216" s="227">
        <f t="shared" si="74"/>
        <v>0</v>
      </c>
      <c r="I216" s="229"/>
    </row>
    <row r="217" spans="1:9" ht="18.600000000000001" x14ac:dyDescent="0.25">
      <c r="A217" s="371"/>
      <c r="B217" s="372"/>
      <c r="C217" s="540"/>
      <c r="D217" s="541">
        <f>+[3]ระบบการควบคุมฯ!F399</f>
        <v>0</v>
      </c>
      <c r="E217" s="541">
        <f>+[3]ระบบการควบคุมฯ!G397+[3]ระบบการควบคุมฯ!H397</f>
        <v>0</v>
      </c>
      <c r="F217" s="541">
        <f>+[3]ระบบการควบคุมฯ!I397+[3]ระบบการควบคุมฯ!J397</f>
        <v>0</v>
      </c>
      <c r="G217" s="541">
        <f>+[3]ระบบการควบคุมฯ!K399+[3]ระบบการควบคุมฯ!L399</f>
        <v>0</v>
      </c>
      <c r="H217" s="373">
        <f t="shared" si="74"/>
        <v>0</v>
      </c>
      <c r="I217" s="542"/>
    </row>
    <row r="218" spans="1:9" ht="18.600000000000001" x14ac:dyDescent="0.25">
      <c r="A218" s="371"/>
      <c r="B218" s="372"/>
      <c r="C218" s="540"/>
      <c r="D218" s="541">
        <f>+[3]ระบบการควบคุมฯ!F400</f>
        <v>0</v>
      </c>
      <c r="E218" s="541">
        <f>+[3]ระบบการควบคุมฯ!G398+[3]ระบบการควบคุมฯ!H398</f>
        <v>0</v>
      </c>
      <c r="F218" s="541">
        <f>+[3]ระบบการควบคุมฯ!I398+[3]ระบบการควบคุมฯ!J398</f>
        <v>0</v>
      </c>
      <c r="G218" s="541">
        <f>+[3]ระบบการควบคุมฯ!K400+[3]ระบบการควบคุมฯ!L400</f>
        <v>0</v>
      </c>
      <c r="H218" s="373">
        <f t="shared" si="74"/>
        <v>0</v>
      </c>
      <c r="I218" s="374"/>
    </row>
    <row r="219" spans="1:9" ht="18.600000000000001" x14ac:dyDescent="0.25">
      <c r="A219" s="371"/>
      <c r="B219" s="372"/>
      <c r="C219" s="540"/>
      <c r="D219" s="541">
        <f>+[3]ระบบการควบคุมฯ!F401</f>
        <v>0</v>
      </c>
      <c r="E219" s="541">
        <f>+[3]ระบบการควบคุมฯ!G399+[3]ระบบการควบคุมฯ!H399</f>
        <v>0</v>
      </c>
      <c r="F219" s="541">
        <f>+[3]ระบบการควบคุมฯ!I399+[3]ระบบการควบคุมฯ!J399</f>
        <v>0</v>
      </c>
      <c r="G219" s="541">
        <f>+[3]ระบบการควบคุมฯ!K401+[3]ระบบการควบคุมฯ!L401</f>
        <v>0</v>
      </c>
      <c r="H219" s="373">
        <f t="shared" si="74"/>
        <v>0</v>
      </c>
      <c r="I219" s="374"/>
    </row>
    <row r="220" spans="1:9" ht="18.600000000000001" x14ac:dyDescent="0.25">
      <c r="A220" s="371"/>
      <c r="B220" s="372"/>
      <c r="C220" s="540"/>
      <c r="D220" s="541">
        <f>+[3]ระบบการควบคุมฯ!F402</f>
        <v>0</v>
      </c>
      <c r="E220" s="541">
        <f>+[3]ระบบการควบคุมฯ!G400+[3]ระบบการควบคุมฯ!H400</f>
        <v>0</v>
      </c>
      <c r="F220" s="541">
        <f>+[3]ระบบการควบคุมฯ!I400+[3]ระบบการควบคุมฯ!J400</f>
        <v>0</v>
      </c>
      <c r="G220" s="541">
        <f>+[3]ระบบการควบคุมฯ!K402+[3]ระบบการควบคุมฯ!L402</f>
        <v>0</v>
      </c>
      <c r="H220" s="373">
        <f t="shared" si="74"/>
        <v>0</v>
      </c>
      <c r="I220" s="374"/>
    </row>
    <row r="221" spans="1:9" ht="18.600000000000001" x14ac:dyDescent="0.25">
      <c r="A221" s="371"/>
      <c r="B221" s="372"/>
      <c r="C221" s="540"/>
      <c r="D221" s="541">
        <f>+[3]ระบบการควบคุมฯ!F403</f>
        <v>0</v>
      </c>
      <c r="E221" s="541">
        <f>+[3]ระบบการควบคุมฯ!G401+[3]ระบบการควบคุมฯ!H401</f>
        <v>0</v>
      </c>
      <c r="F221" s="541">
        <f>+[3]ระบบการควบคุมฯ!I401+[3]ระบบการควบคุมฯ!J401</f>
        <v>0</v>
      </c>
      <c r="G221" s="541">
        <f>+[3]ระบบการควบคุมฯ!K403+[3]ระบบการควบคุมฯ!L403</f>
        <v>0</v>
      </c>
      <c r="H221" s="373">
        <f t="shared" si="74"/>
        <v>0</v>
      </c>
      <c r="I221" s="542"/>
    </row>
    <row r="222" spans="1:9" ht="18.600000000000001" x14ac:dyDescent="0.25">
      <c r="A222" s="371"/>
      <c r="B222" s="372"/>
      <c r="C222" s="540"/>
      <c r="D222" s="541">
        <f>+[3]ระบบการควบคุมฯ!F404</f>
        <v>0</v>
      </c>
      <c r="E222" s="541">
        <f>+[3]ระบบการควบคุมฯ!G402+[3]ระบบการควบคุมฯ!H402</f>
        <v>0</v>
      </c>
      <c r="F222" s="541">
        <f>+[3]ระบบการควบคุมฯ!I402+[3]ระบบการควบคุมฯ!J402</f>
        <v>0</v>
      </c>
      <c r="G222" s="541">
        <f>+[3]ระบบการควบคุมฯ!K404+[3]ระบบการควบคุมฯ!L404</f>
        <v>0</v>
      </c>
      <c r="H222" s="373">
        <f t="shared" si="74"/>
        <v>0</v>
      </c>
      <c r="I222" s="542"/>
    </row>
    <row r="223" spans="1:9" ht="18.600000000000001" x14ac:dyDescent="0.25">
      <c r="A223" s="371"/>
      <c r="B223" s="231"/>
      <c r="C223" s="243"/>
      <c r="D223" s="543">
        <f>+[3]ระบบการควบคุมฯ!F405</f>
        <v>0</v>
      </c>
      <c r="E223" s="543">
        <f>+[3]ระบบการควบคุมฯ!G403+[3]ระบบการควบคุมฯ!H403</f>
        <v>0</v>
      </c>
      <c r="F223" s="543">
        <f>+[3]ระบบการควบคุมฯ!I403+[3]ระบบการควบคุมฯ!J403</f>
        <v>0</v>
      </c>
      <c r="G223" s="543">
        <f>+[3]ระบบการควบคุมฯ!K405+[3]ระบบการควบคุมฯ!L405</f>
        <v>0</v>
      </c>
      <c r="H223" s="234">
        <f t="shared" si="74"/>
        <v>0</v>
      </c>
      <c r="I223" s="544"/>
    </row>
    <row r="224" spans="1:9" ht="18.600000000000001" x14ac:dyDescent="0.25">
      <c r="A224" s="371"/>
      <c r="B224" s="231"/>
      <c r="C224" s="243"/>
      <c r="D224" s="543">
        <f>+[3]ระบบการควบคุมฯ!F406</f>
        <v>0</v>
      </c>
      <c r="E224" s="543">
        <f>+[3]ระบบการควบคุมฯ!G404+[3]ระบบการควบคุมฯ!H404</f>
        <v>0</v>
      </c>
      <c r="F224" s="543">
        <f>+[3]ระบบการควบคุมฯ!I404+[3]ระบบการควบคุมฯ!J404</f>
        <v>0</v>
      </c>
      <c r="G224" s="543">
        <f>+[3]ระบบการควบคุมฯ!K406+[3]ระบบการควบคุมฯ!L406</f>
        <v>0</v>
      </c>
      <c r="H224" s="234">
        <f t="shared" si="74"/>
        <v>0</v>
      </c>
      <c r="I224" s="544"/>
    </row>
    <row r="225" spans="1:9" ht="18.600000000000001" x14ac:dyDescent="0.25">
      <c r="A225" s="371"/>
      <c r="B225" s="231"/>
      <c r="C225" s="243"/>
      <c r="D225" s="543">
        <f>+[3]ระบบการควบคุมฯ!F407</f>
        <v>0</v>
      </c>
      <c r="E225" s="543">
        <f>+[3]ระบบการควบคุมฯ!G405+[3]ระบบการควบคุมฯ!H405</f>
        <v>0</v>
      </c>
      <c r="F225" s="543">
        <f>+[3]ระบบการควบคุมฯ!I405+[3]ระบบการควบคุมฯ!J405</f>
        <v>0</v>
      </c>
      <c r="G225" s="543">
        <f>+[3]ระบบการควบคุมฯ!K407+[3]ระบบการควบคุมฯ!L407</f>
        <v>0</v>
      </c>
      <c r="H225" s="234">
        <f t="shared" si="74"/>
        <v>0</v>
      </c>
      <c r="I225" s="544"/>
    </row>
    <row r="226" spans="1:9" ht="18.600000000000001" x14ac:dyDescent="0.25">
      <c r="A226" s="129"/>
      <c r="B226" s="130"/>
      <c r="C226" s="166"/>
      <c r="D226" s="375">
        <f>+[3]ระบบการควบคุมฯ!F408</f>
        <v>0</v>
      </c>
      <c r="E226" s="375">
        <f>+[3]ระบบการควบคุมฯ!G399+[3]ระบบการควบคุมฯ!H399</f>
        <v>0</v>
      </c>
      <c r="F226" s="375">
        <f>+[3]ระบบการควบคุมฯ!I399+[3]ระบบการควบคุมฯ!J399</f>
        <v>0</v>
      </c>
      <c r="G226" s="375">
        <f>+[3]ระบบการควบคุมฯ!K408+[3]ระบบการควบคุมฯ!L408</f>
        <v>0</v>
      </c>
      <c r="H226" s="148">
        <f t="shared" si="74"/>
        <v>0</v>
      </c>
      <c r="I226" s="169"/>
    </row>
    <row r="227" spans="1:9" ht="18.600000000000001" x14ac:dyDescent="0.25">
      <c r="A227" s="129"/>
      <c r="B227" s="130"/>
      <c r="C227" s="166"/>
      <c r="D227" s="375">
        <f>+[3]ระบบการควบคุมฯ!F409</f>
        <v>0</v>
      </c>
      <c r="E227" s="375">
        <f>+[3]ระบบการควบคุมฯ!G400+[3]ระบบการควบคุมฯ!H400</f>
        <v>0</v>
      </c>
      <c r="F227" s="375">
        <f>+[3]ระบบการควบคุมฯ!I400+[3]ระบบการควบคุมฯ!J400</f>
        <v>0</v>
      </c>
      <c r="G227" s="375">
        <f>+[3]ระบบการควบคุมฯ!K409+[3]ระบบการควบคุมฯ!L409</f>
        <v>0</v>
      </c>
      <c r="H227" s="148">
        <f t="shared" si="74"/>
        <v>0</v>
      </c>
      <c r="I227" s="169"/>
    </row>
    <row r="228" spans="1:9" ht="18.600000000000001" x14ac:dyDescent="0.25">
      <c r="A228" s="129"/>
      <c r="B228" s="376"/>
      <c r="C228" s="166"/>
      <c r="D228" s="375">
        <f>+[3]ระบบการควบคุมฯ!F410</f>
        <v>0</v>
      </c>
      <c r="E228" s="375">
        <f>+[3]ระบบการควบคุมฯ!G401+[3]ระบบการควบคุมฯ!H401</f>
        <v>0</v>
      </c>
      <c r="F228" s="375">
        <f>+[3]ระบบการควบคุมฯ!I401+[3]ระบบการควบคุมฯ!J401</f>
        <v>0</v>
      </c>
      <c r="G228" s="375">
        <f>+[3]ระบบการควบคุมฯ!K410+[3]ระบบการควบคุมฯ!L410</f>
        <v>0</v>
      </c>
      <c r="H228" s="148">
        <f t="shared" si="74"/>
        <v>0</v>
      </c>
      <c r="I228" s="169"/>
    </row>
    <row r="229" spans="1:9" ht="18.600000000000001" x14ac:dyDescent="0.25">
      <c r="A229" s="129"/>
      <c r="B229" s="376"/>
      <c r="C229" s="166"/>
      <c r="D229" s="375">
        <f>+[3]ระบบการควบคุมฯ!F411</f>
        <v>0</v>
      </c>
      <c r="E229" s="375">
        <f>+[3]ระบบการควบคุมฯ!G402+[3]ระบบการควบคุมฯ!H402</f>
        <v>0</v>
      </c>
      <c r="F229" s="375">
        <f>+[3]ระบบการควบคุมฯ!I402+[3]ระบบการควบคุมฯ!J402</f>
        <v>0</v>
      </c>
      <c r="G229" s="375">
        <f>+[3]ระบบการควบคุมฯ!K411+[3]ระบบการควบคุมฯ!L411</f>
        <v>0</v>
      </c>
      <c r="H229" s="148">
        <f t="shared" si="74"/>
        <v>0</v>
      </c>
      <c r="I229" s="169"/>
    </row>
    <row r="230" spans="1:9" ht="18.600000000000001" x14ac:dyDescent="0.25">
      <c r="A230" s="129"/>
      <c r="B230" s="376"/>
      <c r="C230" s="166"/>
      <c r="D230" s="375">
        <f>+[3]ระบบการควบคุมฯ!F412</f>
        <v>0</v>
      </c>
      <c r="E230" s="375">
        <f>+[3]ระบบการควบคุมฯ!G403+[3]ระบบการควบคุมฯ!H403</f>
        <v>0</v>
      </c>
      <c r="F230" s="375">
        <f>+[3]ระบบการควบคุมฯ!I403+[3]ระบบการควบคุมฯ!J403</f>
        <v>0</v>
      </c>
      <c r="G230" s="375">
        <f>+[3]ระบบการควบคุมฯ!K412+[3]ระบบการควบคุมฯ!L412</f>
        <v>0</v>
      </c>
      <c r="H230" s="148">
        <f t="shared" si="74"/>
        <v>0</v>
      </c>
      <c r="I230" s="169"/>
    </row>
    <row r="231" spans="1:9" ht="37.200000000000003" x14ac:dyDescent="0.25">
      <c r="A231" s="155" t="str">
        <f>+[2]ระบบการควบคุมฯ!A744</f>
        <v>2.1.4</v>
      </c>
      <c r="B231" s="121" t="str">
        <f>+[2]ระบบการควบคุมฯ!B744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231" s="121" t="str">
        <f>+[2]ระบบการควบคุมฯ!C744</f>
        <v>20004 66 05164 52034</v>
      </c>
      <c r="D231" s="123">
        <f>+D232</f>
        <v>43855</v>
      </c>
      <c r="E231" s="140">
        <f t="shared" ref="E231:H240" si="84">+E232</f>
        <v>0</v>
      </c>
      <c r="F231" s="140">
        <f t="shared" si="84"/>
        <v>0</v>
      </c>
      <c r="G231" s="140">
        <f t="shared" si="84"/>
        <v>800</v>
      </c>
      <c r="H231" s="140">
        <f t="shared" si="84"/>
        <v>43055</v>
      </c>
      <c r="I231" s="141"/>
    </row>
    <row r="232" spans="1:9" ht="18.600000000000001" x14ac:dyDescent="0.25">
      <c r="A232" s="846">
        <f>+[2]ระบบการควบคุมฯ!A745</f>
        <v>0</v>
      </c>
      <c r="B232" s="143" t="str">
        <f>+[2]ระบบการควบคุมฯ!B745</f>
        <v xml:space="preserve"> งบดำเนินงาน 66112xx </v>
      </c>
      <c r="C232" s="143" t="str">
        <f>+[2]ระบบการควบคุมฯ!C745</f>
        <v>20004 35000200 2000000</v>
      </c>
      <c r="D232" s="144">
        <f>SUM(D233:D235)</f>
        <v>43855</v>
      </c>
      <c r="E232" s="144">
        <f t="shared" ref="E232:H232" si="85">SUM(E233:E235)</f>
        <v>0</v>
      </c>
      <c r="F232" s="144">
        <f t="shared" si="85"/>
        <v>0</v>
      </c>
      <c r="G232" s="144">
        <f t="shared" si="85"/>
        <v>800</v>
      </c>
      <c r="H232" s="144">
        <f t="shared" si="85"/>
        <v>43055</v>
      </c>
      <c r="I232" s="146"/>
    </row>
    <row r="233" spans="1:9" ht="74.400000000000006" x14ac:dyDescent="0.25">
      <c r="A233" s="375" t="str">
        <f>+[2]ระบบการควบคุมฯ!A746</f>
        <v>2.1.4.1</v>
      </c>
      <c r="B233" s="376" t="str">
        <f>+[2]ระบบการควบคุมฯ!B746</f>
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</c>
      <c r="C233" s="376" t="str">
        <f>+[2]ระบบการควบคุมฯ!C746</f>
        <v>ศธ04002/ว5054 ลว.8 พ.ย.65 โอนครั้งที่ 54</v>
      </c>
      <c r="D233" s="1106">
        <f>+[2]ระบบการควบคุมฯ!F746</f>
        <v>5000</v>
      </c>
      <c r="E233" s="147">
        <f>+[2]ระบบการควบคุมฯ!G746+[2]ระบบการควบคุมฯ!H746</f>
        <v>0</v>
      </c>
      <c r="F233" s="147">
        <f>+[2]ระบบการควบคุมฯ!I746+[2]ระบบการควบคุมฯ!J746</f>
        <v>0</v>
      </c>
      <c r="G233" s="147">
        <f>+[2]ระบบการควบคุมฯ!K746+[2]ระบบการควบคุมฯ!L746</f>
        <v>0</v>
      </c>
      <c r="H233" s="147">
        <f>+D233-E233-F233-G233</f>
        <v>5000</v>
      </c>
      <c r="I233" s="847" t="s">
        <v>170</v>
      </c>
    </row>
    <row r="234" spans="1:9" ht="93" x14ac:dyDescent="0.25">
      <c r="A234" s="375" t="str">
        <f>+[2]ระบบการควบคุมฯ!A747</f>
        <v>2.1.4.2</v>
      </c>
      <c r="B234" s="376" t="str">
        <f>+[2]ระบบการควบคุมฯ!B747</f>
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</c>
      <c r="C234" s="376" t="str">
        <f>+[2]ระบบการควบคุมฯ!C747</f>
        <v>ศธ04002/ว1387 ลว. 5 เมย 66 โอนครั้งที่ 456</v>
      </c>
      <c r="D234" s="147">
        <f>+[2]ระบบการควบคุมฯ!F747</f>
        <v>800</v>
      </c>
      <c r="E234" s="147">
        <f>+[2]ระบบการควบคุมฯ!G747+[2]ระบบการควบคุมฯ!H747</f>
        <v>0</v>
      </c>
      <c r="F234" s="147">
        <f>+[2]ระบบการควบคุมฯ!I747+[2]ระบบการควบคุมฯ!J747</f>
        <v>0</v>
      </c>
      <c r="G234" s="147">
        <f>+[2]ระบบการควบคุมฯ!K747+[2]ระบบการควบคุมฯ!L747</f>
        <v>800</v>
      </c>
      <c r="H234" s="147">
        <f>+D234-E234-F234-G234</f>
        <v>0</v>
      </c>
      <c r="I234" s="847" t="s">
        <v>170</v>
      </c>
    </row>
    <row r="235" spans="1:9" ht="55.8" x14ac:dyDescent="0.25">
      <c r="A235" s="375" t="str">
        <f>+[2]ระบบการควบคุมฯ!A748</f>
        <v>2.1.4.3</v>
      </c>
      <c r="B235" s="376" t="str">
        <f>+[2]ระบบการควบคุมฯ!B748</f>
        <v>ค่าจัดซื้อหนังสือพระราชนิพนธ์ จำนวน 3  เรื่อง</v>
      </c>
      <c r="C235" s="376" t="str">
        <f>+[2]ระบบการควบคุมฯ!C748</f>
        <v>ศธ04002/ว2953 ลว. 18 กค 66 โอนครั้งที่ 689 งบ  61055 บาท</v>
      </c>
      <c r="D235" s="147">
        <f>+[2]ระบบการควบคุมฯ!F748</f>
        <v>38055</v>
      </c>
      <c r="E235" s="147">
        <f>+[2]ระบบการควบคุมฯ!G748+[2]ระบบการควบคุมฯ!H748</f>
        <v>0</v>
      </c>
      <c r="F235" s="147">
        <f>+[2]ระบบการควบคุมฯ!I748+[2]ระบบการควบคุมฯ!J748</f>
        <v>0</v>
      </c>
      <c r="G235" s="147">
        <f>+[2]ระบบการควบคุมฯ!K748+[2]ระบบการควบคุมฯ!L748</f>
        <v>0</v>
      </c>
      <c r="H235" s="147">
        <f>+D235-E235-F235-G235</f>
        <v>38055</v>
      </c>
      <c r="I235" s="847" t="s">
        <v>170</v>
      </c>
    </row>
    <row r="236" spans="1:9" ht="18.600000000000001" x14ac:dyDescent="0.25">
      <c r="A236" s="155">
        <f>+[2]ระบบการควบคุมฯ!A750</f>
        <v>2.2000000000000002</v>
      </c>
      <c r="B236" s="121" t="str">
        <f>+[2]ระบบการควบคุมฯ!B750</f>
        <v xml:space="preserve">กิจกรรมการจัดการศึกษามัธยมศึกษาตอนต้นสำหรับโรงเรียนปกติ  </v>
      </c>
      <c r="C236" s="121" t="str">
        <f>+[2]ระบบการควบคุมฯ!C750</f>
        <v>20004 66 0516500000</v>
      </c>
      <c r="D236" s="123">
        <f>+D237</f>
        <v>700</v>
      </c>
      <c r="E236" s="140">
        <f t="shared" si="84"/>
        <v>0</v>
      </c>
      <c r="F236" s="140">
        <f t="shared" si="84"/>
        <v>0</v>
      </c>
      <c r="G236" s="140">
        <f t="shared" si="84"/>
        <v>700</v>
      </c>
      <c r="H236" s="140">
        <f t="shared" si="84"/>
        <v>0</v>
      </c>
      <c r="I236" s="141"/>
    </row>
    <row r="237" spans="1:9" ht="18.600000000000001" x14ac:dyDescent="0.25">
      <c r="A237" s="846">
        <f>+[2]ระบบการควบคุมฯ!A751</f>
        <v>0</v>
      </c>
      <c r="B237" s="143" t="str">
        <f>+[2]ระบบการควบคุมฯ!B751</f>
        <v xml:space="preserve"> งบดำเนินงาน 66112xx</v>
      </c>
      <c r="C237" s="143" t="str">
        <f>+[2]ระบบการควบคุมฯ!C751</f>
        <v>20004 35000200 2000000</v>
      </c>
      <c r="D237" s="144">
        <f>+D238</f>
        <v>700</v>
      </c>
      <c r="E237" s="144">
        <f t="shared" si="84"/>
        <v>0</v>
      </c>
      <c r="F237" s="144">
        <f t="shared" si="84"/>
        <v>0</v>
      </c>
      <c r="G237" s="144">
        <f t="shared" si="84"/>
        <v>700</v>
      </c>
      <c r="H237" s="144">
        <f t="shared" si="84"/>
        <v>0</v>
      </c>
      <c r="I237" s="146"/>
    </row>
    <row r="238" spans="1:9" ht="74.400000000000006" x14ac:dyDescent="0.25">
      <c r="A238" s="375" t="str">
        <f>+[2]ระบบการควบคุมฯ!A753</f>
        <v>2.2.1</v>
      </c>
      <c r="B238" s="376" t="str">
        <f>+[2]ระบบการควบคุมฯ!B753</f>
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</c>
      <c r="C238" s="376" t="str">
        <f>+[2]ระบบการควบคุมฯ!C753</f>
        <v>ศธ 04002/ว253 ลว 25 มค 66 โอนครั้งที่ 231</v>
      </c>
      <c r="D238" s="147">
        <f>+[2]ระบบการควบคุมฯ!F753</f>
        <v>700</v>
      </c>
      <c r="E238" s="147">
        <f>+[2]ระบบการควบคุมฯ!G753+[2]ระบบการควบคุมฯ!H753</f>
        <v>0</v>
      </c>
      <c r="F238" s="147">
        <f>+[2]ระบบการควบคุมฯ!I753+[2]ระบบการควบคุมฯ!J753</f>
        <v>0</v>
      </c>
      <c r="G238" s="147">
        <f>+[2]ระบบการควบคุมฯ!K753+[2]ระบบการควบคุมฯ!L753</f>
        <v>700</v>
      </c>
      <c r="H238" s="147">
        <f>+D238-E238-G238</f>
        <v>0</v>
      </c>
      <c r="I238" s="863" t="s">
        <v>96</v>
      </c>
    </row>
    <row r="239" spans="1:9" ht="18.600000000000001" x14ac:dyDescent="0.25">
      <c r="A239" s="375"/>
      <c r="B239" s="376"/>
      <c r="C239" s="376"/>
      <c r="D239" s="147"/>
      <c r="E239" s="147"/>
      <c r="F239" s="147"/>
      <c r="G239" s="147"/>
      <c r="H239" s="147">
        <f>+D239-E239-F239-G239</f>
        <v>0</v>
      </c>
      <c r="I239" s="847"/>
    </row>
    <row r="240" spans="1:9" ht="37.200000000000003" x14ac:dyDescent="0.25">
      <c r="A240" s="155" t="str">
        <f>+[2]ระบบการควบคุมฯ!A826</f>
        <v>2.2.1</v>
      </c>
      <c r="B240" s="121" t="str">
        <f>+[2]ระบบการควบคุมฯ!B826</f>
        <v>กิจกรรมย่อยสนับสนุนเสริมสร้างความเข้มแข็งในการพัฒนาครูอย่างมีประสิทธิภาพ</v>
      </c>
      <c r="C240" s="121" t="str">
        <f>+[2]ระบบการควบคุมฯ!C826</f>
        <v>20004 66 05165 51999</v>
      </c>
      <c r="D240" s="123">
        <f>+D241</f>
        <v>106900</v>
      </c>
      <c r="E240" s="140">
        <f t="shared" si="84"/>
        <v>0</v>
      </c>
      <c r="F240" s="140">
        <f t="shared" si="84"/>
        <v>0</v>
      </c>
      <c r="G240" s="140">
        <f t="shared" si="84"/>
        <v>4800</v>
      </c>
      <c r="H240" s="140">
        <f t="shared" si="84"/>
        <v>102100</v>
      </c>
      <c r="I240" s="141"/>
    </row>
    <row r="241" spans="1:9" ht="18.600000000000001" x14ac:dyDescent="0.25">
      <c r="A241" s="846">
        <f>+[2]ระบบการควบคุมฯ!A827</f>
        <v>0</v>
      </c>
      <c r="B241" s="143" t="str">
        <f>+[2]ระบบการควบคุมฯ!B827</f>
        <v xml:space="preserve"> งบดำเนินงาน 66112xx </v>
      </c>
      <c r="C241" s="143" t="str">
        <f>+[2]ระบบการควบคุมฯ!C827</f>
        <v>20004 35000200 2000000</v>
      </c>
      <c r="D241" s="144">
        <f>SUM(D242:D243)</f>
        <v>106900</v>
      </c>
      <c r="E241" s="144">
        <f t="shared" ref="E241:H241" si="86">SUM(E242:E243)</f>
        <v>0</v>
      </c>
      <c r="F241" s="144">
        <f t="shared" si="86"/>
        <v>0</v>
      </c>
      <c r="G241" s="144">
        <f t="shared" si="86"/>
        <v>4800</v>
      </c>
      <c r="H241" s="144">
        <f t="shared" si="86"/>
        <v>102100</v>
      </c>
      <c r="I241" s="146"/>
    </row>
    <row r="242" spans="1:9" ht="55.8" x14ac:dyDescent="0.25">
      <c r="A242" s="375" t="str">
        <f>+[2]ระบบการควบคุมฯ!A828</f>
        <v>2.2.1.1</v>
      </c>
      <c r="B242" s="376" t="str">
        <f>+[2]ระบบการควบคุมฯ!B828</f>
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</c>
      <c r="C242" s="376" t="str">
        <f>+[2]ระบบการควบคุมฯ!C828</f>
        <v>ศธ04002/ว5365 ลว.25 พ.ย.65 โอนครั้งที่ 93</v>
      </c>
      <c r="D242" s="147">
        <f>+[2]ระบบการควบคุมฯ!F828</f>
        <v>6000</v>
      </c>
      <c r="E242" s="147">
        <f>+[2]ระบบการควบคุมฯ!G828+[2]ระบบการควบคุมฯ!H828</f>
        <v>0</v>
      </c>
      <c r="F242" s="147">
        <f>+[2]ระบบการควบคุมฯ!I828+[2]ระบบการควบคุมฯ!J828</f>
        <v>0</v>
      </c>
      <c r="G242" s="147">
        <f>+[2]ระบบการควบคุมฯ!K828+[2]ระบบการควบคุมฯ!L828</f>
        <v>4800</v>
      </c>
      <c r="H242" s="147">
        <f>+D242-E242-F242-G242</f>
        <v>1200</v>
      </c>
      <c r="I242" s="847" t="s">
        <v>18</v>
      </c>
    </row>
    <row r="243" spans="1:9" ht="55.8" x14ac:dyDescent="0.25">
      <c r="A243" s="375" t="str">
        <f>+[2]ระบบการควบคุมฯ!A829</f>
        <v>2.2.1.2</v>
      </c>
      <c r="B243" s="376" t="str">
        <f>+[2]ระบบการควบคุมฯ!B829</f>
        <v xml:space="preserve">ค่าใช้จ่ายในการตรวจและประเมินผลงานทางวิชาการของข้าราชการครูและบุคลาการทางการศึกษาที่ขอรับการประเมินเพื่อให้มีและเลื่อนเป็นวิทยฐานะชำนาญการพิเศษ </v>
      </c>
      <c r="C243" s="376" t="str">
        <f>+[2]ระบบการควบคุมฯ!C829</f>
        <v>ศธ04002/ว3002 ลว.21 กค 66 โอนครั้งที่ 702</v>
      </c>
      <c r="D243" s="147">
        <f>+[2]ระบบการควบคุมฯ!F829</f>
        <v>100900</v>
      </c>
      <c r="E243" s="147">
        <f>+[2]ระบบการควบคุมฯ!G829+[2]ระบบการควบคุมฯ!H829</f>
        <v>0</v>
      </c>
      <c r="F243" s="147">
        <f>+[2]ระบบการควบคุมฯ!I829+[2]ระบบการควบคุมฯ!J829</f>
        <v>0</v>
      </c>
      <c r="G243" s="147">
        <f>+[2]ระบบการควบคุมฯ!K829+[2]ระบบการควบคุมฯ!L829</f>
        <v>0</v>
      </c>
      <c r="H243" s="147">
        <f>+D243-E243-F243-G243</f>
        <v>100900</v>
      </c>
      <c r="I243" s="847" t="s">
        <v>18</v>
      </c>
    </row>
    <row r="244" spans="1:9" ht="18.600000000000001" x14ac:dyDescent="0.25">
      <c r="A244" s="129"/>
      <c r="B244" s="130"/>
      <c r="C244" s="130"/>
      <c r="D244" s="147"/>
      <c r="E244" s="148"/>
      <c r="F244" s="148"/>
      <c r="G244" s="148"/>
      <c r="H244" s="148"/>
      <c r="I244" s="154"/>
    </row>
    <row r="245" spans="1:9" ht="18.600000000000001" x14ac:dyDescent="0.25">
      <c r="A245" s="155" t="str">
        <f>+[2]ระบบการควบคุมฯ!A830</f>
        <v>2.2.2</v>
      </c>
      <c r="B245" s="121" t="str">
        <f>+[2]ระบบการควบคุมฯ!B830</f>
        <v xml:space="preserve">กิจกรรมรองการวิจัยเพื่อพัฒนานวัตกรรมการจัดการศึกษา </v>
      </c>
      <c r="C245" s="121" t="str">
        <f>+[2]ระบบการควบคุมฯ!C830</f>
        <v>20004 66 05165 52018</v>
      </c>
      <c r="D245" s="123">
        <f>+D246</f>
        <v>34500</v>
      </c>
      <c r="E245" s="140">
        <f t="shared" ref="E245:H245" si="87">+E246</f>
        <v>0</v>
      </c>
      <c r="F245" s="140">
        <f t="shared" si="87"/>
        <v>0</v>
      </c>
      <c r="G245" s="140">
        <f t="shared" si="87"/>
        <v>32750</v>
      </c>
      <c r="H245" s="140">
        <f t="shared" si="87"/>
        <v>1750</v>
      </c>
      <c r="I245" s="141"/>
    </row>
    <row r="246" spans="1:9" ht="18.600000000000001" x14ac:dyDescent="0.25">
      <c r="A246" s="846"/>
      <c r="B246" s="143" t="str">
        <f>+[2]ระบบการควบคุมฯ!B831</f>
        <v xml:space="preserve"> งบดำเนินงาน 66112xx </v>
      </c>
      <c r="C246" s="143" t="str">
        <f>+[2]ระบบการควบคุมฯ!C831</f>
        <v>20004 35000200 2000000</v>
      </c>
      <c r="D246" s="144">
        <f>SUM(D247:D248)</f>
        <v>34500</v>
      </c>
      <c r="E246" s="144">
        <f t="shared" ref="E246:H246" si="88">SUM(E247:E248)</f>
        <v>0</v>
      </c>
      <c r="F246" s="144">
        <f t="shared" si="88"/>
        <v>0</v>
      </c>
      <c r="G246" s="144">
        <f t="shared" si="88"/>
        <v>32750</v>
      </c>
      <c r="H246" s="144">
        <f t="shared" si="88"/>
        <v>1750</v>
      </c>
      <c r="I246" s="146"/>
    </row>
    <row r="247" spans="1:9" ht="55.8" x14ac:dyDescent="0.25">
      <c r="A247" s="375" t="str">
        <f>+[2]ระบบการควบคุมฯ!A832</f>
        <v>2.2.2.1</v>
      </c>
      <c r="B247" s="376" t="str">
        <f>+[2]ระบบการควบคุมฯ!B832</f>
        <v xml:space="preserve">ค่าใช้จ่ายนการดำเนินกิจกรรมพัฒนาความสามารถทางวิชาการระดับนานาชาติ ประจำปีงบประมาณพ.ศ. 2566     </v>
      </c>
      <c r="C247" s="376" t="str">
        <f>+[2]ระบบการควบคุมฯ!C832</f>
        <v>ศธ04002/ว567 ลว 13 กพ 2566 โอนครั้งที่ 304</v>
      </c>
      <c r="D247" s="147">
        <f>+[2]ระบบการควบคุมฯ!F832</f>
        <v>33500</v>
      </c>
      <c r="E247" s="147">
        <f>+[2]ระบบการควบคุมฯ!G832+[2]ระบบการควบคุมฯ!H832</f>
        <v>0</v>
      </c>
      <c r="F247" s="147">
        <f>+[2]ระบบการควบคุมฯ!I832+[2]ระบบการควบคุมฯ!J832</f>
        <v>0</v>
      </c>
      <c r="G247" s="147">
        <f>+[2]ระบบการควบคุมฯ!K832+[2]ระบบการควบคุมฯ!L832</f>
        <v>32750</v>
      </c>
      <c r="H247" s="147">
        <f>+D247-E247-F247-G247</f>
        <v>750</v>
      </c>
      <c r="I247" s="847" t="s">
        <v>13</v>
      </c>
    </row>
    <row r="248" spans="1:9" ht="55.8" x14ac:dyDescent="0.25">
      <c r="A248" s="375" t="str">
        <f>+[2]ระบบการควบคุมฯ!A833</f>
        <v>2.2.2.2</v>
      </c>
      <c r="B248" s="376" t="str">
        <f>+[2]ระบบการควบคุมฯ!B833</f>
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</c>
      <c r="C248" s="376" t="str">
        <f>+[2]ระบบการควบคุมฯ!C833</f>
        <v>ศธ04002/ว1888 ลว 11 พค 2566 โอนครั้งที่ 511</v>
      </c>
      <c r="D248" s="147">
        <f>+[2]ระบบการควบคุมฯ!F833</f>
        <v>1000</v>
      </c>
      <c r="E248" s="147">
        <f>+[2]ระบบการควบคุมฯ!G833+[2]ระบบการควบคุมฯ!H833</f>
        <v>0</v>
      </c>
      <c r="F248" s="147">
        <f>+[2]ระบบการควบคุมฯ!I833+[2]ระบบการควบคุมฯ!J833</f>
        <v>0</v>
      </c>
      <c r="G248" s="147">
        <f>+[2]ระบบการควบคุมฯ!K833+[2]ระบบการควบคุมฯ!L833</f>
        <v>0</v>
      </c>
      <c r="H248" s="147">
        <f>+D248-E248-F248-G248</f>
        <v>1000</v>
      </c>
      <c r="I248" s="847" t="s">
        <v>201</v>
      </c>
    </row>
    <row r="249" spans="1:9" ht="37.200000000000003" x14ac:dyDescent="0.25">
      <c r="A249" s="155" t="str">
        <f>+[2]ระบบการควบคุมฯ!A836</f>
        <v>2.2.3</v>
      </c>
      <c r="B249" s="121" t="str">
        <f>+[2]ระบบการควบคุมฯ!B836</f>
        <v>กิจกรรม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249" s="121" t="str">
        <f>+[2]ระบบการควบคุมฯ!C836</f>
        <v>20004 66 05165 90691</v>
      </c>
      <c r="D249" s="123">
        <f>+D250</f>
        <v>10000</v>
      </c>
      <c r="E249" s="140">
        <f t="shared" ref="E249:H249" si="89">+E250</f>
        <v>0</v>
      </c>
      <c r="F249" s="140">
        <f t="shared" si="89"/>
        <v>0</v>
      </c>
      <c r="G249" s="140">
        <f t="shared" si="89"/>
        <v>0</v>
      </c>
      <c r="H249" s="140">
        <f t="shared" si="89"/>
        <v>10000</v>
      </c>
      <c r="I249" s="141"/>
    </row>
    <row r="250" spans="1:9" ht="18.600000000000001" x14ac:dyDescent="0.25">
      <c r="A250" s="142"/>
      <c r="B250" s="143" t="str">
        <f>+[2]ระบบการควบคุมฯ!B837</f>
        <v xml:space="preserve"> งบดำเนินงาน 66112xx </v>
      </c>
      <c r="C250" s="143" t="str">
        <f>+[2]ระบบการควบคุมฯ!C837</f>
        <v>20004 35000200 2000000</v>
      </c>
      <c r="D250" s="144">
        <f>SUM(D251)</f>
        <v>10000</v>
      </c>
      <c r="E250" s="144">
        <f t="shared" ref="E250:H250" si="90">SUM(E251)</f>
        <v>0</v>
      </c>
      <c r="F250" s="144">
        <f t="shared" si="90"/>
        <v>0</v>
      </c>
      <c r="G250" s="144">
        <f t="shared" si="90"/>
        <v>0</v>
      </c>
      <c r="H250" s="144">
        <f t="shared" si="90"/>
        <v>10000</v>
      </c>
      <c r="I250" s="146"/>
    </row>
    <row r="251" spans="1:9" ht="55.8" x14ac:dyDescent="0.25">
      <c r="A251" s="375" t="str">
        <f>+[2]ระบบการควบคุมฯ!A838</f>
        <v>2.2.3.1</v>
      </c>
      <c r="B251" s="377" t="str">
        <f>+[2]ระบบการควบคุมฯ!B838</f>
        <v xml:space="preserve">ค่าใช้จ่าย  รณรงค์ และติดตาม การใช้หนังสือพระราชนิพนธ์  </v>
      </c>
      <c r="C251" s="378" t="str">
        <f>+[2]ระบบการควบคุมฯ!C838</f>
        <v>ศธ 04002/ว2953/25 กค 66 ครั้งที่ 689 จำนวนเงิน 61,055 บาท</v>
      </c>
      <c r="D251" s="375">
        <f>+[2]ระบบการควบคุมฯ!F838</f>
        <v>10000</v>
      </c>
      <c r="E251" s="379">
        <f>+[2]ระบบการควบคุมฯ!G838-[2]ระบบการควบคุมฯ!H838</f>
        <v>0</v>
      </c>
      <c r="F251" s="379">
        <f>+[2]ระบบการควบคุมฯ!I838+[2]ระบบการควบคุมฯ!J838</f>
        <v>0</v>
      </c>
      <c r="G251" s="379">
        <f>+[2]ระบบการควบคุมฯ!K838+[2]ระบบการควบคุมฯ!L838</f>
        <v>0</v>
      </c>
      <c r="H251" s="380">
        <f t="shared" ref="H251" si="91">+D251-E251-F251-G251</f>
        <v>10000</v>
      </c>
      <c r="I251" s="506" t="s">
        <v>96</v>
      </c>
    </row>
    <row r="252" spans="1:9" ht="37.200000000000003" x14ac:dyDescent="0.25">
      <c r="A252" s="155">
        <f>+[5]ระบบการควบคุมฯ!A718</f>
        <v>2.2999999999999998</v>
      </c>
      <c r="B252" s="121" t="str">
        <f>+[5]ระบบการควบคุมฯ!B718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52" s="121" t="str">
        <f>+[3]ระบบการควบคุมฯ!C890</f>
        <v>20004 66 5201500000</v>
      </c>
      <c r="D252" s="123">
        <f>+D253</f>
        <v>61500</v>
      </c>
      <c r="E252" s="140">
        <f t="shared" ref="E252:H252" si="92">+E253</f>
        <v>0</v>
      </c>
      <c r="F252" s="140">
        <f t="shared" si="92"/>
        <v>0</v>
      </c>
      <c r="G252" s="140">
        <f t="shared" si="92"/>
        <v>6248.78</v>
      </c>
      <c r="H252" s="140">
        <f t="shared" si="92"/>
        <v>55251.22</v>
      </c>
      <c r="I252" s="141"/>
    </row>
    <row r="253" spans="1:9" ht="18.600000000000001" x14ac:dyDescent="0.25">
      <c r="A253" s="142"/>
      <c r="B253" s="143" t="str">
        <f>+[2]ระบบการควบคุมฯ!B886</f>
        <v xml:space="preserve"> งบดำเนินงาน 66112xx</v>
      </c>
      <c r="C253" s="143"/>
      <c r="D253" s="144">
        <f>SUM(D254:D263)</f>
        <v>61500</v>
      </c>
      <c r="E253" s="144">
        <f t="shared" ref="E253:H253" si="93">SUM(E254:E263)</f>
        <v>0</v>
      </c>
      <c r="F253" s="144">
        <f t="shared" si="93"/>
        <v>0</v>
      </c>
      <c r="G253" s="144">
        <f t="shared" si="93"/>
        <v>6248.78</v>
      </c>
      <c r="H253" s="144">
        <f t="shared" si="93"/>
        <v>55251.22</v>
      </c>
      <c r="I253" s="146"/>
    </row>
    <row r="254" spans="1:9" ht="37.200000000000003" x14ac:dyDescent="0.25">
      <c r="A254" s="375" t="str">
        <f>+[2]ระบบการควบคุมฯ!A887</f>
        <v>2.3.1</v>
      </c>
      <c r="B254" s="377" t="str">
        <f>+[2]ระบบการควบคุมฯ!B887</f>
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</c>
      <c r="C254" s="378" t="str">
        <f>+[2]ระบบการควบคุมฯ!C887</f>
        <v>ศธ 04002/ว55059 ลว 6 ธ.ค.65 โอนครั้งที่ 107</v>
      </c>
      <c r="D254" s="375">
        <f>+[2]ระบบการควบคุมฯ!F887</f>
        <v>10000</v>
      </c>
      <c r="E254" s="379">
        <f>+[2]ระบบการควบคุมฯ!G887+[2]ระบบการควบคุมฯ!H887</f>
        <v>0</v>
      </c>
      <c r="F254" s="379">
        <f>+[2]ระบบการควบคุมฯ!I887+[2]ระบบการควบคุมฯ!J887</f>
        <v>0</v>
      </c>
      <c r="G254" s="379">
        <f>+[2]ระบบการควบคุมฯ!K887+[2]ระบบการควบคุมฯ!L887</f>
        <v>1080</v>
      </c>
      <c r="H254" s="380">
        <f t="shared" ref="H254:H257" si="94">+D254-E254-F254-G254</f>
        <v>8920</v>
      </c>
      <c r="I254" s="506" t="s">
        <v>13</v>
      </c>
    </row>
    <row r="255" spans="1:9" ht="55.8" x14ac:dyDescent="0.25">
      <c r="A255" s="375" t="str">
        <f>+[2]ระบบการควบคุมฯ!A888</f>
        <v>2.3.2</v>
      </c>
      <c r="B255" s="377" t="str">
        <f>+[2]ระบบการควบคุมฯ!B888</f>
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</c>
      <c r="C255" s="378" t="str">
        <f>+[2]ระบบการควบคุมฯ!C888</f>
        <v>ศธ 04002/ว5603 ลว 14 ธ.ค.65 ครั้งที่ 125</v>
      </c>
      <c r="D255" s="375">
        <f>+[2]ระบบการควบคุมฯ!F888</f>
        <v>5500</v>
      </c>
      <c r="E255" s="379">
        <f>+[2]ระบบการควบคุมฯ!G888+[2]ระบบการควบคุมฯ!H888</f>
        <v>0</v>
      </c>
      <c r="F255" s="379">
        <f>+[2]ระบบการควบคุมฯ!I888+[2]ระบบการควบคุมฯ!J888</f>
        <v>0</v>
      </c>
      <c r="G255" s="379">
        <f>+[2]ระบบการควบคุมฯ!K888+[2]ระบบการควบคุมฯ!L888</f>
        <v>5168.78</v>
      </c>
      <c r="H255" s="380">
        <f t="shared" si="94"/>
        <v>331.22000000000025</v>
      </c>
      <c r="I255" s="506" t="s">
        <v>13</v>
      </c>
    </row>
    <row r="256" spans="1:9" ht="74.400000000000006" x14ac:dyDescent="0.25">
      <c r="A256" s="375" t="str">
        <f>+[2]ระบบการควบคุมฯ!A889</f>
        <v>2.3.3</v>
      </c>
      <c r="B256" s="377" t="str">
        <f>+[2]ระบบการควบคุมฯ!B889</f>
        <v>ค่าใช้จ่ายการประกวดแข่งขันทักษะวิชาการนักเรียนในการประชุมวิชาการ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</v>
      </c>
      <c r="C256" s="378" t="str">
        <f>+[2]ระบบการควบคุมฯ!C889</f>
        <v>ศธ 04002/ว2821  ลว 13 กค 2566 ครั้งที่ 667</v>
      </c>
      <c r="D256" s="375">
        <f>+[2]ระบบการควบคุมฯ!F889</f>
        <v>38000</v>
      </c>
      <c r="E256" s="379">
        <f>+[2]ระบบการควบคุมฯ!G889+[2]ระบบการควบคุมฯ!H889</f>
        <v>0</v>
      </c>
      <c r="F256" s="379">
        <f>+[2]ระบบการควบคุมฯ!I889+[2]ระบบการควบคุมฯ!J889</f>
        <v>0</v>
      </c>
      <c r="G256" s="379">
        <f>+[2]ระบบการควบคุมฯ!K889+[2]ระบบการควบคุมฯ!L889</f>
        <v>0</v>
      </c>
      <c r="H256" s="380">
        <f t="shared" si="94"/>
        <v>38000</v>
      </c>
      <c r="I256" s="506" t="s">
        <v>13</v>
      </c>
    </row>
    <row r="257" spans="1:9" ht="55.8" x14ac:dyDescent="0.25">
      <c r="A257" s="375" t="str">
        <f>+[2]ระบบการควบคุมฯ!A890</f>
        <v>2.3.2.2</v>
      </c>
      <c r="B257" s="377" t="str">
        <f>+[2]ระบบการควบคุมฯ!B890</f>
        <v xml:space="preserve">ค่าใช้จ่ายในการประชุม และการนิเทศติดตามให้กับศูนย์การเรียนที่จัดการศึกษาขั้นพื้นฐาน          </v>
      </c>
      <c r="C257" s="378" t="str">
        <f>+[2]ระบบการควบคุมฯ!C890</f>
        <v>ศธ 04002/ว2953 ลว 18 ก.ค. 66 ครั้งที่ 689   จำนวน61,055บาท</v>
      </c>
      <c r="D257" s="375">
        <f>+[2]ระบบการควบคุมฯ!F890</f>
        <v>8000</v>
      </c>
      <c r="E257" s="379">
        <f>+[2]ระบบการควบคุมฯ!G890+[2]ระบบการควบคุมฯ!H890</f>
        <v>0</v>
      </c>
      <c r="F257" s="379">
        <f>+[2]ระบบการควบคุมฯ!I890+[2]ระบบการควบคุมฯ!J890</f>
        <v>0</v>
      </c>
      <c r="G257" s="379">
        <f>+[2]ระบบการควบคุมฯ!K890+[2]ระบบการควบคุมฯ!L890</f>
        <v>0</v>
      </c>
      <c r="H257" s="380">
        <f t="shared" si="94"/>
        <v>8000</v>
      </c>
      <c r="I257" s="506" t="s">
        <v>13</v>
      </c>
    </row>
    <row r="258" spans="1:9" ht="18.600000000000001" x14ac:dyDescent="0.25">
      <c r="A258" s="375"/>
      <c r="B258" s="507"/>
      <c r="C258" s="378"/>
      <c r="D258" s="375"/>
      <c r="E258" s="379"/>
      <c r="F258" s="379"/>
      <c r="G258" s="379"/>
      <c r="H258" s="380"/>
      <c r="I258" s="506"/>
    </row>
    <row r="259" spans="1:9" ht="18.600000000000001" x14ac:dyDescent="0.25">
      <c r="A259" s="224"/>
      <c r="B259" s="225"/>
      <c r="C259" s="225"/>
      <c r="D259" s="226"/>
      <c r="E259" s="227"/>
      <c r="F259" s="228"/>
      <c r="G259" s="227"/>
      <c r="H259" s="227"/>
      <c r="I259" s="229"/>
    </row>
    <row r="260" spans="1:9" ht="18.600000000000001" x14ac:dyDescent="0.25">
      <c r="A260" s="230"/>
      <c r="B260" s="231"/>
      <c r="C260" s="232"/>
      <c r="D260" s="233"/>
      <c r="E260" s="234"/>
      <c r="F260" s="234"/>
      <c r="G260" s="234"/>
      <c r="H260" s="234"/>
      <c r="I260" s="235"/>
    </row>
    <row r="261" spans="1:9" ht="18.600000000000001" x14ac:dyDescent="0.25">
      <c r="A261" s="375"/>
      <c r="B261" s="505"/>
      <c r="C261" s="378"/>
      <c r="D261" s="375"/>
      <c r="E261" s="379"/>
      <c r="F261" s="379"/>
      <c r="G261" s="379"/>
      <c r="H261" s="380"/>
      <c r="I261" s="506"/>
    </row>
    <row r="262" spans="1:9" ht="18.600000000000001" x14ac:dyDescent="0.25">
      <c r="A262" s="375"/>
      <c r="B262" s="505"/>
      <c r="C262" s="378"/>
      <c r="D262" s="375"/>
      <c r="E262" s="379"/>
      <c r="F262" s="379"/>
      <c r="G262" s="379"/>
      <c r="H262" s="380"/>
      <c r="I262" s="506"/>
    </row>
    <row r="263" spans="1:9" ht="18.600000000000001" x14ac:dyDescent="0.25">
      <c r="A263" s="375"/>
      <c r="B263" s="505"/>
      <c r="C263" s="378"/>
      <c r="D263" s="375"/>
      <c r="E263" s="379"/>
      <c r="F263" s="379"/>
      <c r="G263" s="379"/>
      <c r="H263" s="380"/>
      <c r="I263" s="506"/>
    </row>
    <row r="264" spans="1:9" ht="55.8" x14ac:dyDescent="0.25">
      <c r="A264" s="155">
        <f>+[2]ระบบการควบคุมฯ!A899</f>
        <v>2.4</v>
      </c>
      <c r="B264" s="121" t="str">
        <f>+[2]ระบบการควบคุมฯ!B899</f>
        <v>กิจกรรมสนับสนุนผู้ปฏิบัติงานในสถานศึกษา</v>
      </c>
      <c r="C264" s="121" t="str">
        <f>+[2]ระบบการควบคุมฯ!C899</f>
        <v>20004 1300 Q2669/20004 65 0005400000</v>
      </c>
      <c r="D264" s="123">
        <f>+D265</f>
        <v>0</v>
      </c>
      <c r="E264" s="140">
        <f t="shared" ref="E264:H264" si="95">+E265</f>
        <v>0</v>
      </c>
      <c r="F264" s="140">
        <f t="shared" si="95"/>
        <v>0</v>
      </c>
      <c r="G264" s="140">
        <f t="shared" si="95"/>
        <v>0</v>
      </c>
      <c r="H264" s="140">
        <f t="shared" si="95"/>
        <v>0</v>
      </c>
      <c r="I264" s="141"/>
    </row>
    <row r="265" spans="1:9" ht="18.600000000000001" x14ac:dyDescent="0.25">
      <c r="A265" s="142"/>
      <c r="B265" s="143" t="str">
        <f>+[2]ระบบการควบคุมฯ!B900</f>
        <v xml:space="preserve"> งบดำเนินงาน 66112xx</v>
      </c>
      <c r="C265" s="143"/>
      <c r="D265" s="144">
        <f>SUM(D266)</f>
        <v>0</v>
      </c>
      <c r="E265" s="144">
        <f t="shared" ref="E265:H265" si="96">SUM(E266)</f>
        <v>0</v>
      </c>
      <c r="F265" s="144">
        <f t="shared" si="96"/>
        <v>0</v>
      </c>
      <c r="G265" s="144">
        <f t="shared" si="96"/>
        <v>0</v>
      </c>
      <c r="H265" s="144">
        <f t="shared" si="96"/>
        <v>0</v>
      </c>
      <c r="I265" s="146"/>
    </row>
    <row r="266" spans="1:9" ht="111.6" x14ac:dyDescent="0.25">
      <c r="A266" s="848" t="s">
        <v>114</v>
      </c>
      <c r="B266" s="849" t="str">
        <f>+[5]ระบบการควบคุมฯ!B727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266" s="849" t="str">
        <f>+[5]ระบบการควบคุมฯ!C727</f>
        <v>ศธ 04002/ว135 ลว 12 ม.ค.65 โอนครั้งที่ 147</v>
      </c>
      <c r="D266" s="850">
        <f>+[3]ระบบการควบคุมฯ!F909</f>
        <v>0</v>
      </c>
      <c r="E266" s="850">
        <f>+[3]ระบบการควบคุมฯ!G909+[3]ระบบการควบคุมฯ!H909</f>
        <v>0</v>
      </c>
      <c r="F266" s="850">
        <f>+[3]ระบบการควบคุมฯ!I909+[3]ระบบการควบคุมฯ!J909</f>
        <v>0</v>
      </c>
      <c r="G266" s="850">
        <f>+[3]ระบบการควบคุมฯ!K909+[3]ระบบการควบคุมฯ!L909</f>
        <v>0</v>
      </c>
      <c r="H266" s="850">
        <f>+D266-E266-F266-G266</f>
        <v>0</v>
      </c>
      <c r="I266" s="851" t="s">
        <v>13</v>
      </c>
    </row>
    <row r="267" spans="1:9" ht="18.600000000000001" x14ac:dyDescent="0.25">
      <c r="A267" s="155">
        <v>2.4</v>
      </c>
      <c r="B267" s="121" t="str">
        <f>+[3]ระบบการควบคุมฯ!B910</f>
        <v xml:space="preserve">กิจกรรมช่วยเหลือกลุ่มเป้าหมายทางสังคม  </v>
      </c>
      <c r="C267" s="121" t="str">
        <f>+[3]ระบบการควบคุมฯ!C910</f>
        <v>20004 66 62408 00000</v>
      </c>
      <c r="D267" s="123">
        <f>+D268</f>
        <v>56400</v>
      </c>
      <c r="E267" s="140">
        <f t="shared" ref="E267:H267" si="97">+E268</f>
        <v>0</v>
      </c>
      <c r="F267" s="140">
        <f t="shared" si="97"/>
        <v>0</v>
      </c>
      <c r="G267" s="140">
        <f t="shared" si="97"/>
        <v>2300</v>
      </c>
      <c r="H267" s="140">
        <f t="shared" si="97"/>
        <v>54100</v>
      </c>
      <c r="I267" s="141"/>
    </row>
    <row r="268" spans="1:9" ht="18.600000000000001" x14ac:dyDescent="0.25">
      <c r="A268" s="142"/>
      <c r="B268" s="143" t="str">
        <f>+[2]ระบบการควบคุมฯ!C480</f>
        <v>20004 35000200 2000000</v>
      </c>
      <c r="C268" s="143"/>
      <c r="D268" s="144">
        <f>SUM(D269:D274)</f>
        <v>56400</v>
      </c>
      <c r="E268" s="144">
        <f t="shared" ref="E268:H268" si="98">SUM(E269:E274)</f>
        <v>0</v>
      </c>
      <c r="F268" s="144">
        <f t="shared" si="98"/>
        <v>0</v>
      </c>
      <c r="G268" s="144">
        <f t="shared" si="98"/>
        <v>2300</v>
      </c>
      <c r="H268" s="144">
        <f t="shared" si="98"/>
        <v>54100</v>
      </c>
      <c r="I268" s="146"/>
    </row>
    <row r="269" spans="1:9" ht="74.400000000000006" x14ac:dyDescent="0.25">
      <c r="A269" s="129" t="str">
        <f>+[2]ระบบการควบคุมฯ!A907</f>
        <v>2.4.1</v>
      </c>
      <c r="B269" s="166" t="str">
        <f>+[2]ระบบการควบคุมฯ!B907</f>
        <v xml:space="preserve">ค่าใช้จ่ายในการเดินทางเข้าร่วมโครงการฝึกอบรมหลักสูตรการฝึกอบรมพนักงานเจ้าหน้าที่ส่งเสริมความประพฤตินักเรียนและนักศึกษา (พสน.)   ระหว่างวันที่ 15-18 ธันวาคม 2565 ณ โรงแรมเดอะพาลาซโซ กรุงเทพมหานคร </v>
      </c>
      <c r="C269" s="166" t="str">
        <f>+[2]ระบบการควบคุมฯ!C907</f>
        <v>ศธ 04002/ว5750 ลว 20 ธ.ค.65 ครั้งที่ 148</v>
      </c>
      <c r="D269" s="131">
        <f>+[2]ระบบการควบคุมฯ!F907</f>
        <v>800</v>
      </c>
      <c r="E269" s="131">
        <f>+[2]ระบบการควบคุมฯ!G907+[2]ระบบการควบคุมฯ!H907</f>
        <v>0</v>
      </c>
      <c r="F269" s="131">
        <f>+[2]ระบบการควบคุมฯ!I907+[2]ระบบการควบคุมฯ!J907</f>
        <v>0</v>
      </c>
      <c r="G269" s="131">
        <f>+[2]ระบบการควบคุมฯ!K907+[2]ระบบการควบคุมฯ!L907</f>
        <v>700</v>
      </c>
      <c r="H269" s="131">
        <f>+D269-E269-F269-G269</f>
        <v>100</v>
      </c>
      <c r="I269" s="864" t="s">
        <v>13</v>
      </c>
    </row>
    <row r="270" spans="1:9" ht="111.6" x14ac:dyDescent="0.25">
      <c r="A270" s="129" t="str">
        <f>+[2]ระบบการควบคุมฯ!A908</f>
        <v>2.4.2</v>
      </c>
      <c r="B270" s="166" t="str">
        <f>+[2]ระบบการควบคุมฯ!B908</f>
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</c>
      <c r="C270" s="166" t="str">
        <f>+[2]ระบบการควบคุมฯ!C908</f>
        <v>ศธ 04002/ว125ลว 12 ม.ค.66 ครั้งที่ 185</v>
      </c>
      <c r="D270" s="131">
        <f>+[2]ระบบการควบคุมฯ!F908</f>
        <v>1600</v>
      </c>
      <c r="E270" s="131">
        <f>+[2]ระบบการควบคุมฯ!G908+[2]ระบบการควบคุมฯ!H908</f>
        <v>0</v>
      </c>
      <c r="F270" s="131">
        <f>+[2]ระบบการควบคุมฯ!I908+[2]ระบบการควบคุมฯ!J908</f>
        <v>0</v>
      </c>
      <c r="G270" s="131">
        <f>+[2]ระบบการควบคุมฯ!K908+[2]ระบบการควบคุมฯ!L908</f>
        <v>1600</v>
      </c>
      <c r="H270" s="131">
        <f>+D270-E270-F270-G270</f>
        <v>0</v>
      </c>
      <c r="I270" s="864" t="s">
        <v>15</v>
      </c>
    </row>
    <row r="271" spans="1:9" ht="55.8" x14ac:dyDescent="0.25">
      <c r="A271" s="129" t="str">
        <f>+[2]ระบบการควบคุมฯ!A909</f>
        <v>2.4.3</v>
      </c>
      <c r="B271" s="166" t="str">
        <f>+[2]ระบบการควบคุมฯ!B909</f>
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</c>
      <c r="C271" s="166" t="str">
        <f>+[2]ระบบการควบคุมฯ!C909</f>
        <v>ศธ 04002/ว686/22 กพ 66 ครั้งที่ 323</v>
      </c>
      <c r="D271" s="131">
        <f>+[2]ระบบการควบคุมฯ!F909</f>
        <v>10000</v>
      </c>
      <c r="E271" s="131">
        <f>+[2]ระบบการควบคุมฯ!G909+[2]ระบบการควบคุมฯ!H909</f>
        <v>0</v>
      </c>
      <c r="F271" s="131">
        <f>+[2]ระบบการควบคุมฯ!I909+[2]ระบบการควบคุมฯ!J909</f>
        <v>0</v>
      </c>
      <c r="G271" s="131">
        <f>+[2]ระบบการควบคุมฯ!K909+[2]ระบบการควบคุมฯ!L909</f>
        <v>0</v>
      </c>
      <c r="H271" s="131">
        <f t="shared" ref="H271:H274" si="99">+D271-E271-F271-G271</f>
        <v>10000</v>
      </c>
      <c r="I271" s="864" t="s">
        <v>13</v>
      </c>
    </row>
    <row r="272" spans="1:9" ht="37.200000000000003" x14ac:dyDescent="0.25">
      <c r="A272" s="129" t="str">
        <f>+[2]ระบบการควบคุมฯ!A910</f>
        <v>2.4.4</v>
      </c>
      <c r="B272" s="166" t="str">
        <f>+[2]ระบบการควบคุมฯ!B910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</c>
      <c r="C272" s="166" t="str">
        <f>+[2]ระบบการควบคุมฯ!C910</f>
        <v>ศธ 04002/ว1230/27 มีค 66 ครั้งที่ 421</v>
      </c>
      <c r="D272" s="131">
        <f>+[2]ระบบการควบคุมฯ!F910</f>
        <v>30000</v>
      </c>
      <c r="E272" s="131">
        <f>+[2]ระบบการควบคุมฯ!G910+[2]ระบบการควบคุมฯ!H910</f>
        <v>0</v>
      </c>
      <c r="F272" s="131">
        <f>+[2]ระบบการควบคุมฯ!I910+[2]ระบบการควบคุมฯ!J910</f>
        <v>0</v>
      </c>
      <c r="G272" s="131">
        <f>+[2]ระบบการควบคุมฯ!K910+[2]ระบบการควบคุมฯ!L910</f>
        <v>0</v>
      </c>
      <c r="H272" s="131">
        <f t="shared" si="99"/>
        <v>30000</v>
      </c>
      <c r="I272" s="864" t="s">
        <v>13</v>
      </c>
    </row>
    <row r="273" spans="1:9" ht="55.8" x14ac:dyDescent="0.25">
      <c r="A273" s="129" t="str">
        <f>+[2]ระบบการควบคุมฯ!A911</f>
        <v>2.4.5</v>
      </c>
      <c r="B273" s="166" t="str">
        <f>+[2]ระบบการควบคุมฯ!B911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273" s="166" t="str">
        <f>+[2]ระบบการควบคุมฯ!C911</f>
        <v>ศธ 04002/ว2513/23 มิย 66 ครั้งที่ 608</v>
      </c>
      <c r="D273" s="131">
        <f>+[2]ระบบการควบคุมฯ!F911</f>
        <v>9000</v>
      </c>
      <c r="E273" s="131">
        <f>+[2]ระบบการควบคุมฯ!G911+[2]ระบบการควบคุมฯ!H911</f>
        <v>0</v>
      </c>
      <c r="F273" s="131">
        <f>+[2]ระบบการควบคุมฯ!I911+[2]ระบบการควบคุมฯ!J911</f>
        <v>0</v>
      </c>
      <c r="G273" s="131">
        <f>+[2]ระบบการควบคุมฯ!K911+[2]ระบบการควบคุมฯ!L911</f>
        <v>0</v>
      </c>
      <c r="H273" s="131">
        <f t="shared" si="99"/>
        <v>9000</v>
      </c>
      <c r="I273" s="864" t="s">
        <v>202</v>
      </c>
    </row>
    <row r="274" spans="1:9" ht="55.8" x14ac:dyDescent="0.25">
      <c r="A274" s="129" t="str">
        <f>+[2]ระบบการควบคุมฯ!A912</f>
        <v>2.4.6</v>
      </c>
      <c r="B274" s="166" t="str">
        <f>+[2]ระบบการควบคุมฯ!B912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274" s="166" t="str">
        <f>+[2]ระบบการควบคุมฯ!C912</f>
        <v>ศธ 04002/ว2953/25 กค 66 ครั้งที่ 689 จำนวนเงิน 61,055 บาท</v>
      </c>
      <c r="D274" s="131">
        <f>+[2]ระบบการควบคุมฯ!F912</f>
        <v>5000</v>
      </c>
      <c r="E274" s="131">
        <f>+[2]ระบบการควบคุมฯ!G912+[2]ระบบการควบคุมฯ!H912</f>
        <v>0</v>
      </c>
      <c r="F274" s="131">
        <f>+[2]ระบบการควบคุมฯ!I912+[2]ระบบการควบคุมฯ!J912</f>
        <v>0</v>
      </c>
      <c r="G274" s="131">
        <f>+[2]ระบบการควบคุมฯ!K912+[2]ระบบการควบคุมฯ!L912</f>
        <v>0</v>
      </c>
      <c r="H274" s="131">
        <f t="shared" si="99"/>
        <v>5000</v>
      </c>
      <c r="I274" s="864" t="s">
        <v>96</v>
      </c>
    </row>
    <row r="275" spans="1:9" ht="18.600000000000001" x14ac:dyDescent="0.25">
      <c r="A275" s="155">
        <v>2.5</v>
      </c>
      <c r="B275" s="865" t="str">
        <f>+[3]ระบบการควบคุมฯ!B1063</f>
        <v xml:space="preserve">กิจกรรมการขับเคลื่อนหลักสูตรแกนกลางการศึกษาขั้นพื้นฐาน </v>
      </c>
      <c r="C275" s="865" t="str">
        <f>+[3]ระบบการควบคุมฯ!C1063</f>
        <v>20004 65 00092 00000</v>
      </c>
      <c r="D275" s="123">
        <f>+D276</f>
        <v>0</v>
      </c>
      <c r="E275" s="123">
        <f t="shared" ref="E275:H275" si="100">+E276</f>
        <v>0</v>
      </c>
      <c r="F275" s="123">
        <f t="shared" si="100"/>
        <v>0</v>
      </c>
      <c r="G275" s="123">
        <f t="shared" si="100"/>
        <v>0</v>
      </c>
      <c r="H275" s="123">
        <f t="shared" si="100"/>
        <v>0</v>
      </c>
      <c r="I275" s="866"/>
    </row>
    <row r="276" spans="1:9" ht="18.600000000000001" x14ac:dyDescent="0.25">
      <c r="A276" s="142"/>
      <c r="B276" s="143" t="str">
        <f>+[2]ระบบการควบคุมฯ!B1084</f>
        <v xml:space="preserve"> งบดำเนินงาน 66112xx</v>
      </c>
      <c r="C276" s="143" t="str">
        <f>+[3]ระบบการควบคุมฯ!C1064</f>
        <v>20004 35000200 200000</v>
      </c>
      <c r="D276" s="144"/>
      <c r="E276" s="144">
        <f t="shared" ref="E276:H276" si="101">SUM(E277)</f>
        <v>0</v>
      </c>
      <c r="F276" s="144">
        <f t="shared" si="101"/>
        <v>0</v>
      </c>
      <c r="G276" s="144">
        <f t="shared" si="101"/>
        <v>0</v>
      </c>
      <c r="H276" s="144">
        <f t="shared" si="101"/>
        <v>0</v>
      </c>
      <c r="I276" s="146"/>
    </row>
    <row r="277" spans="1:9" ht="37.200000000000003" x14ac:dyDescent="0.25">
      <c r="A277" s="224" t="s">
        <v>128</v>
      </c>
      <c r="B277" s="225" t="str">
        <f>+[3]ระบบการควบคุมฯ!B1065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277" s="225" t="str">
        <f>+[3]ระบบการควบคุมฯ!C1065</f>
        <v>ศธ 04002/ว3006 ลว 5 ส.ค.65 ครั้งที่ 727</v>
      </c>
      <c r="D277" s="226">
        <f>+[3]ระบบการควบคุมฯ!D1065</f>
        <v>0</v>
      </c>
      <c r="E277" s="227">
        <f>+[3]ระบบการควบคุมฯ!G918+[3]ระบบการควบคุมฯ!H918</f>
        <v>0</v>
      </c>
      <c r="F277" s="227">
        <f>+[3]ระบบการควบคุมฯ!I918+[3]ระบบการควบคุมฯ!J918</f>
        <v>0</v>
      </c>
      <c r="G277" s="227">
        <f>+[3]ระบบการควบคุมฯ!K1065+[3]ระบบการควบคุมฯ!L1065</f>
        <v>0</v>
      </c>
      <c r="H277" s="227">
        <f>+D277-E277-F277-G277</f>
        <v>0</v>
      </c>
      <c r="I277" s="239" t="s">
        <v>129</v>
      </c>
    </row>
    <row r="278" spans="1:9" ht="37.200000000000003" x14ac:dyDescent="0.25">
      <c r="A278" s="891">
        <f>+[2]ระบบการควบคุมฯ!A1094</f>
        <v>3</v>
      </c>
      <c r="B278" s="892" t="str">
        <f>+[2]ระบบการควบคุมฯ!B1094</f>
        <v xml:space="preserve">ผลผลิตผู้จบการศึกษามัธยมศึกษาตอนปลาย  </v>
      </c>
      <c r="C278" s="893" t="str">
        <f>+[2]ระบบการควบคุมฯ!C1094</f>
        <v>20004 35000300 2000000</v>
      </c>
      <c r="D278" s="894">
        <f>+D279+D282</f>
        <v>4000</v>
      </c>
      <c r="E278" s="894">
        <f t="shared" ref="E278:H278" si="102">+E279+E282</f>
        <v>0</v>
      </c>
      <c r="F278" s="894">
        <f t="shared" si="102"/>
        <v>0</v>
      </c>
      <c r="G278" s="894">
        <f t="shared" si="102"/>
        <v>4000</v>
      </c>
      <c r="H278" s="894">
        <f t="shared" si="102"/>
        <v>0</v>
      </c>
      <c r="I278" s="895"/>
    </row>
    <row r="279" spans="1:9" ht="37.200000000000003" x14ac:dyDescent="0.25">
      <c r="A279" s="120">
        <f>+[2]ระบบการควบคุมฯ!A1096</f>
        <v>3.1</v>
      </c>
      <c r="B279" s="122" t="str">
        <f>+[2]ระบบการควบคุมฯ!B1096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279" s="121" t="str">
        <f>+[2]ระบบการควบคุมฯ!C1094</f>
        <v>20004 35000300 2000000</v>
      </c>
      <c r="D279" s="123">
        <f>+D280</f>
        <v>4000</v>
      </c>
      <c r="E279" s="140">
        <f t="shared" ref="E279:H279" si="103">+E280</f>
        <v>0</v>
      </c>
      <c r="F279" s="140">
        <f t="shared" si="103"/>
        <v>0</v>
      </c>
      <c r="G279" s="140">
        <f t="shared" si="103"/>
        <v>4000</v>
      </c>
      <c r="H279" s="140">
        <f t="shared" si="103"/>
        <v>0</v>
      </c>
      <c r="I279" s="141"/>
    </row>
    <row r="280" spans="1:9" ht="18.600000000000001" x14ac:dyDescent="0.25">
      <c r="A280" s="142"/>
      <c r="B280" s="143" t="str">
        <f>+[5]ระบบการควบคุมฯ!B890</f>
        <v xml:space="preserve"> งบดำเนินงาน 65112xx</v>
      </c>
      <c r="C280" s="143"/>
      <c r="D280" s="144">
        <f>SUM(D281)</f>
        <v>4000</v>
      </c>
      <c r="E280" s="144">
        <f t="shared" ref="E280:H280" si="104">SUM(E281)</f>
        <v>0</v>
      </c>
      <c r="F280" s="144">
        <f t="shared" si="104"/>
        <v>0</v>
      </c>
      <c r="G280" s="144">
        <f t="shared" si="104"/>
        <v>4000</v>
      </c>
      <c r="H280" s="144">
        <f t="shared" si="104"/>
        <v>0</v>
      </c>
      <c r="I280" s="146"/>
    </row>
    <row r="281" spans="1:9" ht="74.400000000000006" x14ac:dyDescent="0.25">
      <c r="A281" s="129" t="str">
        <f>+[2]ระบบการควบคุมฯ!A1098</f>
        <v>3.1.1</v>
      </c>
      <c r="B281" s="130" t="str">
        <f>+[2]ระบบการควบคุมฯ!B1098</f>
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</c>
      <c r="C281" s="130" t="str">
        <f>+[2]ระบบการควบคุมฯ!C1098</f>
        <v>ศธ04002/ว334ลว. 1 ก.พ.66 โอนครั้งที่ 252</v>
      </c>
      <c r="D281" s="147">
        <f>+[2]ระบบการควบคุมฯ!F1098</f>
        <v>4000</v>
      </c>
      <c r="E281" s="148">
        <f>+[2]ระบบการควบคุมฯ!G1098+[2]ระบบการควบคุมฯ!H1098</f>
        <v>0</v>
      </c>
      <c r="F281" s="148">
        <f>+[2]ระบบการควบคุมฯ!I1098+[2]ระบบการควบคุมฯ!J1098</f>
        <v>0</v>
      </c>
      <c r="G281" s="148">
        <f>+[2]ระบบการควบคุมฯ!K1098+[2]ระบบการควบคุมฯ!L1098</f>
        <v>4000</v>
      </c>
      <c r="H281" s="148">
        <f>+D281-E281-F281-G281</f>
        <v>0</v>
      </c>
      <c r="I281" s="153" t="s">
        <v>130</v>
      </c>
    </row>
    <row r="282" spans="1:9" ht="18.600000000000001" x14ac:dyDescent="0.25">
      <c r="A282" s="120">
        <v>3.2</v>
      </c>
      <c r="B282" s="122" t="str">
        <f>+[3]ระบบการควบคุมฯ!B1099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282" s="121" t="str">
        <f>+[3]ระบบการควบคุมฯ!C1099</f>
        <v>20004 66 00082 00000</v>
      </c>
      <c r="D282" s="123">
        <f>+D283</f>
        <v>0</v>
      </c>
      <c r="E282" s="140">
        <f t="shared" ref="E282:H282" si="105">+E283</f>
        <v>0</v>
      </c>
      <c r="F282" s="140">
        <f t="shared" si="105"/>
        <v>0</v>
      </c>
      <c r="G282" s="140">
        <f t="shared" si="105"/>
        <v>0</v>
      </c>
      <c r="H282" s="140">
        <f t="shared" si="105"/>
        <v>0</v>
      </c>
      <c r="I282" s="141"/>
    </row>
    <row r="283" spans="1:9" ht="18.600000000000001" x14ac:dyDescent="0.25">
      <c r="A283" s="142"/>
      <c r="B283" s="143" t="str">
        <f>+[3]ระบบการควบคุมฯ!B1100</f>
        <v xml:space="preserve"> งบดำเนินงาน 66112xx</v>
      </c>
      <c r="C283" s="143" t="str">
        <f>+[3]ระบบการควบคุมฯ!C1100</f>
        <v>20004 35000700 2000000</v>
      </c>
      <c r="D283" s="144">
        <f>SUM(D284)</f>
        <v>0</v>
      </c>
      <c r="E283" s="144">
        <f t="shared" ref="E283:H283" si="106">SUM(E284)</f>
        <v>0</v>
      </c>
      <c r="F283" s="144">
        <f t="shared" si="106"/>
        <v>0</v>
      </c>
      <c r="G283" s="144">
        <f t="shared" si="106"/>
        <v>0</v>
      </c>
      <c r="H283" s="144">
        <f t="shared" si="106"/>
        <v>0</v>
      </c>
      <c r="I283" s="146"/>
    </row>
    <row r="284" spans="1:9" ht="55.8" x14ac:dyDescent="0.25">
      <c r="A284" s="129" t="s">
        <v>120</v>
      </c>
      <c r="B284" s="130" t="str">
        <f>+[3]ระบบการควบคุมฯ!B1101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284" s="545" t="str">
        <f>+[3]ระบบการควบคุมฯ!C1101</f>
        <v>ศธ04002/ว3006 ลว.5 ส.ค.65 โอนครั้งที่ 727</v>
      </c>
      <c r="D284" s="147">
        <f>+[3]ระบบการควบคุมฯ!D1101</f>
        <v>0</v>
      </c>
      <c r="E284" s="148">
        <f>+[3]ระบบการควบคุมฯ!G1100+[3]ระบบการควบคุมฯ!H1100</f>
        <v>0</v>
      </c>
      <c r="F284" s="148">
        <f>+[3]ระบบการควบคุมฯ!I1100+[3]ระบบการควบคุมฯ!J1100</f>
        <v>0</v>
      </c>
      <c r="G284" s="148">
        <f>+[3]ระบบการควบคุมฯ!K1100+[3]ระบบการควบคุมฯ!L1100</f>
        <v>0</v>
      </c>
      <c r="H284" s="148">
        <f>+D284-E284-F284-G284</f>
        <v>0</v>
      </c>
      <c r="I284" s="153" t="s">
        <v>131</v>
      </c>
    </row>
    <row r="285" spans="1:9" ht="18.600000000000001" x14ac:dyDescent="0.25">
      <c r="A285" s="129"/>
      <c r="B285" s="130"/>
      <c r="C285" s="130"/>
      <c r="D285" s="147">
        <f>+[5]ระบบการควบคุมฯ!F272</f>
        <v>0</v>
      </c>
      <c r="E285" s="148">
        <f>+[5]ระบบการควบคุมฯ!G272+[5]ระบบการควบคุมฯ!H272</f>
        <v>0</v>
      </c>
      <c r="F285" s="148">
        <f>+[5]ระบบการควบคุมฯ!I272+[5]ระบบการควบคุมฯ!J272</f>
        <v>0</v>
      </c>
      <c r="G285" s="148">
        <f>+[5]ระบบการควบคุมฯ!K272+[5]ระบบการควบคุมฯ!L272</f>
        <v>0</v>
      </c>
      <c r="H285" s="148">
        <f>+D285-E285-F285-G285</f>
        <v>0</v>
      </c>
      <c r="I285" s="153"/>
    </row>
    <row r="286" spans="1:9" ht="18.600000000000001" x14ac:dyDescent="0.25">
      <c r="A286" s="508" t="str">
        <f>+[5]ระบบการควบคุมฯ!A895</f>
        <v>จ</v>
      </c>
      <c r="B286" s="509" t="str">
        <f>+[5]ระบบการควบคุมฯ!B895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286" s="510">
        <f>+[3]ระบบการควบคุมฯ!C1105</f>
        <v>0</v>
      </c>
      <c r="D286" s="511">
        <f t="shared" ref="D286:H288" si="107">+D287</f>
        <v>52000</v>
      </c>
      <c r="E286" s="511">
        <f t="shared" si="107"/>
        <v>0</v>
      </c>
      <c r="F286" s="511">
        <f t="shared" si="107"/>
        <v>0</v>
      </c>
      <c r="G286" s="511">
        <f t="shared" si="107"/>
        <v>0</v>
      </c>
      <c r="H286" s="511">
        <f t="shared" si="107"/>
        <v>52000</v>
      </c>
      <c r="I286" s="512"/>
    </row>
    <row r="287" spans="1:9" ht="18.600000000000001" x14ac:dyDescent="0.25">
      <c r="A287" s="159">
        <f>+[5]ระบบการควบคุมฯ!A896</f>
        <v>1</v>
      </c>
      <c r="B287" s="160" t="str">
        <f>+[2]ระบบการควบคุมฯ!B1107</f>
        <v xml:space="preserve">โครงการป้องกันและแก้ไขปัญหายาเสพติดในสถานศึกษา    </v>
      </c>
      <c r="C287" s="381" t="str">
        <f>+[2]ระบบการควบคุมฯ!C1107</f>
        <v>20004 06003600</v>
      </c>
      <c r="D287" s="161">
        <f t="shared" si="107"/>
        <v>52000</v>
      </c>
      <c r="E287" s="161">
        <f t="shared" si="107"/>
        <v>0</v>
      </c>
      <c r="F287" s="161">
        <f t="shared" si="107"/>
        <v>0</v>
      </c>
      <c r="G287" s="161">
        <f t="shared" si="107"/>
        <v>0</v>
      </c>
      <c r="H287" s="161">
        <f t="shared" si="107"/>
        <v>52000</v>
      </c>
      <c r="I287" s="162"/>
    </row>
    <row r="288" spans="1:9" ht="18.600000000000001" x14ac:dyDescent="0.25">
      <c r="A288" s="163">
        <f>+[2]ระบบการควบคุมฯ!A1108</f>
        <v>1.1000000000000001</v>
      </c>
      <c r="B288" s="483" t="str">
        <f>+[2]ระบบการควบคุมฯ!B1108</f>
        <v xml:space="preserve"> กิจกรรมป้องกันและแก้ไขปัญหายาเสพติดในสถานศึกษา  </v>
      </c>
      <c r="C288" s="483" t="str">
        <f>+[3]ระบบการควบคุมฯ!C1107</f>
        <v>20004 66 57455 00000</v>
      </c>
      <c r="D288" s="164">
        <f>+D289</f>
        <v>52000</v>
      </c>
      <c r="E288" s="164">
        <f t="shared" si="107"/>
        <v>0</v>
      </c>
      <c r="F288" s="164">
        <f t="shared" si="107"/>
        <v>0</v>
      </c>
      <c r="G288" s="164">
        <f t="shared" si="107"/>
        <v>0</v>
      </c>
      <c r="H288" s="164">
        <f t="shared" si="107"/>
        <v>52000</v>
      </c>
      <c r="I288" s="165"/>
    </row>
    <row r="289" spans="1:9" ht="18.600000000000001" x14ac:dyDescent="0.25">
      <c r="A289" s="142"/>
      <c r="B289" s="519" t="str">
        <f>+[2]ระบบการควบคุมฯ!B1109</f>
        <v xml:space="preserve"> งบรายจ่ายอื่น 6611500</v>
      </c>
      <c r="C289" s="519"/>
      <c r="D289" s="144">
        <f>SUM(D290:D301)</f>
        <v>52000</v>
      </c>
      <c r="E289" s="144">
        <f t="shared" ref="E289:H289" si="108">SUM(E290:E301)</f>
        <v>0</v>
      </c>
      <c r="F289" s="144">
        <f t="shared" si="108"/>
        <v>0</v>
      </c>
      <c r="G289" s="144">
        <f t="shared" si="108"/>
        <v>0</v>
      </c>
      <c r="H289" s="144">
        <f t="shared" si="108"/>
        <v>52000</v>
      </c>
      <c r="I289" s="146"/>
    </row>
    <row r="290" spans="1:9" ht="74.400000000000006" x14ac:dyDescent="0.25">
      <c r="A290" s="224" t="str">
        <f>+[2]ระบบการควบคุมฯ!A1111</f>
        <v>1.1.1</v>
      </c>
      <c r="B290" s="236" t="str">
        <f>+[2]ระบบการควบคุมฯ!B1111</f>
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</c>
      <c r="C290" s="236" t="str">
        <f>+[2]ระบบการควบคุมฯ!C1111</f>
        <v>ศธ 04002/ว5654 ลว 16 ธ.ค. 65 ครั้งที่ 130</v>
      </c>
      <c r="D290" s="237">
        <f>+[2]ระบบการควบคุมฯ!F1111</f>
        <v>52000</v>
      </c>
      <c r="E290" s="238">
        <f>+[2]ระบบการควบคุมฯ!G1111+[2]ระบบการควบคุมฯ!H1111</f>
        <v>0</v>
      </c>
      <c r="F290" s="238">
        <f>+[2]ระบบการควบคุมฯ!I1111+[2]ระบบการควบคุมฯ!J1111</f>
        <v>0</v>
      </c>
      <c r="G290" s="238">
        <f>+[2]ระบบการควบคุมฯ!K1111+[2]ระบบการควบคุมฯ!L1111</f>
        <v>0</v>
      </c>
      <c r="H290" s="238">
        <f>+D290-E290-F290-G290</f>
        <v>52000</v>
      </c>
      <c r="I290" s="239" t="s">
        <v>13</v>
      </c>
    </row>
    <row r="291" spans="1:9" ht="18.600000000000001" x14ac:dyDescent="0.25">
      <c r="A291" s="230"/>
      <c r="B291" s="240"/>
      <c r="C291" s="240" t="str">
        <f>+[2]ระบบการควบคุมฯ!C1110</f>
        <v>20004 06003600 5000002</v>
      </c>
      <c r="D291" s="241"/>
      <c r="E291" s="242"/>
      <c r="F291" s="242"/>
      <c r="G291" s="242"/>
      <c r="H291" s="242"/>
      <c r="I291" s="235"/>
    </row>
    <row r="292" spans="1:9" ht="37.200000000000003" x14ac:dyDescent="0.25">
      <c r="A292" s="224" t="str">
        <f>+[3]ระบบการควบคุมฯ!A1111</f>
        <v>1.1.2</v>
      </c>
      <c r="B292" s="236" t="str">
        <f>+[3]ระบบการควบคุมฯ!B1111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292" s="236" t="str">
        <f>+[3]ระบบการควบคุมฯ!C1111</f>
        <v>ศธ 04002/ว1970  ลว 25 พ.ค. 65 ครั้งที่ 479</v>
      </c>
      <c r="D292" s="237">
        <f>+[3]ระบบการควบคุมฯ!D1111</f>
        <v>0</v>
      </c>
      <c r="E292" s="238">
        <f>+[3]ระบบการควบคุมฯ!G1111+[3]ระบบการควบคุมฯ!H1111</f>
        <v>0</v>
      </c>
      <c r="F292" s="238">
        <f>+[3]ระบบการควบคุมฯ!I1111+[3]ระบบการควบคุมฯ!J1111</f>
        <v>0</v>
      </c>
      <c r="G292" s="238">
        <f>+[3]ระบบการควบคุมฯ!K1111+[3]ระบบการควบคุมฯ!L1111</f>
        <v>0</v>
      </c>
      <c r="H292" s="238">
        <f>+D292-E292-F292-G292</f>
        <v>0</v>
      </c>
      <c r="I292" s="239" t="s">
        <v>107</v>
      </c>
    </row>
    <row r="293" spans="1:9" ht="18.600000000000001" x14ac:dyDescent="0.25">
      <c r="A293" s="230"/>
      <c r="B293" s="243"/>
      <c r="C293" s="243" t="str">
        <f>+[3]ระบบการควบคุมฯ!C1112</f>
        <v>20004 06003600</v>
      </c>
      <c r="D293" s="244"/>
      <c r="E293" s="245"/>
      <c r="F293" s="245"/>
      <c r="G293" s="245"/>
      <c r="H293" s="245"/>
      <c r="I293" s="235"/>
    </row>
    <row r="294" spans="1:9" ht="37.200000000000003" x14ac:dyDescent="0.25">
      <c r="A294" s="224" t="str">
        <f>+[3]ระบบการควบคุมฯ!A1113</f>
        <v>1.1.3</v>
      </c>
      <c r="B294" s="236" t="str">
        <f>+[3]ระบบการควบคุมฯ!B1113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294" s="236" t="str">
        <f>+[3]ระบบการควบคุมฯ!C1113</f>
        <v>ศธ 04002/ว2903  ลว 2 ส.ค. 65 ครั้งที่ 680</v>
      </c>
      <c r="D294" s="237">
        <f>+[3]ระบบการควบคุมฯ!D1113</f>
        <v>0</v>
      </c>
      <c r="E294" s="238">
        <f>+[3]ระบบการควบคุมฯ!G1113+[3]ระบบการควบคุมฯ!H1113</f>
        <v>0</v>
      </c>
      <c r="F294" s="238">
        <f>+[3]ระบบการควบคุมฯ!I1113+[3]ระบบการควบคุมฯ!J1113</f>
        <v>0</v>
      </c>
      <c r="G294" s="238">
        <f>+[3]ระบบการควบคุมฯ!K1113+[3]ระบบการควบคุมฯ!L1113</f>
        <v>0</v>
      </c>
      <c r="H294" s="238">
        <f>+D294-E294-F294-G294</f>
        <v>0</v>
      </c>
      <c r="I294" s="239" t="s">
        <v>13</v>
      </c>
    </row>
    <row r="295" spans="1:9" ht="18.600000000000001" x14ac:dyDescent="0.25">
      <c r="A295" s="230"/>
      <c r="B295" s="243"/>
      <c r="C295" s="243" t="str">
        <f>+[3]ระบบการควบคุมฯ!C1114</f>
        <v>20004 06003600</v>
      </c>
      <c r="D295" s="244"/>
      <c r="E295" s="245"/>
      <c r="F295" s="245"/>
      <c r="G295" s="245"/>
      <c r="H295" s="245"/>
      <c r="I295" s="235"/>
    </row>
    <row r="296" spans="1:9" ht="37.200000000000003" x14ac:dyDescent="0.25">
      <c r="A296" s="224" t="str">
        <f>+[3]ระบบการควบคุมฯ!A1115</f>
        <v>1.1.4</v>
      </c>
      <c r="B296" s="236" t="str">
        <f>+[5]ระบบการควบคุมฯ!B901</f>
        <v>ค่าใช้จ่ายโครงการลูกเสือต้านยาเสพติด</v>
      </c>
      <c r="C296" s="236" t="str">
        <f>+[5]ระบบการควบคุมฯ!C901</f>
        <v xml:space="preserve">ศธ 04002/ว589 ลว 11 ก.พ. 65 ครั้งที่ 208 </v>
      </c>
      <c r="D296" s="237"/>
      <c r="E296" s="238">
        <f>+[3]ระบบการควบคุมฯ!G1115+[3]ระบบการควบคุมฯ!H1115</f>
        <v>0</v>
      </c>
      <c r="F296" s="238">
        <f>+[3]ระบบการควบคุมฯ!I1115+[3]ระบบการควบคุมฯ!J1115</f>
        <v>0</v>
      </c>
      <c r="G296" s="238">
        <f>+[3]ระบบการควบคุมฯ!K1115+[3]ระบบการควบคุมฯ!L1115</f>
        <v>0</v>
      </c>
      <c r="H296" s="238">
        <f>+D296-E296-F296-G296</f>
        <v>0</v>
      </c>
      <c r="I296" s="239" t="s">
        <v>107</v>
      </c>
    </row>
    <row r="297" spans="1:9" ht="18.600000000000001" x14ac:dyDescent="0.25">
      <c r="A297" s="230"/>
      <c r="B297" s="243"/>
      <c r="C297" s="243" t="str">
        <f>+[5]ระบบการควบคุมฯ!C902</f>
        <v>2000406036700002</v>
      </c>
      <c r="D297" s="244"/>
      <c r="E297" s="245"/>
      <c r="F297" s="245"/>
      <c r="G297" s="245"/>
      <c r="H297" s="245"/>
      <c r="I297" s="235"/>
    </row>
    <row r="298" spans="1:9" ht="18.600000000000001" x14ac:dyDescent="0.25">
      <c r="A298" s="129"/>
      <c r="B298" s="166"/>
      <c r="C298" s="166"/>
      <c r="D298" s="167"/>
      <c r="E298" s="168"/>
      <c r="F298" s="168"/>
      <c r="G298" s="168"/>
      <c r="H298" s="168"/>
      <c r="I298" s="151"/>
    </row>
    <row r="299" spans="1:9" ht="18.600000000000001" x14ac:dyDescent="0.25">
      <c r="A299" s="546"/>
      <c r="B299" s="547"/>
      <c r="C299" s="547"/>
      <c r="D299" s="548"/>
      <c r="E299" s="549"/>
      <c r="F299" s="549"/>
      <c r="G299" s="549"/>
      <c r="H299" s="549"/>
      <c r="I299" s="152"/>
    </row>
    <row r="300" spans="1:9" ht="18.600000000000001" x14ac:dyDescent="0.25">
      <c r="A300" s="546"/>
      <c r="B300" s="547"/>
      <c r="C300" s="547"/>
      <c r="D300" s="548"/>
      <c r="E300" s="549"/>
      <c r="F300" s="549"/>
      <c r="G300" s="549"/>
      <c r="H300" s="549"/>
      <c r="I300" s="152"/>
    </row>
    <row r="301" spans="1:9" ht="18.600000000000001" x14ac:dyDescent="0.25">
      <c r="A301" s="546"/>
      <c r="B301" s="547"/>
      <c r="C301" s="547"/>
      <c r="D301" s="548"/>
      <c r="E301" s="549"/>
      <c r="F301" s="549"/>
      <c r="G301" s="549"/>
      <c r="H301" s="549"/>
      <c r="I301" s="152"/>
    </row>
    <row r="302" spans="1:9" ht="18.600000000000001" x14ac:dyDescent="0.25">
      <c r="A302" s="104" t="str">
        <f>+[3]ระบบการควบคุมฯ!A1119</f>
        <v>ฉ</v>
      </c>
      <c r="B302" s="157" t="str">
        <f>+[3]ระบบการควบคุมฯ!B1119</f>
        <v>แผนงานบูรณาการ : ต่อต้านการทุจริตและประพฤติมิชอบ</v>
      </c>
      <c r="C302" s="514" t="str">
        <f>+[3]ระบบการควบคุมฯ!C1119</f>
        <v>20004 56003700</v>
      </c>
      <c r="D302" s="106">
        <f>+D303</f>
        <v>115000</v>
      </c>
      <c r="E302" s="106">
        <f t="shared" ref="E302:H302" si="109">+E303</f>
        <v>0</v>
      </c>
      <c r="F302" s="106">
        <f t="shared" si="109"/>
        <v>0</v>
      </c>
      <c r="G302" s="106">
        <f t="shared" si="109"/>
        <v>74645</v>
      </c>
      <c r="H302" s="106">
        <f t="shared" si="109"/>
        <v>40355</v>
      </c>
      <c r="I302" s="158"/>
    </row>
    <row r="303" spans="1:9" ht="18.600000000000001" x14ac:dyDescent="0.25">
      <c r="A303" s="513">
        <f>+[3]ระบบการควบคุมฯ!A1120</f>
        <v>1</v>
      </c>
      <c r="B303" s="515" t="str">
        <f>+[3]ระบบการควบคุมฯ!B1120</f>
        <v>โครงการเสริมสร้างคุณธรรม จริยธรรม และธรรมาภิบาลในสถานศึกษา</v>
      </c>
      <c r="C303" s="516" t="str">
        <f>+[3]ระบบการควบคุมฯ!C1120</f>
        <v>20005 56003700</v>
      </c>
      <c r="D303" s="517">
        <f>+D305+D311+D314+D318</f>
        <v>115000</v>
      </c>
      <c r="E303" s="517">
        <f t="shared" ref="E303:H304" si="110">+E305+E311+E314+E318</f>
        <v>0</v>
      </c>
      <c r="F303" s="517">
        <f t="shared" si="110"/>
        <v>0</v>
      </c>
      <c r="G303" s="517">
        <f t="shared" si="110"/>
        <v>74645</v>
      </c>
      <c r="H303" s="517">
        <f t="shared" si="110"/>
        <v>40355</v>
      </c>
      <c r="I303" s="518"/>
    </row>
    <row r="304" spans="1:9" ht="18.600000000000001" x14ac:dyDescent="0.25">
      <c r="A304" s="142"/>
      <c r="B304" s="519" t="str">
        <f>+[2]ระบบการควบคุมฯ!B1123</f>
        <v>งบดำเนินงาน 66112XX</v>
      </c>
      <c r="C304" s="519"/>
      <c r="D304" s="144">
        <f>+D306+D312+D315+D319</f>
        <v>115000</v>
      </c>
      <c r="E304" s="144">
        <f t="shared" si="110"/>
        <v>0</v>
      </c>
      <c r="F304" s="144">
        <f t="shared" si="110"/>
        <v>0</v>
      </c>
      <c r="G304" s="144">
        <f t="shared" si="110"/>
        <v>74645</v>
      </c>
      <c r="H304" s="144">
        <f t="shared" si="110"/>
        <v>40355</v>
      </c>
      <c r="I304" s="146"/>
    </row>
    <row r="305" spans="1:9" ht="37.200000000000003" x14ac:dyDescent="0.25">
      <c r="A305" s="163">
        <f>+[2]ระบบการควบคุมฯ!A1124</f>
        <v>1.1000000000000001</v>
      </c>
      <c r="B305" s="483" t="str">
        <f>+[2]ระบบการควบคุมฯ!B1124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305" s="520" t="str">
        <f>+[2]ระบบการควบคุมฯ!C1124</f>
        <v xml:space="preserve">20004 66 00026 00000  </v>
      </c>
      <c r="D305" s="164">
        <f>+D306</f>
        <v>73000</v>
      </c>
      <c r="E305" s="164">
        <f t="shared" ref="E305:I305" si="111">+E306</f>
        <v>0</v>
      </c>
      <c r="F305" s="164">
        <f t="shared" si="111"/>
        <v>0</v>
      </c>
      <c r="G305" s="164">
        <f t="shared" si="111"/>
        <v>52530</v>
      </c>
      <c r="H305" s="164">
        <f t="shared" si="111"/>
        <v>20470</v>
      </c>
      <c r="I305" s="164">
        <f t="shared" si="111"/>
        <v>0</v>
      </c>
    </row>
    <row r="306" spans="1:9" ht="18.600000000000001" x14ac:dyDescent="0.25">
      <c r="A306" s="142"/>
      <c r="B306" s="519" t="str">
        <f>+[3]ระบบการควบคุมฯ!B1123</f>
        <v xml:space="preserve"> งบดำเนินงาน 66112xx</v>
      </c>
      <c r="C306" s="519"/>
      <c r="D306" s="144">
        <f>SUM(D307:D310)</f>
        <v>73000</v>
      </c>
      <c r="E306" s="144">
        <f t="shared" ref="E306:H306" si="112">SUM(E307:E310)</f>
        <v>0</v>
      </c>
      <c r="F306" s="144">
        <f t="shared" si="112"/>
        <v>0</v>
      </c>
      <c r="G306" s="144">
        <f t="shared" si="112"/>
        <v>52530</v>
      </c>
      <c r="H306" s="144">
        <f t="shared" si="112"/>
        <v>20470</v>
      </c>
      <c r="I306" s="146"/>
    </row>
    <row r="307" spans="1:9" ht="130.19999999999999" x14ac:dyDescent="0.25">
      <c r="A307" s="224" t="str">
        <f>+[2]ระบบการควบคุมฯ!A1126</f>
        <v>1.1.1</v>
      </c>
      <c r="B307" s="236" t="str">
        <f>+[2]ระบบการควบคุมฯ!B1126</f>
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</c>
      <c r="C307" s="236" t="str">
        <f>+[2]ระบบการควบคุมฯ!C1126</f>
        <v>ศธ 04002/ว5724 ลว 19 ธ.ค. 65 ครั้งที่ 140</v>
      </c>
      <c r="D307" s="237">
        <f>+[2]ระบบการควบคุมฯ!F1126</f>
        <v>2000</v>
      </c>
      <c r="E307" s="238">
        <f>+[2]ระบบการควบคุมฯ!G1126+[2]ระบบการควบคุมฯ!H1126</f>
        <v>0</v>
      </c>
      <c r="F307" s="238">
        <f>+[2]ระบบการควบคุมฯ!I1126+[2]ระบบการควบคุมฯ!J1126</f>
        <v>0</v>
      </c>
      <c r="G307" s="238">
        <f>+[2]ระบบการควบคุมฯ!K1126+[2]ระบบการควบคุมฯ!L1126</f>
        <v>800</v>
      </c>
      <c r="H307" s="238">
        <f t="shared" ref="H307:H321" si="113">+D307-E307-F307-G307</f>
        <v>1200</v>
      </c>
      <c r="I307" s="239" t="s">
        <v>203</v>
      </c>
    </row>
    <row r="308" spans="1:9" ht="93" x14ac:dyDescent="0.25">
      <c r="A308" s="224" t="str">
        <f>+[2]ระบบการควบคุมฯ!A1127</f>
        <v>1.1.11.1</v>
      </c>
      <c r="B308" s="236" t="str">
        <f>+[2]ระบบการควบคุมฯ!B1127</f>
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</c>
      <c r="C308" s="236" t="str">
        <f>+[2]ระบบการควบคุมฯ!C1127</f>
        <v>ศธ 04002/ว973 ลว 10 มีค 66  ครั้งที่ 378</v>
      </c>
      <c r="D308" s="237">
        <f>+[2]ระบบการควบคุมฯ!F1127</f>
        <v>1000</v>
      </c>
      <c r="E308" s="238">
        <f>+[2]ระบบการควบคุมฯ!G1127+[2]ระบบการควบคุมฯ!H1127</f>
        <v>0</v>
      </c>
      <c r="F308" s="238">
        <f>+[2]ระบบการควบคุมฯ!I1127+[2]ระบบการควบคุมฯ!J1127</f>
        <v>0</v>
      </c>
      <c r="G308" s="238">
        <f>+[2]ระบบการควบคุมฯ!K1127+[2]ระบบการควบคุมฯ!L1127</f>
        <v>800</v>
      </c>
      <c r="H308" s="238">
        <f t="shared" si="113"/>
        <v>200</v>
      </c>
      <c r="I308" s="239" t="s">
        <v>115</v>
      </c>
    </row>
    <row r="309" spans="1:9" ht="37.200000000000003" x14ac:dyDescent="0.25">
      <c r="A309" s="224" t="str">
        <f>+[2]ระบบการควบคุมฯ!A1128</f>
        <v>1.1.2</v>
      </c>
      <c r="B309" s="236" t="str">
        <f>+[2]ระบบการควบคุมฯ!B1128</f>
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</c>
      <c r="C309" s="236" t="str">
        <f>+[2]ระบบการควบคุมฯ!C1128</f>
        <v>ศธ 04002/ว502 ลว 10 กพ 66  ครั้งที่ 290</v>
      </c>
      <c r="D309" s="237">
        <f>+[2]ระบบการควบคุมฯ!F1128</f>
        <v>10000</v>
      </c>
      <c r="E309" s="238">
        <f>+[2]ระบบการควบคุมฯ!G1128+[2]ระบบการควบคุมฯ!H1128</f>
        <v>0</v>
      </c>
      <c r="F309" s="238">
        <f>+[2]ระบบการควบคุมฯ!I1128+[2]ระบบการควบคุมฯ!J1128</f>
        <v>0</v>
      </c>
      <c r="G309" s="238">
        <f>+[2]ระบบการควบคุมฯ!K1128+[2]ระบบการควบคุมฯ!L1128</f>
        <v>1600</v>
      </c>
      <c r="H309" s="238">
        <f t="shared" si="113"/>
        <v>8400</v>
      </c>
      <c r="I309" s="239" t="s">
        <v>204</v>
      </c>
    </row>
    <row r="310" spans="1:9" ht="37.200000000000003" x14ac:dyDescent="0.25">
      <c r="A310" s="224" t="str">
        <f>+[2]ระบบการควบคุมฯ!A1129</f>
        <v>1.1.3</v>
      </c>
      <c r="B310" s="236" t="str">
        <f>+[2]ระบบการควบคุมฯ!B1129</f>
        <v xml:space="preserve">ค่าใช้จ่ายในการดำเนินกิจกรรมโครงการโรงเรียนสุจริต ประจำปีงบประมาณ พ.ศ. 2566 </v>
      </c>
      <c r="C310" s="236" t="str">
        <f>+[2]ระบบการควบคุมฯ!C1129</f>
        <v>ศธ 04002/ว1226 ลว 27 มีค 66  ครั้งที่ 424</v>
      </c>
      <c r="D310" s="237">
        <f>+[2]ระบบการควบคุมฯ!F1129</f>
        <v>60000</v>
      </c>
      <c r="E310" s="238">
        <f>+[2]ระบบการควบคุมฯ!G1129+[2]ระบบการควบคุมฯ!H1129</f>
        <v>0</v>
      </c>
      <c r="F310" s="238">
        <f>+[2]ระบบการควบคุมฯ!I1129+[2]ระบบการควบคุมฯ!J1129</f>
        <v>0</v>
      </c>
      <c r="G310" s="238">
        <f>+[2]ระบบการควบคุมฯ!K1129+[2]ระบบการควบคุมฯ!L1129</f>
        <v>49330</v>
      </c>
      <c r="H310" s="238">
        <f t="shared" si="113"/>
        <v>10670</v>
      </c>
      <c r="I310" s="239" t="s">
        <v>14</v>
      </c>
    </row>
    <row r="311" spans="1:9" ht="37.200000000000003" x14ac:dyDescent="0.25">
      <c r="A311" s="521">
        <f>+[3]ระบบการควบคุมฯ!A1128</f>
        <v>1.2</v>
      </c>
      <c r="B311" s="522" t="str">
        <f>+[3]ระบบการควบคุมฯ!B1128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311" s="522" t="str">
        <f>+[3]ระบบการควบคุมฯ!C1128</f>
        <v>20004 66 00060 00000</v>
      </c>
      <c r="D311" s="523">
        <f>+D312</f>
        <v>2000</v>
      </c>
      <c r="E311" s="523">
        <f t="shared" ref="E311:H312" si="114">+E312</f>
        <v>0</v>
      </c>
      <c r="F311" s="523">
        <f t="shared" si="114"/>
        <v>0</v>
      </c>
      <c r="G311" s="523">
        <f t="shared" si="114"/>
        <v>1600</v>
      </c>
      <c r="H311" s="523">
        <f t="shared" si="114"/>
        <v>400</v>
      </c>
      <c r="I311" s="525"/>
    </row>
    <row r="312" spans="1:9" ht="37.200000000000003" x14ac:dyDescent="0.25">
      <c r="A312" s="526"/>
      <c r="B312" s="527" t="str">
        <f>+[2]ระบบการควบคุมฯ!B1131</f>
        <v xml:space="preserve"> งบดำเนินงาน 66112xx</v>
      </c>
      <c r="C312" s="527" t="str">
        <f>+[3]ระบบการควบคุมฯ!C1129</f>
        <v>20004 57003700 2000000</v>
      </c>
      <c r="D312" s="528">
        <f>+D313</f>
        <v>2000</v>
      </c>
      <c r="E312" s="528">
        <f t="shared" si="114"/>
        <v>0</v>
      </c>
      <c r="F312" s="528">
        <f t="shared" si="114"/>
        <v>0</v>
      </c>
      <c r="G312" s="528">
        <f t="shared" si="114"/>
        <v>1600</v>
      </c>
      <c r="H312" s="528">
        <f t="shared" si="114"/>
        <v>400</v>
      </c>
      <c r="I312" s="530"/>
    </row>
    <row r="313" spans="1:9" ht="93" x14ac:dyDescent="0.25">
      <c r="A313" s="224" t="str">
        <f>+[2]ระบบการควบคุมฯ!A1132</f>
        <v>1.2.1</v>
      </c>
      <c r="B313" s="236" t="str">
        <f>+[2]ระบบการควบคุมฯ!B1132</f>
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</c>
      <c r="C313" s="972" t="str">
        <f>+[2]ระบบการควบคุมฯ!C1132</f>
        <v>ที่ ศธ 04002/ว1231 ลว. 27 มีนาคม ครั้งที่ 423</v>
      </c>
      <c r="D313" s="237">
        <f>+[2]ระบบการควบคุมฯ!F1132</f>
        <v>2000</v>
      </c>
      <c r="E313" s="238">
        <f>+[2]ระบบการควบคุมฯ!G1132+[2]ระบบการควบคุมฯ!H1132</f>
        <v>0</v>
      </c>
      <c r="F313" s="238">
        <f>+[2]ระบบการควบคุมฯ!I1132+[2]ระบบการควบคุมฯ!J1132</f>
        <v>0</v>
      </c>
      <c r="G313" s="238">
        <f>+[2]ระบบการควบคุมฯ!K1132+[2]ระบบการควบคุมฯ!L1132</f>
        <v>1600</v>
      </c>
      <c r="H313" s="238">
        <f t="shared" si="113"/>
        <v>400</v>
      </c>
      <c r="I313" s="239" t="s">
        <v>17</v>
      </c>
    </row>
    <row r="314" spans="1:9" ht="37.200000000000003" x14ac:dyDescent="0.25">
      <c r="A314" s="521">
        <f>+[2]ระบบการควบคุมฯ!A1134</f>
        <v>1.3</v>
      </c>
      <c r="B314" s="522" t="str">
        <f>+[2]ระบบการควบคุมฯ!B1134</f>
        <v>กิจกรรมเสริมสร้างธรรมาภิบาลเพื่อเพิ่มประสิทธิภาพในการบริหารจัดการ</v>
      </c>
      <c r="C314" s="522" t="str">
        <f>+[2]ระบบการควบคุมฯ!C1134</f>
        <v>20004 66 00068 00000</v>
      </c>
      <c r="D314" s="523">
        <f>+D315</f>
        <v>40000</v>
      </c>
      <c r="E314" s="523">
        <f t="shared" ref="E314:H314" si="115">+E315</f>
        <v>0</v>
      </c>
      <c r="F314" s="523">
        <f t="shared" si="115"/>
        <v>0</v>
      </c>
      <c r="G314" s="523">
        <f t="shared" si="115"/>
        <v>20515</v>
      </c>
      <c r="H314" s="523">
        <f t="shared" si="115"/>
        <v>19485</v>
      </c>
      <c r="I314" s="525"/>
    </row>
    <row r="315" spans="1:9" ht="37.200000000000003" x14ac:dyDescent="0.25">
      <c r="A315" s="526"/>
      <c r="B315" s="527" t="str">
        <f>+[2]ระบบการควบคุมฯ!B1135</f>
        <v xml:space="preserve"> งบดำเนินงาน 66112xx</v>
      </c>
      <c r="C315" s="527" t="str">
        <f>+[2]ระบบการควบคุมฯ!C1135</f>
        <v>20004 56003700 2000000</v>
      </c>
      <c r="D315" s="528">
        <f>SUM(D316:D320)</f>
        <v>40000</v>
      </c>
      <c r="E315" s="528">
        <f t="shared" ref="E315:H315" si="116">SUM(E316:E320)</f>
        <v>0</v>
      </c>
      <c r="F315" s="528">
        <f t="shared" si="116"/>
        <v>0</v>
      </c>
      <c r="G315" s="528">
        <f t="shared" si="116"/>
        <v>20515</v>
      </c>
      <c r="H315" s="528">
        <f t="shared" si="116"/>
        <v>19485</v>
      </c>
      <c r="I315" s="530"/>
    </row>
    <row r="316" spans="1:9" ht="37.200000000000003" x14ac:dyDescent="0.25">
      <c r="A316" s="224" t="str">
        <f>+[2]ระบบการควบคุมฯ!A1136</f>
        <v>1.3.1</v>
      </c>
      <c r="B316" s="236" t="str">
        <f>+[2]ระบบการควบคุมฯ!B1136</f>
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</c>
      <c r="C316" s="972" t="str">
        <f>+[2]ระบบการควบคุมฯ!C1136</f>
        <v>ศธ04087/1378 ลว 5 เมย 66โอนครั้งที่ 455</v>
      </c>
      <c r="D316" s="237">
        <f>+[2]ระบบการควบคุมฯ!F1135</f>
        <v>40000</v>
      </c>
      <c r="E316" s="238">
        <f>+[2]ระบบการควบคุมฯ!G1136+[2]ระบบการควบคุมฯ!H1136</f>
        <v>0</v>
      </c>
      <c r="F316" s="238">
        <f>+[2]ระบบการควบคุมฯ!I1136+[2]ระบบการควบคุมฯ!J1136</f>
        <v>0</v>
      </c>
      <c r="G316" s="238">
        <f>+[2]ระบบการควบคุมฯ!K1136+[2]ระบบการควบคุมฯ!L1136</f>
        <v>20515</v>
      </c>
      <c r="H316" s="238">
        <f t="shared" ref="H316" si="117">+D316-E316-F316-G316</f>
        <v>19485</v>
      </c>
      <c r="I316" s="239" t="s">
        <v>17</v>
      </c>
    </row>
    <row r="317" spans="1:9" ht="18.600000000000001" x14ac:dyDescent="0.25">
      <c r="A317" s="129"/>
      <c r="B317" s="166"/>
      <c r="C317" s="554"/>
      <c r="D317" s="167"/>
      <c r="E317" s="168"/>
      <c r="F317" s="168"/>
      <c r="G317" s="168"/>
      <c r="H317" s="168"/>
      <c r="I317" s="169"/>
    </row>
    <row r="318" spans="1:9" ht="37.200000000000003" x14ac:dyDescent="0.25">
      <c r="A318" s="521">
        <f>+[3]ระบบการควบคุมฯ!A1132</f>
        <v>1.3</v>
      </c>
      <c r="B318" s="522" t="str">
        <f>+[3]ระบบการควบคุมฯ!B1132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318" s="522" t="str">
        <f>+[3]ระบบการควบคุมฯ!C1132</f>
        <v>20004 66 00068 00000</v>
      </c>
      <c r="D318" s="523">
        <f>+[3]ระบบการควบคุมฯ!F1132</f>
        <v>0</v>
      </c>
      <c r="E318" s="524">
        <f>+[3]ระบบการควบคุมฯ!G1132+[3]ระบบการควบคุมฯ!H1132</f>
        <v>0</v>
      </c>
      <c r="F318" s="524">
        <f>+[3]ระบบการควบคุมฯ!I1132+[3]ระบบการควบคุมฯ!J1132</f>
        <v>0</v>
      </c>
      <c r="G318" s="524">
        <f>+[3]ระบบการควบคุมฯ!K1132+[3]ระบบการควบคุมฯ!L1132</f>
        <v>0</v>
      </c>
      <c r="H318" s="524">
        <f t="shared" si="113"/>
        <v>0</v>
      </c>
      <c r="I318" s="525"/>
    </row>
    <row r="319" spans="1:9" ht="37.200000000000003" x14ac:dyDescent="0.25">
      <c r="A319" s="526"/>
      <c r="B319" s="527" t="str">
        <f>+[3]ระบบการควบคุมฯ!B1133</f>
        <v xml:space="preserve"> งบดำเนินงาน 66112xx</v>
      </c>
      <c r="C319" s="527" t="str">
        <f>+[3]ระบบการควบคุมฯ!C1133</f>
        <v>20004 57003700 200000</v>
      </c>
      <c r="D319" s="528">
        <f>+[3]ระบบการควบคุมฯ!F1133</f>
        <v>0</v>
      </c>
      <c r="E319" s="529">
        <f>+[3]ระบบการควบคุมฯ!G1133+[3]ระบบการควบคุมฯ!H1133</f>
        <v>0</v>
      </c>
      <c r="F319" s="529">
        <f>+[3]ระบบการควบคุมฯ!I1133+[3]ระบบการควบคุมฯ!J1133</f>
        <v>0</v>
      </c>
      <c r="G319" s="529">
        <f>+[3]ระบบการควบคุมฯ!K1133+[3]ระบบการควบคุมฯ!L1133</f>
        <v>0</v>
      </c>
      <c r="H319" s="529">
        <f t="shared" si="113"/>
        <v>0</v>
      </c>
      <c r="I319" s="530"/>
    </row>
    <row r="320" spans="1:9" ht="55.8" x14ac:dyDescent="0.25">
      <c r="A320" s="224" t="str">
        <f>+[3]ระบบการควบคุมฯ!A1134</f>
        <v>1.3.1</v>
      </c>
      <c r="B320" s="236" t="str">
        <f>+[3]ระบบการควบคุมฯ!B1134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320" s="236" t="str">
        <f>+[3]ระบบการควบคุมฯ!C1134</f>
        <v>ที่ ศธ 04002/ว1422 ลว. 11 เม.ย. 65 ครั้งที่ 342</v>
      </c>
      <c r="D320" s="237">
        <f>+[3]ระบบการควบคุมฯ!F1134</f>
        <v>0</v>
      </c>
      <c r="E320" s="238">
        <f>+[3]ระบบการควบคุมฯ!G1134+[3]ระบบการควบคุมฯ!H1134</f>
        <v>0</v>
      </c>
      <c r="F320" s="238">
        <f>+[3]ระบบการควบคุมฯ!I1134+[3]ระบบการควบคุมฯ!J1134</f>
        <v>0</v>
      </c>
      <c r="G320" s="238">
        <f>+[3]ระบบการควบคุมฯ!K1134+[3]ระบบการควบคุมฯ!L1134</f>
        <v>0</v>
      </c>
      <c r="H320" s="238">
        <f t="shared" si="113"/>
        <v>0</v>
      </c>
      <c r="I320" s="239" t="s">
        <v>14</v>
      </c>
    </row>
    <row r="321" spans="1:9" ht="37.200000000000003" x14ac:dyDescent="0.25">
      <c r="A321" s="224" t="str">
        <f>+[3]ระบบการควบคุมฯ!A1135</f>
        <v>1.3.2</v>
      </c>
      <c r="B321" s="236" t="str">
        <f>+[3]ระบบการควบคุมฯ!B1135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321" s="236" t="str">
        <f>+[3]ระบบการควบคุมฯ!C1135</f>
        <v>ศธ 04002/ว2730 ลว 19 ก.ค. 65  ครั้งที่ 639</v>
      </c>
      <c r="D321" s="237">
        <f>+[3]ระบบการควบคุมฯ!F1135</f>
        <v>0</v>
      </c>
      <c r="E321" s="238">
        <f>+[3]ระบบการควบคุมฯ!G1135+[3]ระบบการควบคุมฯ!H1135</f>
        <v>0</v>
      </c>
      <c r="F321" s="238">
        <f>+[3]ระบบการควบคุมฯ!I1135+[3]ระบบการควบคุมฯ!J1135</f>
        <v>0</v>
      </c>
      <c r="G321" s="238">
        <f>+[3]ระบบการควบคุมฯ!K1135+[3]ระบบการควบคุมฯ!L1135</f>
        <v>0</v>
      </c>
      <c r="H321" s="238">
        <f t="shared" si="113"/>
        <v>0</v>
      </c>
      <c r="I321" s="239" t="s">
        <v>14</v>
      </c>
    </row>
    <row r="322" spans="1:9" ht="18.600000000000001" x14ac:dyDescent="0.25">
      <c r="A322" s="230"/>
      <c r="B322" s="240"/>
      <c r="C322" s="240"/>
      <c r="D322" s="241"/>
      <c r="E322" s="242"/>
      <c r="F322" s="242"/>
      <c r="G322" s="242"/>
      <c r="H322" s="242"/>
      <c r="I322" s="235"/>
    </row>
    <row r="323" spans="1:9" ht="18.600000000000001" x14ac:dyDescent="0.25">
      <c r="A323" s="129"/>
      <c r="B323" s="156"/>
      <c r="C323" s="156"/>
      <c r="D323" s="170"/>
      <c r="E323" s="171"/>
      <c r="F323" s="171"/>
      <c r="G323" s="171"/>
      <c r="H323" s="171"/>
      <c r="I323" s="151"/>
    </row>
    <row r="324" spans="1:9" ht="18.600000000000001" x14ac:dyDescent="0.25">
      <c r="A324" s="129"/>
      <c r="B324" s="166"/>
      <c r="C324" s="166"/>
      <c r="D324" s="167"/>
      <c r="E324" s="168"/>
      <c r="F324" s="168"/>
      <c r="G324" s="168"/>
      <c r="H324" s="168"/>
      <c r="I324" s="169"/>
    </row>
    <row r="325" spans="1:9" ht="18.600000000000001" x14ac:dyDescent="0.25">
      <c r="A325" s="129"/>
      <c r="B325" s="166"/>
      <c r="C325" s="166"/>
      <c r="D325" s="167"/>
      <c r="E325" s="168"/>
      <c r="F325" s="168"/>
      <c r="G325" s="168"/>
      <c r="H325" s="168"/>
      <c r="I325" s="169"/>
    </row>
    <row r="326" spans="1:9" ht="18.600000000000001" x14ac:dyDescent="0.55000000000000004">
      <c r="A326" s="469"/>
      <c r="B326" s="470" t="s">
        <v>19</v>
      </c>
      <c r="C326" s="470"/>
      <c r="D326" s="471">
        <f>+D5+D19+D162+D171+D286+D302</f>
        <v>32295656</v>
      </c>
      <c r="E326" s="471">
        <f t="shared" ref="E326:I326" si="118">+E5+E19+E162+E171+E286+E302</f>
        <v>0</v>
      </c>
      <c r="F326" s="471">
        <f t="shared" si="118"/>
        <v>0</v>
      </c>
      <c r="G326" s="471">
        <f t="shared" si="118"/>
        <v>25249458.32</v>
      </c>
      <c r="H326" s="471">
        <f t="shared" si="118"/>
        <v>7046197.6800000016</v>
      </c>
      <c r="I326" s="471">
        <f t="shared" si="118"/>
        <v>0</v>
      </c>
    </row>
    <row r="327" spans="1:9" ht="18.600000000000001" x14ac:dyDescent="0.55000000000000004">
      <c r="A327" s="469"/>
      <c r="B327" s="470" t="s">
        <v>20</v>
      </c>
      <c r="C327" s="470"/>
      <c r="D327" s="472">
        <f>SUM(E327:H327)</f>
        <v>100</v>
      </c>
      <c r="E327" s="473">
        <f>+E326*100/D326</f>
        <v>0</v>
      </c>
      <c r="F327" s="474">
        <v>0</v>
      </c>
      <c r="G327" s="475">
        <f>+G326*100/D326</f>
        <v>78.182212245510669</v>
      </c>
      <c r="H327" s="473">
        <f>+H326*100/D326</f>
        <v>21.817787754489338</v>
      </c>
      <c r="I327" s="172"/>
    </row>
    <row r="328" spans="1:9" x14ac:dyDescent="0.6">
      <c r="A328" s="173"/>
      <c r="B328" s="174"/>
      <c r="C328" s="175"/>
      <c r="D328" s="176"/>
      <c r="E328" s="382"/>
      <c r="F328" s="383"/>
      <c r="G328" s="383"/>
      <c r="H328" s="383"/>
      <c r="I328" s="177"/>
    </row>
    <row r="329" spans="1:9" x14ac:dyDescent="0.6">
      <c r="A329" s="13"/>
      <c r="B329" s="14"/>
      <c r="C329" s="1216" t="s">
        <v>173</v>
      </c>
      <c r="D329" s="1216"/>
      <c r="E329" s="1216"/>
      <c r="F329" s="1216"/>
      <c r="G329" s="1216"/>
      <c r="H329" s="1216"/>
      <c r="I329" s="708"/>
    </row>
    <row r="330" spans="1:9" x14ac:dyDescent="0.6">
      <c r="A330" s="13"/>
      <c r="B330" s="14"/>
      <c r="C330" s="15"/>
      <c r="D330" s="13"/>
      <c r="E330" s="16"/>
      <c r="F330" s="7"/>
      <c r="G330" s="558"/>
      <c r="H330" s="558"/>
      <c r="I330" s="384"/>
    </row>
    <row r="331" spans="1:9" ht="24.6" x14ac:dyDescent="0.7">
      <c r="A331" s="385" t="s">
        <v>65</v>
      </c>
      <c r="C331" s="18"/>
      <c r="D331" s="19"/>
      <c r="E331" s="3"/>
      <c r="F331" s="3"/>
      <c r="G331" s="3"/>
      <c r="H331" s="3"/>
      <c r="I331" s="178"/>
    </row>
    <row r="332" spans="1:9" ht="24.6" x14ac:dyDescent="0.7">
      <c r="A332" s="385" t="s">
        <v>23</v>
      </c>
      <c r="C332" s="19"/>
      <c r="D332" s="342" t="s">
        <v>21</v>
      </c>
      <c r="F332" s="3"/>
      <c r="G332" s="1" t="s">
        <v>98</v>
      </c>
      <c r="H332" s="21"/>
      <c r="I332" s="21"/>
    </row>
    <row r="333" spans="1:9" x14ac:dyDescent="0.6">
      <c r="A333" s="385" t="s">
        <v>105</v>
      </c>
      <c r="C333" s="1217" t="s">
        <v>140</v>
      </c>
      <c r="D333" s="1217"/>
      <c r="E333" s="1217"/>
      <c r="F333" s="1217"/>
      <c r="G333" s="1217"/>
      <c r="H333" s="1217"/>
      <c r="I333" s="21"/>
    </row>
    <row r="334" spans="1:9" x14ac:dyDescent="0.6">
      <c r="C334" s="1218" t="s">
        <v>49</v>
      </c>
      <c r="D334" s="1218"/>
      <c r="E334" s="1218"/>
      <c r="F334" s="1218"/>
      <c r="G334" s="1218"/>
      <c r="H334" s="1218"/>
      <c r="I334" s="21"/>
    </row>
  </sheetData>
  <sheetProtection algorithmName="SHA-512" hashValue="6CSvYP3QviP9fLpFCdQQHHJ1+kxpEh0tOyQBFmmLvDV2Xq5/tX5o8Ru1BkcTiJ8dvpqQSvHOKR0CQI0+YhjR5Q==" saltValue="//4dIw8CnAkZ0I3b/Vqwtg==" spinCount="100000" sheet="1" objects="1" scenarios="1" formatCells="0" formatColumns="0" formatRows="0" insertColumns="0" insertRows="0" deleteColumns="0" deleteRows="0" sort="0"/>
  <mergeCells count="6">
    <mergeCell ref="C329:H329"/>
    <mergeCell ref="C333:H333"/>
    <mergeCell ref="C334:H334"/>
    <mergeCell ref="A1:I1"/>
    <mergeCell ref="A2:I2"/>
    <mergeCell ref="B3:H3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tabSelected="1" workbookViewId="0">
      <selection sqref="A1:M41"/>
    </sheetView>
  </sheetViews>
  <sheetFormatPr defaultRowHeight="13.8" x14ac:dyDescent="0.25"/>
  <cols>
    <col min="1" max="1" width="4.5" customWidth="1"/>
    <col min="4" max="4" width="3.09765625" hidden="1" customWidth="1"/>
    <col min="5" max="5" width="3.19921875" hidden="1" customWidth="1"/>
    <col min="6" max="7" width="6.3984375" customWidth="1"/>
    <col min="8" max="8" width="10.3984375" customWidth="1"/>
    <col min="9" max="9" width="10" customWidth="1"/>
    <col min="10" max="10" width="5.59765625" customWidth="1"/>
    <col min="11" max="11" width="10.09765625" customWidth="1"/>
    <col min="12" max="12" width="4.8984375" customWidth="1"/>
    <col min="13" max="13" width="15" customWidth="1"/>
  </cols>
  <sheetData>
    <row r="1" spans="1:13" ht="18.600000000000001" x14ac:dyDescent="0.55000000000000004">
      <c r="A1" s="1234" t="s">
        <v>50</v>
      </c>
      <c r="B1" s="1234"/>
      <c r="C1" s="1234"/>
      <c r="D1" s="1234"/>
      <c r="E1" s="1234"/>
      <c r="F1" s="1234"/>
      <c r="G1" s="1234"/>
      <c r="H1" s="1234"/>
      <c r="I1" s="1234"/>
      <c r="J1" s="1234"/>
      <c r="K1" s="1234"/>
      <c r="L1" s="1234"/>
      <c r="M1" s="1234"/>
    </row>
    <row r="2" spans="1:13" ht="18.600000000000001" x14ac:dyDescent="0.55000000000000004">
      <c r="A2" s="1234" t="s">
        <v>157</v>
      </c>
      <c r="B2" s="1234"/>
      <c r="C2" s="1234"/>
      <c r="D2" s="1234"/>
      <c r="E2" s="1234"/>
      <c r="F2" s="1234"/>
      <c r="G2" s="1234"/>
      <c r="H2" s="1234"/>
      <c r="I2" s="1234"/>
      <c r="J2" s="1234"/>
      <c r="K2" s="1234"/>
      <c r="L2" s="1234"/>
      <c r="M2" s="1234"/>
    </row>
    <row r="3" spans="1:13" ht="18.600000000000001" x14ac:dyDescent="0.55000000000000004">
      <c r="A3" s="1195" t="s">
        <v>158</v>
      </c>
      <c r="B3" s="1195"/>
      <c r="C3" s="1195"/>
      <c r="D3" s="1195"/>
      <c r="E3" s="1195"/>
      <c r="F3" s="1195"/>
      <c r="G3" s="1195"/>
      <c r="H3" s="1195"/>
      <c r="I3" s="1195"/>
      <c r="J3" s="1195"/>
      <c r="K3" s="1195"/>
      <c r="L3" s="1195"/>
      <c r="M3" s="1195"/>
    </row>
    <row r="4" spans="1:13" ht="18.600000000000001" x14ac:dyDescent="0.55000000000000004">
      <c r="A4" s="1195" t="s">
        <v>159</v>
      </c>
      <c r="B4" s="1195"/>
      <c r="C4" s="1195"/>
      <c r="D4" s="1195"/>
      <c r="E4" s="1195"/>
      <c r="F4" s="1195"/>
      <c r="G4" s="1195"/>
      <c r="H4" s="1195"/>
      <c r="I4" s="1195"/>
      <c r="J4" s="1195"/>
      <c r="K4" s="1195"/>
      <c r="L4" s="1195"/>
      <c r="M4" s="1195"/>
    </row>
    <row r="5" spans="1:13" ht="18.600000000000001" x14ac:dyDescent="0.55000000000000004">
      <c r="A5" s="867"/>
      <c r="B5" s="1136"/>
      <c r="C5" s="1237" t="str">
        <f>+[2]ระบบการควบคุมฯ!A5</f>
        <v>ข้อมูลประจำเดือน กรกฎาคม  2566</v>
      </c>
      <c r="D5" s="1237"/>
      <c r="E5" s="1237"/>
      <c r="F5" s="1237"/>
      <c r="G5" s="1237"/>
      <c r="H5" s="1237"/>
      <c r="I5" s="1237"/>
      <c r="J5" s="1237"/>
      <c r="K5" s="1237"/>
      <c r="L5" s="1237"/>
      <c r="M5" s="1137" t="s">
        <v>66</v>
      </c>
    </row>
    <row r="6" spans="1:13" ht="18.600000000000001" customHeight="1" x14ac:dyDescent="0.55000000000000004">
      <c r="A6" s="1221" t="s">
        <v>27</v>
      </c>
      <c r="B6" s="1222"/>
      <c r="C6" s="1222"/>
      <c r="D6" s="1222"/>
      <c r="E6" s="1223"/>
      <c r="F6" s="1227" t="s">
        <v>160</v>
      </c>
      <c r="G6" s="1228"/>
      <c r="H6" s="1229" t="s">
        <v>67</v>
      </c>
      <c r="I6" s="1221" t="s">
        <v>174</v>
      </c>
      <c r="J6" s="1223"/>
      <c r="K6" s="1235" t="s">
        <v>68</v>
      </c>
      <c r="L6" s="1236"/>
      <c r="M6" s="1229" t="s">
        <v>69</v>
      </c>
    </row>
    <row r="7" spans="1:13" ht="18.600000000000001" x14ac:dyDescent="0.55000000000000004">
      <c r="A7" s="1224"/>
      <c r="B7" s="1225"/>
      <c r="C7" s="1225"/>
      <c r="D7" s="1225"/>
      <c r="E7" s="1226"/>
      <c r="F7" s="1138" t="s">
        <v>28</v>
      </c>
      <c r="G7" s="1138" t="s">
        <v>161</v>
      </c>
      <c r="H7" s="1230"/>
      <c r="I7" s="1138" t="s">
        <v>70</v>
      </c>
      <c r="J7" s="1138" t="s">
        <v>71</v>
      </c>
      <c r="K7" s="1138" t="s">
        <v>70</v>
      </c>
      <c r="L7" s="1138" t="s">
        <v>71</v>
      </c>
      <c r="M7" s="1230"/>
    </row>
    <row r="8" spans="1:13" ht="18.600000000000001" x14ac:dyDescent="0.55000000000000004">
      <c r="A8" s="974" t="s">
        <v>72</v>
      </c>
      <c r="B8" s="975" t="s">
        <v>73</v>
      </c>
      <c r="C8" s="976"/>
      <c r="D8" s="976"/>
      <c r="E8" s="977"/>
      <c r="F8" s="978">
        <f>+F12</f>
        <v>93</v>
      </c>
      <c r="G8" s="978"/>
      <c r="H8" s="979"/>
      <c r="I8" s="979"/>
      <c r="J8" s="980"/>
      <c r="K8" s="980"/>
      <c r="L8" s="1139"/>
      <c r="M8" s="979"/>
    </row>
    <row r="9" spans="1:13" ht="37.200000000000003" x14ac:dyDescent="0.25">
      <c r="A9" s="981" t="s">
        <v>74</v>
      </c>
      <c r="B9" s="982" t="s">
        <v>162</v>
      </c>
      <c r="C9" s="982"/>
      <c r="D9" s="982"/>
      <c r="E9" s="983"/>
      <c r="F9" s="984">
        <v>32</v>
      </c>
      <c r="G9" s="984">
        <v>34.08</v>
      </c>
      <c r="H9" s="923">
        <f>+[6]ระบบการควบคุมฯ!F1213</f>
        <v>76528531</v>
      </c>
      <c r="I9" s="923">
        <f>+[6]ระบบการควบคุมฯ!L1213+[6]ระบบการควบคุมฯ!G1214</f>
        <v>48065482.350000001</v>
      </c>
      <c r="J9" s="985">
        <f>+I9*100/H9</f>
        <v>62.807271643565194</v>
      </c>
      <c r="K9" s="988">
        <f>+(48065482.35+5122200)</f>
        <v>53187682.350000001</v>
      </c>
      <c r="L9" s="1140">
        <f>53187682.35*100/76528531</f>
        <v>69.500461664421593</v>
      </c>
      <c r="M9" s="987" t="s">
        <v>185</v>
      </c>
    </row>
    <row r="10" spans="1:13" ht="37.200000000000003" x14ac:dyDescent="0.25">
      <c r="A10" s="981" t="s">
        <v>75</v>
      </c>
      <c r="B10" s="982" t="s">
        <v>164</v>
      </c>
      <c r="C10" s="982"/>
      <c r="D10" s="982"/>
      <c r="E10" s="983"/>
      <c r="F10" s="984">
        <v>52</v>
      </c>
      <c r="G10" s="984">
        <v>56.24</v>
      </c>
      <c r="H10" s="988">
        <f>+'[7]มาตการ รวมงบบุคลากร'!$H$10</f>
        <v>141341165</v>
      </c>
      <c r="I10" s="988">
        <f>+'[7]มาตการ รวมงบบุคลากร'!$I$10</f>
        <v>116419585.98</v>
      </c>
      <c r="J10" s="989">
        <f>+I10*100/H10</f>
        <v>82.36778434647826</v>
      </c>
      <c r="K10" s="988">
        <f>+I10+13765300</f>
        <v>130184885.98</v>
      </c>
      <c r="L10" s="1140">
        <f>+K10*100/H10</f>
        <v>92.106843735156701</v>
      </c>
      <c r="M10" s="987" t="s">
        <v>186</v>
      </c>
    </row>
    <row r="11" spans="1:13" s="99" customFormat="1" ht="37.200000000000003" x14ac:dyDescent="0.55000000000000004">
      <c r="A11" s="990" t="s">
        <v>76</v>
      </c>
      <c r="B11" s="21" t="s">
        <v>165</v>
      </c>
      <c r="C11" s="21"/>
      <c r="D11" s="21"/>
      <c r="E11" s="991"/>
      <c r="F11" s="992">
        <v>75</v>
      </c>
      <c r="G11" s="992">
        <v>81.739999999999995</v>
      </c>
      <c r="H11" s="996">
        <f>+'[8]มาตการ รวมงบบุคลากร'!$H$11</f>
        <v>151188757</v>
      </c>
      <c r="I11" s="996">
        <f>+'[8]มาตการ รวมงบบุคลากร'!$I$11</f>
        <v>136459690.21000001</v>
      </c>
      <c r="J11" s="996">
        <f>+I11*100/H11</f>
        <v>90.257829297452318</v>
      </c>
      <c r="K11" s="996">
        <f>+'[8]มาตการ รวมงบบุคลากร'!$K$11</f>
        <v>144869590.21000001</v>
      </c>
      <c r="L11" s="1140">
        <f>+K11*100/H11</f>
        <v>95.820346092269276</v>
      </c>
      <c r="M11" s="987" t="s">
        <v>186</v>
      </c>
    </row>
    <row r="12" spans="1:13" ht="18.600000000000001" x14ac:dyDescent="0.55000000000000004">
      <c r="A12" s="990" t="s">
        <v>77</v>
      </c>
      <c r="B12" s="21" t="s">
        <v>166</v>
      </c>
      <c r="C12" s="21"/>
      <c r="D12" s="21"/>
      <c r="E12" s="991"/>
      <c r="F12" s="992">
        <v>93</v>
      </c>
      <c r="G12" s="992">
        <v>100</v>
      </c>
      <c r="H12" s="993">
        <f>+[2]ระบบการควบคุมฯ!F1165</f>
        <v>196254770</v>
      </c>
      <c r="I12" s="993">
        <f>+[2]ระบบการควบคุมฯ!L1165+[2]ระบบการควบคุมฯ!K1165</f>
        <v>176937891.94</v>
      </c>
      <c r="J12" s="1141">
        <f>+I12*100/H12</f>
        <v>90.157244045584221</v>
      </c>
      <c r="K12" s="996">
        <f>+I12+I23</f>
        <v>182729291.94</v>
      </c>
      <c r="L12" s="1142">
        <f>+(I12+I23)*100/H12</f>
        <v>93.108204167470674</v>
      </c>
      <c r="M12" s="995" t="s">
        <v>163</v>
      </c>
    </row>
    <row r="13" spans="1:13" ht="18.600000000000001" x14ac:dyDescent="0.55000000000000004">
      <c r="A13" s="997" t="s">
        <v>78</v>
      </c>
      <c r="B13" s="918" t="s">
        <v>79</v>
      </c>
      <c r="C13" s="21"/>
      <c r="D13" s="21"/>
      <c r="E13" s="991"/>
      <c r="F13" s="992">
        <f>+F17</f>
        <v>98</v>
      </c>
      <c r="G13" s="992"/>
      <c r="H13" s="995"/>
      <c r="I13" s="995"/>
      <c r="J13" s="995"/>
      <c r="K13" s="995"/>
      <c r="L13" s="991"/>
      <c r="M13" s="996"/>
    </row>
    <row r="14" spans="1:13" ht="37.200000000000003" x14ac:dyDescent="0.25">
      <c r="A14" s="981" t="s">
        <v>80</v>
      </c>
      <c r="B14" s="982" t="s">
        <v>162</v>
      </c>
      <c r="C14" s="982"/>
      <c r="D14" s="982"/>
      <c r="E14" s="983"/>
      <c r="F14" s="984">
        <v>35</v>
      </c>
      <c r="G14" s="984">
        <v>35.33</v>
      </c>
      <c r="H14" s="923">
        <f>+[6]ระบบการควบคุมฯ!F1206+[6]ระบบการควบคุมฯ!F1207+[6]ระบบการควบคุมฯ!F1208+[6]ระบบการควบคุมฯ!F1209</f>
        <v>48875131</v>
      </c>
      <c r="I14" s="923">
        <f>+[6]ระบบการควบคุมฯ!K1206+[6]ระบบการควบคุมฯ!L1206+[6]ระบบการควบคุมฯ!K1207+[6]ระบบการควบคุมฯ!L1207+[6]ระบบการควบคุมฯ!K1208+[6]ระบบการควบคุมฯ!L1208+[6]ระบบการควบคุมฯ!K1209+[6]ระบบการควบคุมฯ!L1209</f>
        <v>42865563.630000003</v>
      </c>
      <c r="J14" s="985">
        <f>+I14*100/H14</f>
        <v>87.704242941057288</v>
      </c>
      <c r="K14" s="923">
        <v>42865563.630000003</v>
      </c>
      <c r="L14" s="1143">
        <v>87.7</v>
      </c>
      <c r="M14" s="987" t="s">
        <v>185</v>
      </c>
    </row>
    <row r="15" spans="1:13" ht="37.200000000000003" x14ac:dyDescent="0.25">
      <c r="A15" s="981" t="s">
        <v>81</v>
      </c>
      <c r="B15" s="982" t="s">
        <v>164</v>
      </c>
      <c r="C15" s="982"/>
      <c r="D15" s="982"/>
      <c r="E15" s="983"/>
      <c r="F15" s="984">
        <v>55</v>
      </c>
      <c r="G15" s="984">
        <v>55.78</v>
      </c>
      <c r="H15" s="988">
        <f>+'[7]มาตการ รวมงบบุคลากร'!$H$15</f>
        <v>116523665</v>
      </c>
      <c r="I15" s="988">
        <f>+'[7]มาตการ รวมงบบุคลากร'!$I$15</f>
        <v>107119240.98</v>
      </c>
      <c r="J15" s="985">
        <f>+I15*100/H15</f>
        <v>91.929172481830193</v>
      </c>
      <c r="K15" s="988">
        <f>+'[7]มาตการ รวมงบบุคลากร'!$K$15</f>
        <v>107119240.98</v>
      </c>
      <c r="L15" s="1143">
        <f>+K15*100/H15</f>
        <v>91.929172481830193</v>
      </c>
      <c r="M15" s="987" t="s">
        <v>185</v>
      </c>
    </row>
    <row r="16" spans="1:13" s="99" customFormat="1" ht="37.200000000000003" x14ac:dyDescent="0.55000000000000004">
      <c r="A16" s="1144">
        <v>2.2999999999999998</v>
      </c>
      <c r="B16" s="21" t="s">
        <v>165</v>
      </c>
      <c r="C16" s="21"/>
      <c r="D16" s="21"/>
      <c r="E16" s="991"/>
      <c r="F16" s="992">
        <v>80</v>
      </c>
      <c r="G16" s="992">
        <v>81.760000000000005</v>
      </c>
      <c r="H16" s="996">
        <f>+'[8]มาตการ รวมงบบุคลากร'!$H$16</f>
        <v>122139657</v>
      </c>
      <c r="I16" s="996">
        <f>+'[8]มาตการ รวมงบบุคลากร'!$I$16</f>
        <v>115823749.20999999</v>
      </c>
      <c r="J16" s="996">
        <f>+I16*100/H16</f>
        <v>94.828945859901992</v>
      </c>
      <c r="K16" s="996">
        <f>+'[8]มาตการ รวมงบบุคลากร'!$K$16</f>
        <v>115823749.20999999</v>
      </c>
      <c r="L16" s="994">
        <f>+K16*100/H16</f>
        <v>94.828945859901992</v>
      </c>
      <c r="M16" s="987" t="s">
        <v>185</v>
      </c>
    </row>
    <row r="17" spans="1:13" ht="18.600000000000001" x14ac:dyDescent="0.55000000000000004">
      <c r="A17" s="990" t="s">
        <v>82</v>
      </c>
      <c r="B17" s="21" t="s">
        <v>166</v>
      </c>
      <c r="C17" s="21"/>
      <c r="D17" s="21"/>
      <c r="E17" s="991"/>
      <c r="F17" s="992">
        <v>98</v>
      </c>
      <c r="G17" s="992">
        <v>100</v>
      </c>
      <c r="H17" s="923">
        <f>+[2]ระบบการควบคุมฯ!F1158+[2]ระบบการควบคุมฯ!F1159+[2]ระบบการควบคุมฯ!F1160+[2]ระบบการควบคุมฯ!F1161</f>
        <v>166415670</v>
      </c>
      <c r="I17" s="923">
        <f>+[2]ระบบการควบคุมฯ!K1158+[2]ระบบการควบคุมฯ!L1158+[2]ระบบการควบคุมฯ!K1159+[2]ระบบการควบคุมฯ!L1159+[2]ระบบการควบคุมฯ!K1160+[2]ระบบการควบคุมฯ!L1160+[2]ระบบการควบคุมฯ!K1161+[2]ระบบการควบคุมฯ!L1161</f>
        <v>153683450.94000003</v>
      </c>
      <c r="J17" s="985">
        <f>+I17*100/H17</f>
        <v>92.349146531693805</v>
      </c>
      <c r="K17" s="988">
        <f>+I17</f>
        <v>153683450.94000003</v>
      </c>
      <c r="L17" s="1143">
        <f>+J17</f>
        <v>92.349146531693805</v>
      </c>
      <c r="M17" s="995" t="s">
        <v>163</v>
      </c>
    </row>
    <row r="18" spans="1:13" ht="18.600000000000001" x14ac:dyDescent="0.55000000000000004">
      <c r="A18" s="997" t="s">
        <v>83</v>
      </c>
      <c r="B18" s="918" t="s">
        <v>84</v>
      </c>
      <c r="C18" s="21"/>
      <c r="D18" s="21"/>
      <c r="E18" s="991"/>
      <c r="F18" s="992">
        <f>+F22</f>
        <v>75</v>
      </c>
      <c r="G18" s="992"/>
      <c r="H18" s="996"/>
      <c r="I18" s="996"/>
      <c r="J18" s="996"/>
      <c r="K18" s="996"/>
      <c r="L18" s="1145"/>
      <c r="M18" s="996"/>
    </row>
    <row r="19" spans="1:13" ht="37.200000000000003" x14ac:dyDescent="0.25">
      <c r="A19" s="981" t="s">
        <v>85</v>
      </c>
      <c r="B19" s="982" t="s">
        <v>162</v>
      </c>
      <c r="C19" s="982"/>
      <c r="D19" s="982"/>
      <c r="E19" s="983"/>
      <c r="F19" s="984">
        <v>19</v>
      </c>
      <c r="G19" s="984">
        <v>28.96</v>
      </c>
      <c r="H19" s="923">
        <f>+[6]ระบบการควบคุมฯ!F1212</f>
        <v>27653400</v>
      </c>
      <c r="I19" s="923">
        <f>+[6]ระบบการควบคุมฯ!L1212+[6]ระบบการควบคุมฯ!K1212</f>
        <v>1213000</v>
      </c>
      <c r="J19" s="923">
        <f>+I19*100/H19</f>
        <v>4.3864407269992114</v>
      </c>
      <c r="K19" s="923">
        <f>1213000+5122200</f>
        <v>6335200</v>
      </c>
      <c r="L19" s="1146">
        <f>+K19*100/27653400</f>
        <v>22.909298675750541</v>
      </c>
      <c r="M19" s="987" t="s">
        <v>187</v>
      </c>
    </row>
    <row r="20" spans="1:13" ht="55.8" x14ac:dyDescent="0.25">
      <c r="A20" s="981" t="s">
        <v>86</v>
      </c>
      <c r="B20" s="982" t="s">
        <v>164</v>
      </c>
      <c r="C20" s="982"/>
      <c r="D20" s="982"/>
      <c r="E20" s="983"/>
      <c r="F20" s="984">
        <v>39</v>
      </c>
      <c r="G20" s="984">
        <v>58.15</v>
      </c>
      <c r="H20" s="988">
        <f>+'[7]มาตการ รวมงบบุคลากร'!$H$20</f>
        <v>24817500</v>
      </c>
      <c r="I20" s="988">
        <f>+'[7]มาตการ รวมงบบุคลากร'!$I$20</f>
        <v>9300345</v>
      </c>
      <c r="J20" s="988">
        <f>+I20*100/H20</f>
        <v>37.474947113931698</v>
      </c>
      <c r="K20" s="988">
        <f>+'[7]มาตการ รวมงบบุคลากร'!$K$20</f>
        <v>23065645</v>
      </c>
      <c r="L20" s="1143">
        <f>+K20*100/H20</f>
        <v>92.941049662536514</v>
      </c>
      <c r="M20" s="998" t="s">
        <v>209</v>
      </c>
    </row>
    <row r="21" spans="1:13" ht="37.200000000000003" x14ac:dyDescent="0.25">
      <c r="A21" s="981" t="s">
        <v>87</v>
      </c>
      <c r="B21" s="982" t="s">
        <v>165</v>
      </c>
      <c r="C21" s="982"/>
      <c r="D21" s="982"/>
      <c r="E21" s="983"/>
      <c r="F21" s="984">
        <v>57</v>
      </c>
      <c r="G21" s="984">
        <v>81.650000000000006</v>
      </c>
      <c r="H21" s="988">
        <f>+'[8]มาตการ รวมงบบุคลากร'!$H$21</f>
        <v>29049100</v>
      </c>
      <c r="I21" s="988">
        <f>+'[8]มาตการ รวมงบบุคลากร'!$I$21</f>
        <v>20635941</v>
      </c>
      <c r="J21" s="988">
        <f>+I21*100/H21</f>
        <v>71.038142317662164</v>
      </c>
      <c r="K21" s="988">
        <f>+'[8]มาตการ รวมงบบุคลากร'!$K$21</f>
        <v>29045841</v>
      </c>
      <c r="L21" s="986">
        <f>+K21*100/H21</f>
        <v>99.988781063785112</v>
      </c>
      <c r="M21" s="998" t="s">
        <v>210</v>
      </c>
    </row>
    <row r="22" spans="1:13" ht="18.600000000000001" x14ac:dyDescent="0.55000000000000004">
      <c r="A22" s="990" t="s">
        <v>88</v>
      </c>
      <c r="B22" s="21" t="s">
        <v>166</v>
      </c>
      <c r="C22" s="21"/>
      <c r="D22" s="21"/>
      <c r="E22" s="991"/>
      <c r="F22" s="992">
        <v>75</v>
      </c>
      <c r="G22" s="992">
        <v>100</v>
      </c>
      <c r="H22" s="923">
        <f>+[2]ระบบการควบคุมฯ!F1164</f>
        <v>29839100</v>
      </c>
      <c r="I22" s="923">
        <f>+[2]ระบบการควบคุมฯ!L1164+[2]ระบบการควบคุมฯ!K1164</f>
        <v>23254441</v>
      </c>
      <c r="J22" s="923">
        <f>+I22*100/H22</f>
        <v>77.932782825219263</v>
      </c>
      <c r="K22" s="923">
        <f>+I22+I23</f>
        <v>29045841</v>
      </c>
      <c r="L22" s="1147">
        <f>+K22*100/H22</f>
        <v>97.341545153841778</v>
      </c>
      <c r="M22" s="995" t="s">
        <v>163</v>
      </c>
    </row>
    <row r="23" spans="1:13" ht="18.600000000000001" x14ac:dyDescent="0.55000000000000004">
      <c r="A23" s="999"/>
      <c r="B23" s="918" t="s">
        <v>89</v>
      </c>
      <c r="C23" s="21"/>
      <c r="D23" s="21"/>
      <c r="E23" s="991"/>
      <c r="F23" s="992"/>
      <c r="G23" s="992"/>
      <c r="H23" s="1000"/>
      <c r="I23" s="1148">
        <f>+[2]ระบบการควบคุมฯ!G1164+[2]ระบบการควบคุมฯ!H1164</f>
        <v>5791400</v>
      </c>
      <c r="J23" s="1001">
        <f>+I23*100/H22</f>
        <v>19.408762328622512</v>
      </c>
      <c r="K23" s="1001"/>
      <c r="L23" s="1149"/>
      <c r="M23" s="996"/>
    </row>
    <row r="24" spans="1:13" ht="18.600000000000001" x14ac:dyDescent="0.55000000000000004">
      <c r="A24" s="999"/>
      <c r="B24" s="918" t="s">
        <v>90</v>
      </c>
      <c r="C24" s="21"/>
      <c r="D24" s="21"/>
      <c r="E24" s="991"/>
      <c r="F24" s="992"/>
      <c r="G24" s="992"/>
      <c r="H24" s="1000"/>
      <c r="I24" s="1148"/>
      <c r="J24" s="1002"/>
      <c r="K24" s="1002"/>
      <c r="L24" s="1003"/>
      <c r="M24" s="996"/>
    </row>
    <row r="25" spans="1:13" ht="18.600000000000001" x14ac:dyDescent="0.55000000000000004">
      <c r="A25" s="999"/>
      <c r="B25" s="918" t="s">
        <v>91</v>
      </c>
      <c r="C25" s="21"/>
      <c r="D25" s="21"/>
      <c r="E25" s="991"/>
      <c r="F25" s="992"/>
      <c r="G25" s="992"/>
      <c r="H25" s="1000"/>
      <c r="I25" s="1150">
        <f>+H22-I22-I23-I26</f>
        <v>3259</v>
      </c>
      <c r="J25" s="1002">
        <f>+I25*100/H22</f>
        <v>1.0921911183648301E-2</v>
      </c>
      <c r="K25" s="1002"/>
      <c r="L25" s="1003"/>
      <c r="M25" s="1004"/>
    </row>
    <row r="26" spans="1:13" ht="18.600000000000001" x14ac:dyDescent="0.55000000000000004">
      <c r="A26" s="1005"/>
      <c r="B26" s="973" t="s">
        <v>92</v>
      </c>
      <c r="C26" s="1006"/>
      <c r="D26" s="1006"/>
      <c r="E26" s="1007"/>
      <c r="F26" s="1008"/>
      <c r="G26" s="1008"/>
      <c r="H26" s="1009"/>
      <c r="I26" s="1010">
        <f>+[2]ระบบการควบคุมฯ!M366+[2]ระบบการควบคุมฯ!M272</f>
        <v>790000</v>
      </c>
      <c r="J26" s="1010">
        <f>+I26*100/H22</f>
        <v>2.6475329349745804</v>
      </c>
      <c r="K26" s="1010"/>
      <c r="L26" s="1011"/>
      <c r="M26" s="1009"/>
    </row>
    <row r="27" spans="1:13" ht="18.600000000000001" hidden="1" customHeight="1" x14ac:dyDescent="0.55000000000000004">
      <c r="A27" s="21"/>
      <c r="B27" s="21"/>
      <c r="C27" s="21"/>
      <c r="D27" s="21"/>
      <c r="E27" s="21"/>
      <c r="F27" s="1012" t="s">
        <v>93</v>
      </c>
      <c r="G27" s="1012"/>
      <c r="H27" s="21"/>
      <c r="I27" s="1013" t="s">
        <v>211</v>
      </c>
      <c r="J27" s="21"/>
      <c r="K27" s="21"/>
      <c r="L27" s="21"/>
      <c r="M27" s="21"/>
    </row>
    <row r="28" spans="1:13" ht="18.600000000000001" hidden="1" customHeight="1" x14ac:dyDescent="0.55000000000000004">
      <c r="A28" s="21"/>
      <c r="B28" s="1014"/>
      <c r="C28" s="1014"/>
      <c r="D28" s="1014"/>
      <c r="E28" s="1014"/>
      <c r="F28" s="1232" t="s">
        <v>94</v>
      </c>
      <c r="G28" s="1232"/>
      <c r="H28" s="1232"/>
      <c r="I28" s="1014"/>
      <c r="J28" s="1014"/>
      <c r="K28" s="1014"/>
      <c r="L28" s="1014"/>
      <c r="M28" s="1014"/>
    </row>
    <row r="29" spans="1:13" ht="18.600000000000001" hidden="1" customHeight="1" x14ac:dyDescent="0.55000000000000004">
      <c r="A29" s="21"/>
      <c r="B29" s="1014"/>
      <c r="C29" s="1014"/>
      <c r="D29" s="1014" t="s">
        <v>212</v>
      </c>
      <c r="E29" s="1014"/>
      <c r="F29" s="1014"/>
      <c r="G29" s="1014"/>
      <c r="H29" s="1014"/>
      <c r="I29" s="1014"/>
      <c r="J29" s="1014"/>
      <c r="K29" s="1014"/>
      <c r="L29" s="1014"/>
      <c r="M29" s="1014"/>
    </row>
    <row r="30" spans="1:13" ht="18.600000000000001" hidden="1" customHeight="1" x14ac:dyDescent="0.55000000000000004">
      <c r="A30" s="21"/>
      <c r="B30" s="21"/>
      <c r="C30" s="21"/>
      <c r="D30" s="21"/>
      <c r="E30" s="21"/>
      <c r="F30" s="1231" t="s">
        <v>116</v>
      </c>
      <c r="G30" s="1231"/>
      <c r="H30" s="1231"/>
      <c r="I30" s="21"/>
      <c r="J30" s="21"/>
      <c r="K30" s="21"/>
      <c r="L30" s="21"/>
      <c r="M30" s="21"/>
    </row>
    <row r="31" spans="1:13" ht="18.600000000000001" hidden="1" customHeight="1" x14ac:dyDescent="0.55000000000000004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18.600000000000001" hidden="1" customHeight="1" x14ac:dyDescent="0.55000000000000004">
      <c r="A32" s="21"/>
      <c r="B32" s="21"/>
      <c r="C32" s="21"/>
      <c r="D32" s="1232" t="s">
        <v>21</v>
      </c>
      <c r="E32" s="1232"/>
      <c r="F32" s="1232"/>
      <c r="G32" s="1012"/>
      <c r="H32" s="21"/>
      <c r="I32" s="1013" t="s">
        <v>213</v>
      </c>
      <c r="J32" s="21"/>
      <c r="K32" s="21"/>
      <c r="L32" s="21"/>
      <c r="M32" s="21"/>
    </row>
    <row r="33" spans="1:13" ht="18.600000000000001" hidden="1" customHeight="1" x14ac:dyDescent="0.55000000000000004">
      <c r="A33" s="867"/>
      <c r="B33" s="867"/>
      <c r="C33" s="867"/>
      <c r="D33" s="867"/>
      <c r="E33" s="867"/>
      <c r="F33" s="1168" t="s">
        <v>140</v>
      </c>
      <c r="G33" s="1168"/>
      <c r="H33" s="1168"/>
      <c r="I33" s="867"/>
      <c r="J33" s="867"/>
      <c r="K33" s="867"/>
      <c r="L33" s="867"/>
      <c r="M33" s="867"/>
    </row>
    <row r="34" spans="1:13" ht="18.600000000000001" hidden="1" customHeight="1" x14ac:dyDescent="0.55000000000000004">
      <c r="A34" s="867"/>
      <c r="B34" s="1016"/>
      <c r="C34" s="1016" t="s">
        <v>104</v>
      </c>
      <c r="D34" s="1016"/>
      <c r="E34" s="1016"/>
      <c r="F34" s="1016"/>
      <c r="G34" s="1016"/>
      <c r="H34" s="1016"/>
      <c r="I34" s="1016"/>
      <c r="J34" s="1016"/>
      <c r="K34" s="1016"/>
      <c r="L34" s="1016"/>
      <c r="M34" s="1016"/>
    </row>
    <row r="35" spans="1:13" ht="21" hidden="1" customHeight="1" x14ac:dyDescent="0.6">
      <c r="A35" s="1233" t="s">
        <v>214</v>
      </c>
      <c r="B35" s="1233"/>
      <c r="C35" s="1233"/>
      <c r="D35" s="1233"/>
      <c r="E35" s="1233"/>
      <c r="F35" s="1233"/>
      <c r="G35" s="1233"/>
      <c r="H35" s="1233"/>
      <c r="I35" s="1233"/>
      <c r="J35" s="1233"/>
      <c r="K35" s="1233"/>
      <c r="L35" s="1233"/>
      <c r="M35" s="1233"/>
    </row>
    <row r="36" spans="1:13" ht="21" hidden="1" customHeight="1" x14ac:dyDescent="0.6">
      <c r="A36" s="1233" t="s">
        <v>103</v>
      </c>
      <c r="B36" s="1233"/>
      <c r="C36" s="1233"/>
      <c r="D36" s="1233"/>
      <c r="E36" s="1233"/>
      <c r="F36" s="1233"/>
      <c r="G36" s="1233"/>
      <c r="H36" s="1233"/>
      <c r="I36" s="1233"/>
      <c r="J36" s="1233"/>
      <c r="K36" s="1233"/>
      <c r="L36" s="1233"/>
      <c r="M36" s="1233"/>
    </row>
    <row r="37" spans="1:13" ht="18.600000000000001" x14ac:dyDescent="0.55000000000000004">
      <c r="A37" s="1151" t="s">
        <v>104</v>
      </c>
      <c r="B37" s="1151"/>
      <c r="C37" s="1151"/>
      <c r="D37" s="1151"/>
      <c r="E37" s="1151"/>
      <c r="F37" s="1151"/>
      <c r="G37" s="1151"/>
      <c r="H37" s="1151"/>
      <c r="I37" s="1231" t="s">
        <v>116</v>
      </c>
      <c r="J37" s="1231"/>
      <c r="K37" s="1231"/>
      <c r="L37" s="1231"/>
      <c r="M37" s="1151"/>
    </row>
    <row r="38" spans="1:13" ht="18.600000000000001" x14ac:dyDescent="0.55000000000000004">
      <c r="A38" s="1152" t="s">
        <v>93</v>
      </c>
      <c r="B38" s="1012"/>
      <c r="C38" s="21"/>
      <c r="D38" s="1013" t="s">
        <v>215</v>
      </c>
      <c r="E38" s="1153"/>
      <c r="F38" s="1153"/>
      <c r="G38" s="1153"/>
      <c r="H38" s="1153"/>
      <c r="I38" s="1153"/>
      <c r="J38" s="1153"/>
      <c r="K38" s="1153"/>
      <c r="L38" s="1153"/>
      <c r="M38" s="1153"/>
    </row>
    <row r="39" spans="1:13" ht="18.600000000000001" x14ac:dyDescent="0.55000000000000004">
      <c r="A39" s="1232" t="s">
        <v>216</v>
      </c>
      <c r="B39" s="1232"/>
      <c r="C39" s="1232"/>
      <c r="D39" s="21" t="s">
        <v>217</v>
      </c>
      <c r="E39" s="21"/>
      <c r="F39" s="21"/>
      <c r="G39" s="21"/>
      <c r="H39" s="21"/>
      <c r="I39" s="1154" t="s">
        <v>21</v>
      </c>
      <c r="J39" s="21"/>
      <c r="K39" s="1013" t="s">
        <v>218</v>
      </c>
      <c r="L39" s="21"/>
      <c r="M39" s="21"/>
    </row>
    <row r="40" spans="1:13" ht="18.600000000000001" x14ac:dyDescent="0.55000000000000004">
      <c r="A40" s="1014" t="s">
        <v>105</v>
      </c>
      <c r="B40" s="1014"/>
      <c r="C40" s="1014"/>
      <c r="D40" s="21"/>
      <c r="E40" s="21"/>
      <c r="F40" s="21"/>
      <c r="G40" s="21"/>
      <c r="H40" s="21"/>
      <c r="I40" s="867" t="s">
        <v>219</v>
      </c>
      <c r="J40" s="867"/>
      <c r="K40" s="867"/>
      <c r="L40" s="867"/>
      <c r="M40" s="21"/>
    </row>
    <row r="41" spans="1:13" ht="18.600000000000001" x14ac:dyDescent="0.55000000000000004">
      <c r="A41" s="1015"/>
      <c r="B41" s="1015"/>
      <c r="C41" s="1015"/>
      <c r="D41" s="21"/>
      <c r="E41" s="21"/>
      <c r="F41" s="21"/>
      <c r="G41" s="21"/>
      <c r="H41" s="1220" t="s">
        <v>104</v>
      </c>
      <c r="I41" s="1220"/>
      <c r="J41" s="1220"/>
      <c r="K41" s="1220"/>
      <c r="L41" s="1220"/>
      <c r="M41" s="1220"/>
    </row>
    <row r="42" spans="1:13" ht="21" x14ac:dyDescent="0.6">
      <c r="A42" s="1015"/>
      <c r="B42" s="1015"/>
      <c r="C42" s="1015"/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sheetProtection algorithmName="SHA-512" hashValue="WMTKL3pq11SgYYr3BGqoZXK3yP2bI4bCNasrOOkQQ9wG6uQl1/gSqbLpPpSLD3nolhvhf3/Jw68JSXXLjp5qyA==" saltValue="XVqQ+kjqtdwepUMrAa9IXg==" spinCount="100000" sheet="1" objects="1" scenarios="1" formatCells="0" formatColumns="0" formatRows="0" insertColumns="0" insertRows="0" insertHyperlinks="0" deleteColumns="0" deleteRows="0"/>
  <mergeCells count="20">
    <mergeCell ref="A1:M1"/>
    <mergeCell ref="A2:M2"/>
    <mergeCell ref="A3:M3"/>
    <mergeCell ref="A4:M4"/>
    <mergeCell ref="K6:L6"/>
    <mergeCell ref="M6:M7"/>
    <mergeCell ref="C5:L5"/>
    <mergeCell ref="H41:M41"/>
    <mergeCell ref="A6:E7"/>
    <mergeCell ref="F6:G6"/>
    <mergeCell ref="H6:H7"/>
    <mergeCell ref="I6:J6"/>
    <mergeCell ref="F30:H30"/>
    <mergeCell ref="D32:F32"/>
    <mergeCell ref="F33:H33"/>
    <mergeCell ref="F28:H28"/>
    <mergeCell ref="A35:M35"/>
    <mergeCell ref="A36:M36"/>
    <mergeCell ref="I37:L37"/>
    <mergeCell ref="A39:C39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งบสพฐ.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งบสพฐ.!Print_Titles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2023-08-01T09:56:13Z</dcterms:modified>
</cp:coreProperties>
</file>