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6\รายงานผลการเบิกจ่าย\"/>
    </mc:Choice>
  </mc:AlternateContent>
  <xr:revisionPtr revIDLastSave="0" documentId="13_ncr:1_{84B6DCD2-733F-4D98-A5B5-D40F34AB7B6E}" xr6:coauthVersionLast="47" xr6:coauthVersionMax="47" xr10:uidLastSave="{00000000-0000-0000-0000-000000000000}"/>
  <bookViews>
    <workbookView xWindow="-108" yWindow="-108" windowWidth="16608" windowHeight="8832" firstSheet="2" activeTab="4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2" i="2" l="1"/>
  <c r="G297" i="2"/>
  <c r="F297" i="2"/>
  <c r="E297" i="2"/>
  <c r="D297" i="2"/>
  <c r="C297" i="2"/>
  <c r="B297" i="2"/>
  <c r="A297" i="2"/>
  <c r="G296" i="2"/>
  <c r="F296" i="2"/>
  <c r="E296" i="2"/>
  <c r="D296" i="2"/>
  <c r="C296" i="2"/>
  <c r="B296" i="2"/>
  <c r="A296" i="2"/>
  <c r="G295" i="2"/>
  <c r="G291" i="2" s="1"/>
  <c r="G290" i="2" s="1"/>
  <c r="F295" i="2"/>
  <c r="E295" i="2"/>
  <c r="D295" i="2"/>
  <c r="C295" i="2"/>
  <c r="B295" i="2"/>
  <c r="G294" i="2"/>
  <c r="F294" i="2"/>
  <c r="E294" i="2"/>
  <c r="D294" i="2"/>
  <c r="C294" i="2"/>
  <c r="B294" i="2"/>
  <c r="A294" i="2"/>
  <c r="G292" i="2"/>
  <c r="F292" i="2"/>
  <c r="E292" i="2"/>
  <c r="D292" i="2"/>
  <c r="D291" i="2" s="1"/>
  <c r="D290" i="2" s="1"/>
  <c r="C292" i="2"/>
  <c r="B292" i="2"/>
  <c r="A292" i="2"/>
  <c r="E291" i="2"/>
  <c r="E290" i="2" s="1"/>
  <c r="C291" i="2"/>
  <c r="B291" i="2"/>
  <c r="C290" i="2"/>
  <c r="B290" i="2"/>
  <c r="A290" i="2"/>
  <c r="G289" i="2"/>
  <c r="F289" i="2"/>
  <c r="E289" i="2"/>
  <c r="E288" i="2" s="1"/>
  <c r="D289" i="2"/>
  <c r="D288" i="2" s="1"/>
  <c r="D287" i="2" s="1"/>
  <c r="C289" i="2"/>
  <c r="B289" i="2"/>
  <c r="A289" i="2"/>
  <c r="G288" i="2"/>
  <c r="G287" i="2" s="1"/>
  <c r="F288" i="2"/>
  <c r="F287" i="2" s="1"/>
  <c r="C288" i="2"/>
  <c r="B288" i="2"/>
  <c r="C287" i="2"/>
  <c r="B287" i="2"/>
  <c r="A287" i="2"/>
  <c r="G286" i="2"/>
  <c r="F286" i="2"/>
  <c r="E286" i="2"/>
  <c r="D286" i="2"/>
  <c r="H286" i="2" s="1"/>
  <c r="C286" i="2"/>
  <c r="B286" i="2"/>
  <c r="A286" i="2"/>
  <c r="G285" i="2"/>
  <c r="F285" i="2"/>
  <c r="E285" i="2"/>
  <c r="D285" i="2"/>
  <c r="C285" i="2"/>
  <c r="B285" i="2"/>
  <c r="A285" i="2"/>
  <c r="G284" i="2"/>
  <c r="F284" i="2"/>
  <c r="E284" i="2"/>
  <c r="D284" i="2"/>
  <c r="C284" i="2"/>
  <c r="B284" i="2"/>
  <c r="A284" i="2"/>
  <c r="G283" i="2"/>
  <c r="F283" i="2"/>
  <c r="E283" i="2"/>
  <c r="E282" i="2" s="1"/>
  <c r="D283" i="2"/>
  <c r="C283" i="2"/>
  <c r="B283" i="2"/>
  <c r="A283" i="2"/>
  <c r="B282" i="2"/>
  <c r="I281" i="2"/>
  <c r="E281" i="2"/>
  <c r="C281" i="2"/>
  <c r="B281" i="2"/>
  <c r="A281" i="2"/>
  <c r="B280" i="2"/>
  <c r="C279" i="2"/>
  <c r="B279" i="2"/>
  <c r="A279" i="2"/>
  <c r="C278" i="2"/>
  <c r="B278" i="2"/>
  <c r="A278" i="2"/>
  <c r="C273" i="2"/>
  <c r="G272" i="2"/>
  <c r="F272" i="2"/>
  <c r="E272" i="2"/>
  <c r="C272" i="2"/>
  <c r="B272" i="2"/>
  <c r="A272" i="2"/>
  <c r="C271" i="2"/>
  <c r="G270" i="2"/>
  <c r="F270" i="2"/>
  <c r="E270" i="2"/>
  <c r="D270" i="2"/>
  <c r="C270" i="2"/>
  <c r="B270" i="2"/>
  <c r="A270" i="2"/>
  <c r="C269" i="2"/>
  <c r="G268" i="2"/>
  <c r="F268" i="2"/>
  <c r="E268" i="2"/>
  <c r="D268" i="2"/>
  <c r="C268" i="2"/>
  <c r="B268" i="2"/>
  <c r="A268" i="2"/>
  <c r="C267" i="2"/>
  <c r="G266" i="2"/>
  <c r="F266" i="2"/>
  <c r="E266" i="2"/>
  <c r="D266" i="2"/>
  <c r="D265" i="2" s="1"/>
  <c r="D264" i="2" s="1"/>
  <c r="D263" i="2" s="1"/>
  <c r="D262" i="2" s="1"/>
  <c r="C266" i="2"/>
  <c r="B266" i="2"/>
  <c r="A266" i="2"/>
  <c r="E265" i="2"/>
  <c r="E264" i="2" s="1"/>
  <c r="E263" i="2" s="1"/>
  <c r="E262" i="2" s="1"/>
  <c r="B265" i="2"/>
  <c r="C264" i="2"/>
  <c r="B264" i="2"/>
  <c r="A264" i="2"/>
  <c r="C263" i="2"/>
  <c r="B263" i="2"/>
  <c r="A263" i="2"/>
  <c r="C262" i="2"/>
  <c r="B262" i="2"/>
  <c r="A262" i="2"/>
  <c r="G261" i="2"/>
  <c r="F261" i="2"/>
  <c r="E261" i="2"/>
  <c r="D261" i="2"/>
  <c r="G260" i="2"/>
  <c r="G259" i="2" s="1"/>
  <c r="G258" i="2" s="1"/>
  <c r="F260" i="2"/>
  <c r="E260" i="2"/>
  <c r="D260" i="2"/>
  <c r="C260" i="2"/>
  <c r="B260" i="2"/>
  <c r="F259" i="2"/>
  <c r="F258" i="2" s="1"/>
  <c r="E259" i="2"/>
  <c r="C259" i="2"/>
  <c r="B259" i="2"/>
  <c r="E258" i="2"/>
  <c r="E254" i="2" s="1"/>
  <c r="C258" i="2"/>
  <c r="B258" i="2"/>
  <c r="G257" i="2"/>
  <c r="G256" i="2" s="1"/>
  <c r="G255" i="2" s="1"/>
  <c r="G254" i="2" s="1"/>
  <c r="F257" i="2"/>
  <c r="E257" i="2"/>
  <c r="D257" i="2"/>
  <c r="C257" i="2"/>
  <c r="B257" i="2"/>
  <c r="A257" i="2"/>
  <c r="F256" i="2"/>
  <c r="F255" i="2" s="1"/>
  <c r="F254" i="2" s="1"/>
  <c r="E256" i="2"/>
  <c r="B256" i="2"/>
  <c r="E255" i="2"/>
  <c r="C255" i="2"/>
  <c r="B255" i="2"/>
  <c r="A255" i="2"/>
  <c r="C254" i="2"/>
  <c r="B254" i="2"/>
  <c r="A254" i="2"/>
  <c r="G253" i="2"/>
  <c r="G252" i="2" s="1"/>
  <c r="G251" i="2" s="1"/>
  <c r="F253" i="2"/>
  <c r="F252" i="2" s="1"/>
  <c r="F251" i="2" s="1"/>
  <c r="E253" i="2"/>
  <c r="D253" i="2"/>
  <c r="C253" i="2"/>
  <c r="B253" i="2"/>
  <c r="E252" i="2"/>
  <c r="E251" i="2" s="1"/>
  <c r="C252" i="2"/>
  <c r="B252" i="2"/>
  <c r="D251" i="2"/>
  <c r="C251" i="2"/>
  <c r="B251" i="2"/>
  <c r="G250" i="2"/>
  <c r="F250" i="2"/>
  <c r="E250" i="2"/>
  <c r="D250" i="2"/>
  <c r="C250" i="2"/>
  <c r="B250" i="2"/>
  <c r="A250" i="2"/>
  <c r="G249" i="2"/>
  <c r="F249" i="2"/>
  <c r="E249" i="2"/>
  <c r="D249" i="2"/>
  <c r="C249" i="2"/>
  <c r="B249" i="2"/>
  <c r="A249" i="2"/>
  <c r="G248" i="2"/>
  <c r="F248" i="2"/>
  <c r="E248" i="2"/>
  <c r="D248" i="2"/>
  <c r="C248" i="2"/>
  <c r="B248" i="2"/>
  <c r="A248" i="2"/>
  <c r="G247" i="2"/>
  <c r="F247" i="2"/>
  <c r="E247" i="2"/>
  <c r="D247" i="2"/>
  <c r="C247" i="2"/>
  <c r="B247" i="2"/>
  <c r="A247" i="2"/>
  <c r="G246" i="2"/>
  <c r="F246" i="2"/>
  <c r="E246" i="2"/>
  <c r="E245" i="2" s="1"/>
  <c r="E244" i="2" s="1"/>
  <c r="E242" i="2" s="1"/>
  <c r="E241" i="2" s="1"/>
  <c r="D246" i="2"/>
  <c r="C246" i="2"/>
  <c r="B246" i="2"/>
  <c r="A246" i="2"/>
  <c r="B245" i="2"/>
  <c r="C244" i="2"/>
  <c r="B244" i="2"/>
  <c r="G243" i="2"/>
  <c r="F243" i="2"/>
  <c r="E243" i="2"/>
  <c r="D243" i="2"/>
  <c r="C243" i="2"/>
  <c r="B243" i="2"/>
  <c r="B242" i="2"/>
  <c r="C241" i="2"/>
  <c r="B241" i="2"/>
  <c r="A241" i="2"/>
  <c r="G240" i="2"/>
  <c r="F240" i="2"/>
  <c r="E240" i="2"/>
  <c r="D240" i="2"/>
  <c r="H240" i="2" s="1"/>
  <c r="C240" i="2"/>
  <c r="B240" i="2"/>
  <c r="G239" i="2"/>
  <c r="F239" i="2"/>
  <c r="E239" i="2"/>
  <c r="D239" i="2"/>
  <c r="C239" i="2"/>
  <c r="B239" i="2"/>
  <c r="G238" i="2"/>
  <c r="F238" i="2"/>
  <c r="E238" i="2"/>
  <c r="D238" i="2"/>
  <c r="C238" i="2"/>
  <c r="B238" i="2"/>
  <c r="B237" i="2"/>
  <c r="G236" i="2"/>
  <c r="F236" i="2"/>
  <c r="E236" i="2"/>
  <c r="C236" i="2"/>
  <c r="B236" i="2"/>
  <c r="G235" i="2"/>
  <c r="F235" i="2"/>
  <c r="E235" i="2"/>
  <c r="D235" i="2"/>
  <c r="C235" i="2"/>
  <c r="B235" i="2"/>
  <c r="G234" i="2"/>
  <c r="F234" i="2"/>
  <c r="E234" i="2"/>
  <c r="D234" i="2"/>
  <c r="C234" i="2"/>
  <c r="B234" i="2"/>
  <c r="G233" i="2"/>
  <c r="F233" i="2"/>
  <c r="E233" i="2"/>
  <c r="D233" i="2"/>
  <c r="H233" i="2" s="1"/>
  <c r="C233" i="2"/>
  <c r="B233" i="2"/>
  <c r="G232" i="2"/>
  <c r="F232" i="2"/>
  <c r="E232" i="2"/>
  <c r="D232" i="2"/>
  <c r="C232" i="2"/>
  <c r="B232" i="2"/>
  <c r="A232" i="2"/>
  <c r="G231" i="2"/>
  <c r="F231" i="2"/>
  <c r="E231" i="2"/>
  <c r="E230" i="2" s="1"/>
  <c r="E229" i="2" s="1"/>
  <c r="D231" i="2"/>
  <c r="C231" i="2"/>
  <c r="B231" i="2"/>
  <c r="A231" i="2"/>
  <c r="B230" i="2"/>
  <c r="C229" i="2"/>
  <c r="B229" i="2"/>
  <c r="A229" i="2"/>
  <c r="G228" i="2"/>
  <c r="F228" i="2"/>
  <c r="E228" i="2"/>
  <c r="D228" i="2"/>
  <c r="H228" i="2" s="1"/>
  <c r="C228" i="2"/>
  <c r="B228" i="2"/>
  <c r="A228" i="2"/>
  <c r="G227" i="2"/>
  <c r="G226" i="2" s="1"/>
  <c r="G225" i="2" s="1"/>
  <c r="F227" i="2"/>
  <c r="E227" i="2"/>
  <c r="D227" i="2"/>
  <c r="D226" i="2" s="1"/>
  <c r="D225" i="2" s="1"/>
  <c r="C227" i="2"/>
  <c r="B227" i="2"/>
  <c r="A227" i="2"/>
  <c r="F226" i="2"/>
  <c r="E226" i="2"/>
  <c r="E225" i="2" s="1"/>
  <c r="C226" i="2"/>
  <c r="B226" i="2"/>
  <c r="F225" i="2"/>
  <c r="C225" i="2"/>
  <c r="B225" i="2"/>
  <c r="A225" i="2"/>
  <c r="G223" i="2"/>
  <c r="G222" i="2" s="1"/>
  <c r="G221" i="2" s="1"/>
  <c r="F223" i="2"/>
  <c r="F222" i="2" s="1"/>
  <c r="E223" i="2"/>
  <c r="E222" i="2" s="1"/>
  <c r="E221" i="2" s="1"/>
  <c r="D223" i="2"/>
  <c r="C223" i="2"/>
  <c r="B223" i="2"/>
  <c r="A223" i="2"/>
  <c r="D222" i="2"/>
  <c r="D221" i="2" s="1"/>
  <c r="C222" i="2"/>
  <c r="B222" i="2"/>
  <c r="A222" i="2"/>
  <c r="F221" i="2"/>
  <c r="C221" i="2"/>
  <c r="B221" i="2"/>
  <c r="A221" i="2"/>
  <c r="H220" i="2"/>
  <c r="G219" i="2"/>
  <c r="G218" i="2" s="1"/>
  <c r="G217" i="2" s="1"/>
  <c r="F219" i="2"/>
  <c r="F218" i="2" s="1"/>
  <c r="F217" i="2" s="1"/>
  <c r="E219" i="2"/>
  <c r="D219" i="2"/>
  <c r="C219" i="2"/>
  <c r="B219" i="2"/>
  <c r="A219" i="2"/>
  <c r="E218" i="2"/>
  <c r="E217" i="2" s="1"/>
  <c r="C218" i="2"/>
  <c r="B218" i="2"/>
  <c r="A218" i="2"/>
  <c r="C217" i="2"/>
  <c r="B217" i="2"/>
  <c r="A217" i="2"/>
  <c r="G216" i="2"/>
  <c r="G214" i="2" s="1"/>
  <c r="G213" i="2" s="1"/>
  <c r="F216" i="2"/>
  <c r="E216" i="2"/>
  <c r="D216" i="2"/>
  <c r="C216" i="2"/>
  <c r="B216" i="2"/>
  <c r="A216" i="2"/>
  <c r="G215" i="2"/>
  <c r="F215" i="2"/>
  <c r="E215" i="2"/>
  <c r="E214" i="2" s="1"/>
  <c r="D215" i="2"/>
  <c r="C215" i="2"/>
  <c r="B215" i="2"/>
  <c r="A215" i="2"/>
  <c r="D214" i="2"/>
  <c r="D213" i="2" s="1"/>
  <c r="C214" i="2"/>
  <c r="B214" i="2"/>
  <c r="A214" i="2"/>
  <c r="E213" i="2"/>
  <c r="C213" i="2"/>
  <c r="B213" i="2"/>
  <c r="A213" i="2"/>
  <c r="G212" i="2"/>
  <c r="F212" i="2"/>
  <c r="E212" i="2"/>
  <c r="D212" i="2"/>
  <c r="G211" i="2"/>
  <c r="F211" i="2"/>
  <c r="E211" i="2"/>
  <c r="D211" i="2"/>
  <c r="H211" i="2" s="1"/>
  <c r="G210" i="2"/>
  <c r="F210" i="2"/>
  <c r="E210" i="2"/>
  <c r="D210" i="2"/>
  <c r="H210" i="2" s="1"/>
  <c r="G209" i="2"/>
  <c r="F209" i="2"/>
  <c r="E209" i="2"/>
  <c r="D209" i="2"/>
  <c r="H209" i="2" s="1"/>
  <c r="G208" i="2"/>
  <c r="F208" i="2"/>
  <c r="E208" i="2"/>
  <c r="D208" i="2"/>
  <c r="H208" i="2" s="1"/>
  <c r="G207" i="2"/>
  <c r="F207" i="2"/>
  <c r="E207" i="2"/>
  <c r="D207" i="2"/>
  <c r="H207" i="2" s="1"/>
  <c r="G206" i="2"/>
  <c r="F206" i="2"/>
  <c r="E206" i="2"/>
  <c r="D206" i="2"/>
  <c r="G205" i="2"/>
  <c r="F205" i="2"/>
  <c r="E205" i="2"/>
  <c r="D205" i="2"/>
  <c r="H205" i="2" s="1"/>
  <c r="G204" i="2"/>
  <c r="F204" i="2"/>
  <c r="E204" i="2"/>
  <c r="D204" i="2"/>
  <c r="G203" i="2"/>
  <c r="F203" i="2"/>
  <c r="E203" i="2"/>
  <c r="D203" i="2"/>
  <c r="H203" i="2" s="1"/>
  <c r="G202" i="2"/>
  <c r="F202" i="2"/>
  <c r="E202" i="2"/>
  <c r="D202" i="2"/>
  <c r="H202" i="2" s="1"/>
  <c r="G201" i="2"/>
  <c r="F201" i="2"/>
  <c r="E201" i="2"/>
  <c r="D201" i="2"/>
  <c r="G200" i="2"/>
  <c r="F200" i="2"/>
  <c r="E200" i="2"/>
  <c r="D200" i="2"/>
  <c r="H200" i="2" s="1"/>
  <c r="G199" i="2"/>
  <c r="F199" i="2"/>
  <c r="E199" i="2"/>
  <c r="D199" i="2"/>
  <c r="H199" i="2" s="1"/>
  <c r="G198" i="2"/>
  <c r="F198" i="2"/>
  <c r="E198" i="2"/>
  <c r="D198" i="2"/>
  <c r="G197" i="2"/>
  <c r="F197" i="2"/>
  <c r="E197" i="2"/>
  <c r="D197" i="2"/>
  <c r="G196" i="2"/>
  <c r="F196" i="2"/>
  <c r="E196" i="2"/>
  <c r="D196" i="2"/>
  <c r="G195" i="2"/>
  <c r="F195" i="2"/>
  <c r="E195" i="2"/>
  <c r="H195" i="2" s="1"/>
  <c r="G191" i="2"/>
  <c r="F191" i="2"/>
  <c r="E191" i="2"/>
  <c r="D191" i="2"/>
  <c r="H191" i="2" s="1"/>
  <c r="G190" i="2"/>
  <c r="F190" i="2"/>
  <c r="E190" i="2"/>
  <c r="D190" i="2"/>
  <c r="H190" i="2" s="1"/>
  <c r="C190" i="2"/>
  <c r="B190" i="2"/>
  <c r="A190" i="2"/>
  <c r="C189" i="2"/>
  <c r="B189" i="2"/>
  <c r="G188" i="2"/>
  <c r="G187" i="2" s="1"/>
  <c r="G186" i="2" s="1"/>
  <c r="F188" i="2"/>
  <c r="F187" i="2" s="1"/>
  <c r="F186" i="2" s="1"/>
  <c r="E188" i="2"/>
  <c r="D188" i="2"/>
  <c r="C188" i="2"/>
  <c r="B188" i="2"/>
  <c r="A188" i="2"/>
  <c r="C187" i="2"/>
  <c r="B187" i="2"/>
  <c r="A187" i="2"/>
  <c r="C186" i="2"/>
  <c r="B186" i="2"/>
  <c r="A186" i="2"/>
  <c r="G185" i="2"/>
  <c r="G184" i="2" s="1"/>
  <c r="G183" i="2" s="1"/>
  <c r="F185" i="2"/>
  <c r="F184" i="2" s="1"/>
  <c r="F183" i="2" s="1"/>
  <c r="E185" i="2"/>
  <c r="E184" i="2" s="1"/>
  <c r="E183" i="2" s="1"/>
  <c r="D185" i="2"/>
  <c r="C185" i="2"/>
  <c r="B185" i="2"/>
  <c r="A185" i="2"/>
  <c r="I184" i="2"/>
  <c r="I183" i="2" s="1"/>
  <c r="C184" i="2"/>
  <c r="B184" i="2"/>
  <c r="C183" i="2"/>
  <c r="B183" i="2"/>
  <c r="A183" i="2"/>
  <c r="G182" i="2"/>
  <c r="G181" i="2" s="1"/>
  <c r="G180" i="2" s="1"/>
  <c r="F182" i="2"/>
  <c r="F181" i="2" s="1"/>
  <c r="E182" i="2"/>
  <c r="E181" i="2" s="1"/>
  <c r="E180" i="2" s="1"/>
  <c r="D182" i="2"/>
  <c r="C182" i="2"/>
  <c r="B182" i="2"/>
  <c r="A182" i="2"/>
  <c r="D181" i="2"/>
  <c r="D180" i="2" s="1"/>
  <c r="C181" i="2"/>
  <c r="B181" i="2"/>
  <c r="F180" i="2"/>
  <c r="C180" i="2"/>
  <c r="B180" i="2"/>
  <c r="A180" i="2"/>
  <c r="G179" i="2"/>
  <c r="F179" i="2"/>
  <c r="E179" i="2"/>
  <c r="D179" i="2"/>
  <c r="C179" i="2"/>
  <c r="B179" i="2"/>
  <c r="A179" i="2"/>
  <c r="G178" i="2"/>
  <c r="F178" i="2"/>
  <c r="E178" i="2"/>
  <c r="D178" i="2"/>
  <c r="C178" i="2"/>
  <c r="B178" i="2"/>
  <c r="A178" i="2"/>
  <c r="G177" i="2"/>
  <c r="F177" i="2"/>
  <c r="E177" i="2"/>
  <c r="D177" i="2"/>
  <c r="B177" i="2"/>
  <c r="A177" i="2"/>
  <c r="G176" i="2"/>
  <c r="F176" i="2"/>
  <c r="E176" i="2"/>
  <c r="D176" i="2"/>
  <c r="D173" i="2" s="1"/>
  <c r="D172" i="2" s="1"/>
  <c r="C176" i="2"/>
  <c r="B176" i="2"/>
  <c r="A176" i="2"/>
  <c r="G175" i="2"/>
  <c r="F175" i="2"/>
  <c r="E175" i="2"/>
  <c r="D175" i="2"/>
  <c r="C175" i="2"/>
  <c r="B175" i="2"/>
  <c r="A175" i="2"/>
  <c r="G174" i="2"/>
  <c r="F174" i="2"/>
  <c r="E174" i="2"/>
  <c r="E173" i="2" s="1"/>
  <c r="E172" i="2" s="1"/>
  <c r="D174" i="2"/>
  <c r="C174" i="2"/>
  <c r="B174" i="2"/>
  <c r="A174" i="2"/>
  <c r="C173" i="2"/>
  <c r="B173" i="2"/>
  <c r="C172" i="2"/>
  <c r="B172" i="2"/>
  <c r="A172" i="2"/>
  <c r="C171" i="2"/>
  <c r="B171" i="2"/>
  <c r="A171" i="2"/>
  <c r="F170" i="2"/>
  <c r="E170" i="2"/>
  <c r="H170" i="2" s="1"/>
  <c r="G169" i="2"/>
  <c r="F169" i="2"/>
  <c r="E169" i="2"/>
  <c r="E168" i="2" s="1"/>
  <c r="D169" i="2"/>
  <c r="C169" i="2"/>
  <c r="B169" i="2"/>
  <c r="A169" i="2"/>
  <c r="G168" i="2"/>
  <c r="G167" i="2" s="1"/>
  <c r="F168" i="2"/>
  <c r="C168" i="2"/>
  <c r="B168" i="2"/>
  <c r="F167" i="2"/>
  <c r="E167" i="2"/>
  <c r="C167" i="2"/>
  <c r="B167" i="2"/>
  <c r="A167" i="2"/>
  <c r="G166" i="2"/>
  <c r="G164" i="2" s="1"/>
  <c r="G162" i="2" s="1"/>
  <c r="F166" i="2"/>
  <c r="F164" i="2" s="1"/>
  <c r="E166" i="2"/>
  <c r="D166" i="2"/>
  <c r="C166" i="2"/>
  <c r="B166" i="2"/>
  <c r="A166" i="2"/>
  <c r="B165" i="2"/>
  <c r="A165" i="2"/>
  <c r="E164" i="2"/>
  <c r="B164" i="2"/>
  <c r="C163" i="2"/>
  <c r="B163" i="2"/>
  <c r="C162" i="2"/>
  <c r="B162" i="2"/>
  <c r="A162" i="2"/>
  <c r="I161" i="2"/>
  <c r="C161" i="2"/>
  <c r="B161" i="2"/>
  <c r="A161" i="2"/>
  <c r="B160" i="2"/>
  <c r="A160" i="2"/>
  <c r="G159" i="2"/>
  <c r="F159" i="2"/>
  <c r="E159" i="2"/>
  <c r="D159" i="2"/>
  <c r="G158" i="2"/>
  <c r="F158" i="2"/>
  <c r="E158" i="2"/>
  <c r="D158" i="2"/>
  <c r="G157" i="2"/>
  <c r="F157" i="2"/>
  <c r="E157" i="2"/>
  <c r="D157" i="2"/>
  <c r="G156" i="2"/>
  <c r="F156" i="2"/>
  <c r="E156" i="2"/>
  <c r="D156" i="2"/>
  <c r="C156" i="2"/>
  <c r="B156" i="2"/>
  <c r="G155" i="2"/>
  <c r="F155" i="2"/>
  <c r="E155" i="2"/>
  <c r="D155" i="2"/>
  <c r="C155" i="2"/>
  <c r="B155" i="2"/>
  <c r="G154" i="2"/>
  <c r="G153" i="2" s="1"/>
  <c r="G152" i="2" s="1"/>
  <c r="G151" i="2" s="1"/>
  <c r="C154" i="2"/>
  <c r="B154" i="2"/>
  <c r="C153" i="2"/>
  <c r="B153" i="2"/>
  <c r="C152" i="2"/>
  <c r="B152" i="2"/>
  <c r="B151" i="2"/>
  <c r="A151" i="2"/>
  <c r="G150" i="2"/>
  <c r="G149" i="2" s="1"/>
  <c r="G148" i="2" s="1"/>
  <c r="F150" i="2"/>
  <c r="F149" i="2" s="1"/>
  <c r="F148" i="2" s="1"/>
  <c r="E150" i="2"/>
  <c r="D150" i="2"/>
  <c r="C150" i="2"/>
  <c r="B150" i="2"/>
  <c r="E149" i="2"/>
  <c r="E148" i="2" s="1"/>
  <c r="D149" i="2"/>
  <c r="C149" i="2"/>
  <c r="B149" i="2"/>
  <c r="D148" i="2"/>
  <c r="C148" i="2"/>
  <c r="B148" i="2"/>
  <c r="G147" i="2"/>
  <c r="F147" i="2"/>
  <c r="E147" i="2"/>
  <c r="D147" i="2"/>
  <c r="G146" i="2"/>
  <c r="F146" i="2"/>
  <c r="E146" i="2"/>
  <c r="D146" i="2"/>
  <c r="G145" i="2"/>
  <c r="F145" i="2"/>
  <c r="F144" i="2" s="1"/>
  <c r="F143" i="2" s="1"/>
  <c r="E145" i="2"/>
  <c r="E144" i="2" s="1"/>
  <c r="D145" i="2"/>
  <c r="C145" i="2"/>
  <c r="B145" i="2"/>
  <c r="A145" i="2"/>
  <c r="C144" i="2"/>
  <c r="B144" i="2"/>
  <c r="A144" i="2"/>
  <c r="E143" i="2"/>
  <c r="C143" i="2"/>
  <c r="B143" i="2"/>
  <c r="A143" i="2"/>
  <c r="C142" i="2"/>
  <c r="B142" i="2"/>
  <c r="A142" i="2"/>
  <c r="G141" i="2"/>
  <c r="F141" i="2"/>
  <c r="E141" i="2"/>
  <c r="E138" i="2" s="1"/>
  <c r="E137" i="2" s="1"/>
  <c r="D141" i="2"/>
  <c r="C141" i="2"/>
  <c r="B141" i="2"/>
  <c r="A141" i="2"/>
  <c r="G140" i="2"/>
  <c r="F140" i="2"/>
  <c r="E140" i="2"/>
  <c r="D140" i="2"/>
  <c r="H140" i="2" s="1"/>
  <c r="C140" i="2"/>
  <c r="B140" i="2"/>
  <c r="A140" i="2"/>
  <c r="G139" i="2"/>
  <c r="G138" i="2" s="1"/>
  <c r="G137" i="2" s="1"/>
  <c r="F139" i="2"/>
  <c r="E139" i="2"/>
  <c r="D139" i="2"/>
  <c r="C139" i="2"/>
  <c r="B139" i="2"/>
  <c r="A139" i="2"/>
  <c r="C138" i="2"/>
  <c r="B138" i="2"/>
  <c r="C137" i="2"/>
  <c r="B137" i="2"/>
  <c r="A137" i="2"/>
  <c r="G136" i="2"/>
  <c r="F136" i="2"/>
  <c r="E136" i="2"/>
  <c r="D136" i="2"/>
  <c r="C136" i="2"/>
  <c r="B136" i="2"/>
  <c r="A136" i="2"/>
  <c r="G135" i="2"/>
  <c r="F135" i="2"/>
  <c r="F134" i="2" s="1"/>
  <c r="F133" i="2" s="1"/>
  <c r="E135" i="2"/>
  <c r="D135" i="2"/>
  <c r="C135" i="2"/>
  <c r="B135" i="2"/>
  <c r="A135" i="2"/>
  <c r="G134" i="2"/>
  <c r="G133" i="2" s="1"/>
  <c r="C134" i="2"/>
  <c r="B134" i="2"/>
  <c r="C133" i="2"/>
  <c r="B133" i="2"/>
  <c r="A133" i="2"/>
  <c r="C132" i="2"/>
  <c r="B132" i="2"/>
  <c r="A132" i="2"/>
  <c r="G131" i="2"/>
  <c r="G130" i="2" s="1"/>
  <c r="G129" i="2" s="1"/>
  <c r="F131" i="2"/>
  <c r="F130" i="2" s="1"/>
  <c r="E131" i="2"/>
  <c r="E130" i="2" s="1"/>
  <c r="E129" i="2" s="1"/>
  <c r="D131" i="2"/>
  <c r="D130" i="2" s="1"/>
  <c r="D129" i="2" s="1"/>
  <c r="C131" i="2"/>
  <c r="B131" i="2"/>
  <c r="A131" i="2"/>
  <c r="I130" i="2"/>
  <c r="I129" i="2" s="1"/>
  <c r="C130" i="2"/>
  <c r="B130" i="2"/>
  <c r="A130" i="2"/>
  <c r="F129" i="2"/>
  <c r="C129" i="2"/>
  <c r="B129" i="2"/>
  <c r="A129" i="2"/>
  <c r="C128" i="2"/>
  <c r="B128" i="2"/>
  <c r="A128" i="2"/>
  <c r="C127" i="2"/>
  <c r="B127" i="2"/>
  <c r="A127" i="2"/>
  <c r="G126" i="2"/>
  <c r="F126" i="2"/>
  <c r="E126" i="2"/>
  <c r="D126" i="2"/>
  <c r="C126" i="2"/>
  <c r="B126" i="2"/>
  <c r="A126" i="2"/>
  <c r="C125" i="2"/>
  <c r="B125" i="2"/>
  <c r="A125" i="2"/>
  <c r="C124" i="2"/>
  <c r="B124" i="2"/>
  <c r="A124" i="2"/>
  <c r="G123" i="2"/>
  <c r="G122" i="2" s="1"/>
  <c r="G121" i="2" s="1"/>
  <c r="F123" i="2"/>
  <c r="E123" i="2"/>
  <c r="E122" i="2" s="1"/>
  <c r="E121" i="2" s="1"/>
  <c r="D123" i="2"/>
  <c r="C123" i="2"/>
  <c r="B123" i="2"/>
  <c r="A123" i="2"/>
  <c r="I122" i="2"/>
  <c r="I121" i="2" s="1"/>
  <c r="C122" i="2"/>
  <c r="B122" i="2"/>
  <c r="A122" i="2"/>
  <c r="C121" i="2"/>
  <c r="B121" i="2"/>
  <c r="A121" i="2"/>
  <c r="C120" i="2"/>
  <c r="B120" i="2"/>
  <c r="A120" i="2"/>
  <c r="G119" i="2"/>
  <c r="F119" i="2"/>
  <c r="E119" i="2"/>
  <c r="D119" i="2"/>
  <c r="C119" i="2"/>
  <c r="B119" i="2"/>
  <c r="A119" i="2"/>
  <c r="G118" i="2"/>
  <c r="F118" i="2"/>
  <c r="E118" i="2"/>
  <c r="D118" i="2"/>
  <c r="H118" i="2" s="1"/>
  <c r="C118" i="2"/>
  <c r="B118" i="2"/>
  <c r="A118" i="2"/>
  <c r="C117" i="2"/>
  <c r="B117" i="2"/>
  <c r="A117" i="2"/>
  <c r="C116" i="2"/>
  <c r="B116" i="2"/>
  <c r="A116" i="2"/>
  <c r="G115" i="2"/>
  <c r="F115" i="2"/>
  <c r="E115" i="2"/>
  <c r="D115" i="2"/>
  <c r="C115" i="2"/>
  <c r="B115" i="2"/>
  <c r="A115" i="2"/>
  <c r="G114" i="2"/>
  <c r="F114" i="2"/>
  <c r="E114" i="2"/>
  <c r="D114" i="2"/>
  <c r="H114" i="2" s="1"/>
  <c r="C114" i="2"/>
  <c r="B114" i="2"/>
  <c r="A114" i="2"/>
  <c r="C113" i="2"/>
  <c r="B113" i="2"/>
  <c r="A113" i="2"/>
  <c r="C112" i="2"/>
  <c r="B112" i="2"/>
  <c r="A112" i="2"/>
  <c r="G111" i="2"/>
  <c r="F111" i="2"/>
  <c r="F105" i="2" s="1"/>
  <c r="F104" i="2" s="1"/>
  <c r="E111" i="2"/>
  <c r="D111" i="2"/>
  <c r="C111" i="2"/>
  <c r="B111" i="2"/>
  <c r="A111" i="2"/>
  <c r="G110" i="2"/>
  <c r="F110" i="2"/>
  <c r="E110" i="2"/>
  <c r="D110" i="2"/>
  <c r="H110" i="2" s="1"/>
  <c r="C110" i="2"/>
  <c r="B110" i="2"/>
  <c r="A110" i="2"/>
  <c r="G109" i="2"/>
  <c r="G105" i="2" s="1"/>
  <c r="G104" i="2" s="1"/>
  <c r="F109" i="2"/>
  <c r="E109" i="2"/>
  <c r="D109" i="2"/>
  <c r="C109" i="2"/>
  <c r="B109" i="2"/>
  <c r="A109" i="2"/>
  <c r="C108" i="2"/>
  <c r="B108" i="2"/>
  <c r="A108" i="2"/>
  <c r="C107" i="2"/>
  <c r="B107" i="2"/>
  <c r="A107" i="2"/>
  <c r="G106" i="2"/>
  <c r="F106" i="2"/>
  <c r="E106" i="2"/>
  <c r="D106" i="2"/>
  <c r="H106" i="2" s="1"/>
  <c r="C106" i="2"/>
  <c r="B106" i="2"/>
  <c r="A106" i="2"/>
  <c r="I105" i="2"/>
  <c r="I104" i="2" s="1"/>
  <c r="C105" i="2"/>
  <c r="B105" i="2"/>
  <c r="A105" i="2"/>
  <c r="C104" i="2"/>
  <c r="B104" i="2"/>
  <c r="A104" i="2"/>
  <c r="B103" i="2"/>
  <c r="A103" i="2"/>
  <c r="G102" i="2"/>
  <c r="F102" i="2"/>
  <c r="E102" i="2"/>
  <c r="E99" i="2" s="1"/>
  <c r="D102" i="2"/>
  <c r="C102" i="2"/>
  <c r="B102" i="2"/>
  <c r="A102" i="2"/>
  <c r="B101" i="2"/>
  <c r="A101" i="2"/>
  <c r="G100" i="2"/>
  <c r="G99" i="2" s="1"/>
  <c r="G98" i="2" s="1"/>
  <c r="F100" i="2"/>
  <c r="F99" i="2" s="1"/>
  <c r="F98" i="2" s="1"/>
  <c r="E100" i="2"/>
  <c r="D100" i="2"/>
  <c r="C100" i="2"/>
  <c r="B100" i="2"/>
  <c r="A100" i="2"/>
  <c r="I99" i="2"/>
  <c r="D99" i="2"/>
  <c r="D98" i="2" s="1"/>
  <c r="C99" i="2"/>
  <c r="B99" i="2"/>
  <c r="A99" i="2"/>
  <c r="I98" i="2"/>
  <c r="E98" i="2"/>
  <c r="C98" i="2"/>
  <c r="B98" i="2"/>
  <c r="A98" i="2"/>
  <c r="G97" i="2"/>
  <c r="F97" i="2"/>
  <c r="E97" i="2"/>
  <c r="E96" i="2" s="1"/>
  <c r="E95" i="2" s="1"/>
  <c r="D97" i="2"/>
  <c r="C97" i="2"/>
  <c r="B97" i="2"/>
  <c r="A97" i="2"/>
  <c r="I96" i="2"/>
  <c r="I95" i="2" s="1"/>
  <c r="G96" i="2"/>
  <c r="G95" i="2" s="1"/>
  <c r="F96" i="2"/>
  <c r="F95" i="2" s="1"/>
  <c r="C96" i="2"/>
  <c r="B96" i="2"/>
  <c r="A96" i="2"/>
  <c r="C95" i="2"/>
  <c r="B95" i="2"/>
  <c r="A95" i="2"/>
  <c r="G94" i="2"/>
  <c r="G93" i="2" s="1"/>
  <c r="G92" i="2" s="1"/>
  <c r="F94" i="2"/>
  <c r="F93" i="2" s="1"/>
  <c r="F92" i="2" s="1"/>
  <c r="E94" i="2"/>
  <c r="E93" i="2" s="1"/>
  <c r="E92" i="2" s="1"/>
  <c r="D94" i="2"/>
  <c r="C94" i="2"/>
  <c r="B94" i="2"/>
  <c r="A94" i="2"/>
  <c r="I93" i="2"/>
  <c r="I92" i="2" s="1"/>
  <c r="C93" i="2"/>
  <c r="B93" i="2"/>
  <c r="A93" i="2"/>
  <c r="C92" i="2"/>
  <c r="B92" i="2"/>
  <c r="A92" i="2"/>
  <c r="G91" i="2"/>
  <c r="F91" i="2"/>
  <c r="E91" i="2"/>
  <c r="D91" i="2"/>
  <c r="C91" i="2"/>
  <c r="B91" i="2"/>
  <c r="A91" i="2"/>
  <c r="G90" i="2"/>
  <c r="F90" i="2"/>
  <c r="E90" i="2"/>
  <c r="E89" i="2" s="1"/>
  <c r="E88" i="2" s="1"/>
  <c r="D90" i="2"/>
  <c r="C90" i="2"/>
  <c r="B90" i="2"/>
  <c r="A90" i="2"/>
  <c r="I89" i="2"/>
  <c r="I88" i="2" s="1"/>
  <c r="I63" i="2" s="1"/>
  <c r="G89" i="2"/>
  <c r="F89" i="2"/>
  <c r="F88" i="2" s="1"/>
  <c r="C89" i="2"/>
  <c r="B89" i="2"/>
  <c r="A89" i="2"/>
  <c r="G88" i="2"/>
  <c r="C88" i="2"/>
  <c r="B88" i="2"/>
  <c r="A88" i="2"/>
  <c r="G87" i="2"/>
  <c r="F87" i="2"/>
  <c r="E87" i="2"/>
  <c r="D87" i="2"/>
  <c r="C87" i="2"/>
  <c r="B87" i="2"/>
  <c r="A87" i="2"/>
  <c r="G86" i="2"/>
  <c r="F86" i="2"/>
  <c r="E86" i="2"/>
  <c r="D86" i="2"/>
  <c r="C86" i="2"/>
  <c r="B86" i="2"/>
  <c r="A86" i="2"/>
  <c r="G85" i="2"/>
  <c r="F85" i="2"/>
  <c r="E85" i="2"/>
  <c r="D85" i="2"/>
  <c r="C85" i="2"/>
  <c r="B85" i="2"/>
  <c r="A85" i="2"/>
  <c r="G84" i="2"/>
  <c r="F84" i="2"/>
  <c r="E84" i="2"/>
  <c r="D84" i="2"/>
  <c r="C84" i="2"/>
  <c r="B84" i="2"/>
  <c r="A84" i="2"/>
  <c r="G83" i="2"/>
  <c r="F83" i="2"/>
  <c r="E83" i="2"/>
  <c r="D83" i="2"/>
  <c r="C83" i="2"/>
  <c r="B83" i="2"/>
  <c r="A83" i="2"/>
  <c r="G82" i="2"/>
  <c r="F82" i="2"/>
  <c r="E82" i="2"/>
  <c r="E81" i="2" s="1"/>
  <c r="E80" i="2" s="1"/>
  <c r="D82" i="2"/>
  <c r="D81" i="2" s="1"/>
  <c r="D80" i="2" s="1"/>
  <c r="C82" i="2"/>
  <c r="B82" i="2"/>
  <c r="A82" i="2"/>
  <c r="I81" i="2"/>
  <c r="C81" i="2"/>
  <c r="B81" i="2"/>
  <c r="A81" i="2"/>
  <c r="I80" i="2"/>
  <c r="C80" i="2"/>
  <c r="B80" i="2"/>
  <c r="A80" i="2"/>
  <c r="G79" i="2"/>
  <c r="F79" i="2"/>
  <c r="E79" i="2"/>
  <c r="E78" i="2" s="1"/>
  <c r="E77" i="2" s="1"/>
  <c r="D79" i="2"/>
  <c r="C79" i="2"/>
  <c r="B79" i="2"/>
  <c r="A79" i="2"/>
  <c r="I78" i="2"/>
  <c r="I77" i="2" s="1"/>
  <c r="G78" i="2"/>
  <c r="F78" i="2"/>
  <c r="F77" i="2" s="1"/>
  <c r="C78" i="2"/>
  <c r="B78" i="2"/>
  <c r="A78" i="2"/>
  <c r="G77" i="2"/>
  <c r="C77" i="2"/>
  <c r="B77" i="2"/>
  <c r="A77" i="2"/>
  <c r="G75" i="2"/>
  <c r="F75" i="2"/>
  <c r="E75" i="2"/>
  <c r="D75" i="2"/>
  <c r="C75" i="2"/>
  <c r="B75" i="2"/>
  <c r="A75" i="2"/>
  <c r="G74" i="2"/>
  <c r="F74" i="2"/>
  <c r="E74" i="2"/>
  <c r="D74" i="2"/>
  <c r="C74" i="2"/>
  <c r="B74" i="2"/>
  <c r="A74" i="2"/>
  <c r="G73" i="2"/>
  <c r="F73" i="2"/>
  <c r="E73" i="2"/>
  <c r="D73" i="2"/>
  <c r="C73" i="2"/>
  <c r="B73" i="2"/>
  <c r="A73" i="2"/>
  <c r="G72" i="2"/>
  <c r="F72" i="2"/>
  <c r="E72" i="2"/>
  <c r="D72" i="2"/>
  <c r="C72" i="2"/>
  <c r="B72" i="2"/>
  <c r="A72" i="2"/>
  <c r="I71" i="2"/>
  <c r="C71" i="2"/>
  <c r="B71" i="2"/>
  <c r="I70" i="2"/>
  <c r="C70" i="2"/>
  <c r="B70" i="2"/>
  <c r="A70" i="2"/>
  <c r="G69" i="2"/>
  <c r="G68" i="2" s="1"/>
  <c r="G67" i="2" s="1"/>
  <c r="F69" i="2"/>
  <c r="F68" i="2" s="1"/>
  <c r="F67" i="2" s="1"/>
  <c r="E69" i="2"/>
  <c r="D69" i="2"/>
  <c r="D68" i="2" s="1"/>
  <c r="D67" i="2" s="1"/>
  <c r="C69" i="2"/>
  <c r="B69" i="2"/>
  <c r="A69" i="2"/>
  <c r="I68" i="2"/>
  <c r="I67" i="2" s="1"/>
  <c r="E68" i="2"/>
  <c r="E67" i="2" s="1"/>
  <c r="C68" i="2"/>
  <c r="B68" i="2"/>
  <c r="A68" i="2"/>
  <c r="C67" i="2"/>
  <c r="B67" i="2"/>
  <c r="A67" i="2"/>
  <c r="G66" i="2"/>
  <c r="F66" i="2"/>
  <c r="F65" i="2" s="1"/>
  <c r="F64" i="2" s="1"/>
  <c r="E66" i="2"/>
  <c r="E65" i="2" s="1"/>
  <c r="E64" i="2" s="1"/>
  <c r="D66" i="2"/>
  <c r="D65" i="2" s="1"/>
  <c r="D64" i="2" s="1"/>
  <c r="C66" i="2"/>
  <c r="B66" i="2"/>
  <c r="A66" i="2"/>
  <c r="I65" i="2"/>
  <c r="I64" i="2" s="1"/>
  <c r="G65" i="2"/>
  <c r="G64" i="2" s="1"/>
  <c r="C65" i="2"/>
  <c r="B65" i="2"/>
  <c r="A65" i="2"/>
  <c r="C64" i="2"/>
  <c r="B64" i="2"/>
  <c r="A64" i="2"/>
  <c r="C63" i="2"/>
  <c r="B63" i="2"/>
  <c r="A63" i="2"/>
  <c r="G61" i="2"/>
  <c r="F61" i="2"/>
  <c r="E61" i="2"/>
  <c r="D61" i="2"/>
  <c r="D60" i="2" s="1"/>
  <c r="D59" i="2" s="1"/>
  <c r="C61" i="2"/>
  <c r="B61" i="2"/>
  <c r="A61" i="2"/>
  <c r="G60" i="2"/>
  <c r="G59" i="2" s="1"/>
  <c r="F60" i="2"/>
  <c r="E60" i="2"/>
  <c r="E59" i="2" s="1"/>
  <c r="C60" i="2"/>
  <c r="B60" i="2"/>
  <c r="A60" i="2"/>
  <c r="F59" i="2"/>
  <c r="C59" i="2"/>
  <c r="B59" i="2"/>
  <c r="A59" i="2"/>
  <c r="G58" i="2"/>
  <c r="F58" i="2"/>
  <c r="F57" i="2" s="1"/>
  <c r="F56" i="2" s="1"/>
  <c r="E58" i="2"/>
  <c r="D58" i="2"/>
  <c r="D57" i="2" s="1"/>
  <c r="D56" i="2" s="1"/>
  <c r="C58" i="2"/>
  <c r="B58" i="2"/>
  <c r="A58" i="2"/>
  <c r="G57" i="2"/>
  <c r="G56" i="2" s="1"/>
  <c r="E57" i="2"/>
  <c r="E56" i="2" s="1"/>
  <c r="C57" i="2"/>
  <c r="B57" i="2"/>
  <c r="C56" i="2"/>
  <c r="B56" i="2"/>
  <c r="A56" i="2"/>
  <c r="G55" i="2"/>
  <c r="F55" i="2"/>
  <c r="F54" i="2" s="1"/>
  <c r="F53" i="2" s="1"/>
  <c r="E55" i="2"/>
  <c r="D55" i="2"/>
  <c r="D54" i="2" s="1"/>
  <c r="C55" i="2"/>
  <c r="B55" i="2"/>
  <c r="G54" i="2"/>
  <c r="G53" i="2" s="1"/>
  <c r="E54" i="2"/>
  <c r="C54" i="2"/>
  <c r="B54" i="2"/>
  <c r="E53" i="2"/>
  <c r="C53" i="2"/>
  <c r="B53" i="2"/>
  <c r="A53" i="2"/>
  <c r="G52" i="2"/>
  <c r="F52" i="2"/>
  <c r="F51" i="2" s="1"/>
  <c r="F50" i="2" s="1"/>
  <c r="D52" i="2"/>
  <c r="C52" i="2"/>
  <c r="B52" i="2"/>
  <c r="I51" i="2"/>
  <c r="I50" i="2" s="1"/>
  <c r="I49" i="2" s="1"/>
  <c r="G51" i="2"/>
  <c r="E51" i="2"/>
  <c r="E50" i="2" s="1"/>
  <c r="D51" i="2"/>
  <c r="B51" i="2"/>
  <c r="G50" i="2"/>
  <c r="D50" i="2"/>
  <c r="C50" i="2"/>
  <c r="B50" i="2"/>
  <c r="A50" i="2"/>
  <c r="C49" i="2"/>
  <c r="A49" i="2"/>
  <c r="G48" i="2"/>
  <c r="F48" i="2"/>
  <c r="E48" i="2"/>
  <c r="D48" i="2"/>
  <c r="H48" i="2" s="1"/>
  <c r="H47" i="2" s="1"/>
  <c r="H46" i="2" s="1"/>
  <c r="C48" i="2"/>
  <c r="B48" i="2"/>
  <c r="A48" i="2"/>
  <c r="G47" i="2"/>
  <c r="G46" i="2" s="1"/>
  <c r="F47" i="2"/>
  <c r="E47" i="2"/>
  <c r="C47" i="2"/>
  <c r="B47" i="2"/>
  <c r="F46" i="2"/>
  <c r="E46" i="2"/>
  <c r="C46" i="2"/>
  <c r="B46" i="2"/>
  <c r="A46" i="2"/>
  <c r="G45" i="2"/>
  <c r="F45" i="2"/>
  <c r="F44" i="2" s="1"/>
  <c r="F43" i="2" s="1"/>
  <c r="E45" i="2"/>
  <c r="D45" i="2"/>
  <c r="C45" i="2"/>
  <c r="B45" i="2"/>
  <c r="A45" i="2"/>
  <c r="G44" i="2"/>
  <c r="G43" i="2" s="1"/>
  <c r="E44" i="2"/>
  <c r="E43" i="2" s="1"/>
  <c r="D44" i="2"/>
  <c r="C44" i="2"/>
  <c r="B44" i="2"/>
  <c r="A44" i="2"/>
  <c r="D43" i="2"/>
  <c r="C43" i="2"/>
  <c r="B43" i="2"/>
  <c r="A43" i="2"/>
  <c r="G42" i="2"/>
  <c r="F42" i="2"/>
  <c r="E42" i="2"/>
  <c r="D42" i="2"/>
  <c r="G41" i="2"/>
  <c r="F41" i="2"/>
  <c r="E41" i="2"/>
  <c r="D41" i="2"/>
  <c r="C41" i="2"/>
  <c r="B41" i="2"/>
  <c r="A41" i="2"/>
  <c r="G40" i="2"/>
  <c r="F40" i="2"/>
  <c r="E40" i="2"/>
  <c r="D40" i="2"/>
  <c r="C40" i="2"/>
  <c r="B40" i="2"/>
  <c r="A40" i="2"/>
  <c r="G39" i="2"/>
  <c r="F39" i="2"/>
  <c r="E39" i="2"/>
  <c r="D39" i="2"/>
  <c r="H39" i="2" s="1"/>
  <c r="C39" i="2"/>
  <c r="B39" i="2"/>
  <c r="A39" i="2"/>
  <c r="G38" i="2"/>
  <c r="F38" i="2"/>
  <c r="E38" i="2"/>
  <c r="E37" i="2" s="1"/>
  <c r="D38" i="2"/>
  <c r="C38" i="2"/>
  <c r="B38" i="2"/>
  <c r="A38" i="2"/>
  <c r="C37" i="2"/>
  <c r="B37" i="2"/>
  <c r="G36" i="2"/>
  <c r="C36" i="2"/>
  <c r="B36" i="2"/>
  <c r="A36" i="2"/>
  <c r="G35" i="2"/>
  <c r="F35" i="2"/>
  <c r="F33" i="2" s="1"/>
  <c r="E35" i="2"/>
  <c r="D35" i="2"/>
  <c r="C35" i="2"/>
  <c r="B35" i="2"/>
  <c r="A35" i="2"/>
  <c r="G34" i="2"/>
  <c r="F34" i="2"/>
  <c r="E34" i="2"/>
  <c r="E33" i="2" s="1"/>
  <c r="E32" i="2" s="1"/>
  <c r="D34" i="2"/>
  <c r="C34" i="2"/>
  <c r="B34" i="2"/>
  <c r="A34" i="2"/>
  <c r="G33" i="2"/>
  <c r="D33" i="2"/>
  <c r="D32" i="2" s="1"/>
  <c r="C33" i="2"/>
  <c r="B33" i="2"/>
  <c r="G32" i="2"/>
  <c r="F32" i="2"/>
  <c r="C32" i="2"/>
  <c r="B32" i="2"/>
  <c r="A32" i="2"/>
  <c r="H31" i="2"/>
  <c r="G31" i="2"/>
  <c r="D31" i="2"/>
  <c r="C31" i="2"/>
  <c r="B31" i="2"/>
  <c r="A31" i="2"/>
  <c r="G30" i="2"/>
  <c r="D30" i="2"/>
  <c r="C30" i="2"/>
  <c r="B30" i="2"/>
  <c r="A30" i="2"/>
  <c r="G29" i="2"/>
  <c r="F29" i="2"/>
  <c r="F25" i="2" s="1"/>
  <c r="F24" i="2" s="1"/>
  <c r="E29" i="2"/>
  <c r="D29" i="2"/>
  <c r="C29" i="2"/>
  <c r="B29" i="2"/>
  <c r="A29" i="2"/>
  <c r="G28" i="2"/>
  <c r="F28" i="2"/>
  <c r="E28" i="2"/>
  <c r="E25" i="2" s="1"/>
  <c r="E24" i="2" s="1"/>
  <c r="D28" i="2"/>
  <c r="C28" i="2"/>
  <c r="B28" i="2"/>
  <c r="A28" i="2"/>
  <c r="G27" i="2"/>
  <c r="F27" i="2"/>
  <c r="E27" i="2"/>
  <c r="D27" i="2"/>
  <c r="C27" i="2"/>
  <c r="B27" i="2"/>
  <c r="A27" i="2"/>
  <c r="G26" i="2"/>
  <c r="G25" i="2" s="1"/>
  <c r="G24" i="2" s="1"/>
  <c r="F26" i="2"/>
  <c r="E26" i="2"/>
  <c r="D26" i="2"/>
  <c r="C26" i="2"/>
  <c r="B26" i="2"/>
  <c r="A26" i="2"/>
  <c r="C25" i="2"/>
  <c r="B25" i="2"/>
  <c r="C24" i="2"/>
  <c r="B24" i="2"/>
  <c r="A24" i="2"/>
  <c r="G23" i="2"/>
  <c r="F23" i="2"/>
  <c r="F22" i="2" s="1"/>
  <c r="F21" i="2" s="1"/>
  <c r="E23" i="2"/>
  <c r="D23" i="2"/>
  <c r="C23" i="2"/>
  <c r="B23" i="2"/>
  <c r="A23" i="2"/>
  <c r="G22" i="2"/>
  <c r="E22" i="2"/>
  <c r="E21" i="2" s="1"/>
  <c r="C22" i="2"/>
  <c r="B22" i="2"/>
  <c r="G21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G16" i="2"/>
  <c r="F16" i="2"/>
  <c r="E16" i="2"/>
  <c r="D16" i="2"/>
  <c r="C16" i="2"/>
  <c r="B16" i="2"/>
  <c r="A16" i="2"/>
  <c r="C15" i="2"/>
  <c r="B15" i="2"/>
  <c r="A15" i="2"/>
  <c r="C14" i="2"/>
  <c r="B14" i="2"/>
  <c r="A14" i="2"/>
  <c r="G13" i="2"/>
  <c r="F13" i="2"/>
  <c r="E13" i="2"/>
  <c r="D13" i="2"/>
  <c r="H13" i="2" s="1"/>
  <c r="C13" i="2"/>
  <c r="B13" i="2"/>
  <c r="A13" i="2"/>
  <c r="G12" i="2"/>
  <c r="G7" i="2" s="1"/>
  <c r="G6" i="2" s="1"/>
  <c r="G5" i="2" s="1"/>
  <c r="F12" i="2"/>
  <c r="C12" i="2"/>
  <c r="B12" i="2"/>
  <c r="A12" i="2"/>
  <c r="C11" i="2"/>
  <c r="B11" i="2"/>
  <c r="A11" i="2"/>
  <c r="C10" i="2"/>
  <c r="B10" i="2"/>
  <c r="A10" i="2"/>
  <c r="G9" i="2"/>
  <c r="F9" i="2"/>
  <c r="F8" i="2" s="1"/>
  <c r="F7" i="2" s="1"/>
  <c r="F6" i="2" s="1"/>
  <c r="F5" i="2" s="1"/>
  <c r="E9" i="2"/>
  <c r="E8" i="2" s="1"/>
  <c r="D9" i="2"/>
  <c r="C9" i="2"/>
  <c r="B9" i="2"/>
  <c r="A9" i="2"/>
  <c r="G8" i="2"/>
  <c r="D8" i="2"/>
  <c r="C8" i="2"/>
  <c r="B8" i="2"/>
  <c r="C7" i="2"/>
  <c r="B7" i="2"/>
  <c r="A7" i="2"/>
  <c r="C6" i="2"/>
  <c r="B6" i="2"/>
  <c r="A6" i="2"/>
  <c r="C5" i="2"/>
  <c r="B5" i="2"/>
  <c r="A5" i="2"/>
  <c r="B3" i="2"/>
  <c r="I118" i="1"/>
  <c r="H118" i="1"/>
  <c r="G118" i="1"/>
  <c r="E118" i="1"/>
  <c r="D118" i="1"/>
  <c r="D113" i="1" s="1"/>
  <c r="D102" i="1" s="1"/>
  <c r="C118" i="1"/>
  <c r="B118" i="1"/>
  <c r="I117" i="1"/>
  <c r="H117" i="1"/>
  <c r="G117" i="1"/>
  <c r="E117" i="1"/>
  <c r="F117" i="1" s="1"/>
  <c r="C117" i="1"/>
  <c r="B117" i="1"/>
  <c r="A117" i="1"/>
  <c r="I116" i="1"/>
  <c r="H116" i="1"/>
  <c r="G116" i="1"/>
  <c r="F116" i="1"/>
  <c r="E116" i="1"/>
  <c r="C116" i="1"/>
  <c r="B116" i="1"/>
  <c r="A116" i="1"/>
  <c r="I115" i="1"/>
  <c r="H115" i="1"/>
  <c r="G115" i="1"/>
  <c r="G113" i="1" s="1"/>
  <c r="E115" i="1"/>
  <c r="F115" i="1" s="1"/>
  <c r="C115" i="1"/>
  <c r="B115" i="1"/>
  <c r="A115" i="1"/>
  <c r="I114" i="1"/>
  <c r="H114" i="1"/>
  <c r="G114" i="1"/>
  <c r="E114" i="1"/>
  <c r="C114" i="1"/>
  <c r="B114" i="1"/>
  <c r="A114" i="1"/>
  <c r="I113" i="1"/>
  <c r="C113" i="1"/>
  <c r="B113" i="1"/>
  <c r="A113" i="1"/>
  <c r="I105" i="1"/>
  <c r="H105" i="1"/>
  <c r="G105" i="1"/>
  <c r="E105" i="1"/>
  <c r="F105" i="1" s="1"/>
  <c r="J105" i="1" s="1"/>
  <c r="C105" i="1"/>
  <c r="B105" i="1"/>
  <c r="A105" i="1"/>
  <c r="I104" i="1"/>
  <c r="I103" i="1" s="1"/>
  <c r="H104" i="1"/>
  <c r="H103" i="1" s="1"/>
  <c r="G104" i="1"/>
  <c r="E104" i="1"/>
  <c r="F104" i="1" s="1"/>
  <c r="C104" i="1"/>
  <c r="B104" i="1"/>
  <c r="A104" i="1"/>
  <c r="D103" i="1"/>
  <c r="C103" i="1"/>
  <c r="B103" i="1"/>
  <c r="A103" i="1"/>
  <c r="C102" i="1"/>
  <c r="B102" i="1"/>
  <c r="A102" i="1"/>
  <c r="I101" i="1"/>
  <c r="H101" i="1"/>
  <c r="G101" i="1"/>
  <c r="D101" i="1"/>
  <c r="F101" i="1" s="1"/>
  <c r="C101" i="1"/>
  <c r="B101" i="1"/>
  <c r="A101" i="1"/>
  <c r="I100" i="1"/>
  <c r="H100" i="1"/>
  <c r="G100" i="1"/>
  <c r="D100" i="1"/>
  <c r="F100" i="1" s="1"/>
  <c r="J100" i="1" s="1"/>
  <c r="C100" i="1"/>
  <c r="B100" i="1"/>
  <c r="A100" i="1"/>
  <c r="I99" i="1"/>
  <c r="H99" i="1"/>
  <c r="G99" i="1"/>
  <c r="D99" i="1"/>
  <c r="F99" i="1" s="1"/>
  <c r="C99" i="1"/>
  <c r="B99" i="1"/>
  <c r="A99" i="1"/>
  <c r="I98" i="1"/>
  <c r="H98" i="1"/>
  <c r="G98" i="1"/>
  <c r="D98" i="1"/>
  <c r="F98" i="1" s="1"/>
  <c r="C98" i="1"/>
  <c r="B98" i="1"/>
  <c r="A98" i="1"/>
  <c r="I97" i="1"/>
  <c r="H97" i="1"/>
  <c r="G97" i="1"/>
  <c r="D97" i="1"/>
  <c r="F97" i="1" s="1"/>
  <c r="J97" i="1" s="1"/>
  <c r="C97" i="1"/>
  <c r="B97" i="1"/>
  <c r="A97" i="1"/>
  <c r="I96" i="1"/>
  <c r="H96" i="1"/>
  <c r="G96" i="1"/>
  <c r="D96" i="1"/>
  <c r="F96" i="1" s="1"/>
  <c r="J96" i="1" s="1"/>
  <c r="C96" i="1"/>
  <c r="B96" i="1"/>
  <c r="A96" i="1"/>
  <c r="I95" i="1"/>
  <c r="I93" i="1" s="1"/>
  <c r="H95" i="1"/>
  <c r="G95" i="1"/>
  <c r="D95" i="1"/>
  <c r="F95" i="1" s="1"/>
  <c r="C95" i="1"/>
  <c r="B95" i="1"/>
  <c r="A95" i="1"/>
  <c r="I94" i="1"/>
  <c r="H94" i="1"/>
  <c r="H93" i="1" s="1"/>
  <c r="G94" i="1"/>
  <c r="D94" i="1"/>
  <c r="C94" i="1"/>
  <c r="B94" i="1"/>
  <c r="A94" i="1"/>
  <c r="E93" i="1"/>
  <c r="C93" i="1"/>
  <c r="B93" i="1"/>
  <c r="A93" i="1"/>
  <c r="C92" i="1"/>
  <c r="B92" i="1"/>
  <c r="C91" i="1"/>
  <c r="B91" i="1"/>
  <c r="A91" i="1"/>
  <c r="I90" i="1"/>
  <c r="H90" i="1"/>
  <c r="G90" i="1"/>
  <c r="E90" i="1"/>
  <c r="D90" i="1"/>
  <c r="F90" i="1" s="1"/>
  <c r="J90" i="1" s="1"/>
  <c r="C90" i="1"/>
  <c r="B90" i="1"/>
  <c r="A90" i="1"/>
  <c r="I89" i="1"/>
  <c r="H89" i="1"/>
  <c r="G89" i="1"/>
  <c r="E89" i="1"/>
  <c r="D89" i="1"/>
  <c r="C89" i="1"/>
  <c r="B89" i="1"/>
  <c r="A89" i="1"/>
  <c r="I88" i="1"/>
  <c r="H88" i="1"/>
  <c r="G88" i="1"/>
  <c r="F88" i="1"/>
  <c r="J88" i="1" s="1"/>
  <c r="E88" i="1"/>
  <c r="D88" i="1"/>
  <c r="C88" i="1"/>
  <c r="B88" i="1"/>
  <c r="A88" i="1"/>
  <c r="I87" i="1"/>
  <c r="H87" i="1"/>
  <c r="G87" i="1"/>
  <c r="E87" i="1"/>
  <c r="D87" i="1"/>
  <c r="C87" i="1"/>
  <c r="B87" i="1"/>
  <c r="A87" i="1"/>
  <c r="I86" i="1"/>
  <c r="H86" i="1"/>
  <c r="G86" i="1"/>
  <c r="F86" i="1"/>
  <c r="E86" i="1"/>
  <c r="D86" i="1"/>
  <c r="C86" i="1"/>
  <c r="B86" i="1"/>
  <c r="A86" i="1"/>
  <c r="I85" i="1"/>
  <c r="H85" i="1"/>
  <c r="G85" i="1"/>
  <c r="E85" i="1"/>
  <c r="D85" i="1"/>
  <c r="F85" i="1" s="1"/>
  <c r="C85" i="1"/>
  <c r="B85" i="1"/>
  <c r="A85" i="1"/>
  <c r="I84" i="1"/>
  <c r="H84" i="1"/>
  <c r="G84" i="1"/>
  <c r="E84" i="1"/>
  <c r="D84" i="1"/>
  <c r="F84" i="1" s="1"/>
  <c r="C84" i="1"/>
  <c r="B84" i="1"/>
  <c r="A84" i="1"/>
  <c r="I83" i="1"/>
  <c r="H83" i="1"/>
  <c r="G83" i="1"/>
  <c r="E83" i="1"/>
  <c r="D83" i="1"/>
  <c r="F83" i="1" s="1"/>
  <c r="J83" i="1" s="1"/>
  <c r="C83" i="1"/>
  <c r="B83" i="1"/>
  <c r="A83" i="1"/>
  <c r="I82" i="1"/>
  <c r="H82" i="1"/>
  <c r="G82" i="1"/>
  <c r="E82" i="1"/>
  <c r="D82" i="1"/>
  <c r="C82" i="1"/>
  <c r="B82" i="1"/>
  <c r="A82" i="1"/>
  <c r="I81" i="1"/>
  <c r="H81" i="1"/>
  <c r="G81" i="1"/>
  <c r="E81" i="1"/>
  <c r="D81" i="1"/>
  <c r="C81" i="1"/>
  <c r="B81" i="1"/>
  <c r="A81" i="1"/>
  <c r="I80" i="1"/>
  <c r="H80" i="1"/>
  <c r="G80" i="1"/>
  <c r="F80" i="1"/>
  <c r="J80" i="1" s="1"/>
  <c r="E80" i="1"/>
  <c r="D80" i="1"/>
  <c r="C80" i="1"/>
  <c r="B80" i="1"/>
  <c r="A80" i="1"/>
  <c r="I79" i="1"/>
  <c r="H79" i="1"/>
  <c r="G79" i="1"/>
  <c r="E79" i="1"/>
  <c r="D79" i="1"/>
  <c r="C79" i="1"/>
  <c r="B79" i="1"/>
  <c r="A79" i="1"/>
  <c r="I78" i="1"/>
  <c r="H78" i="1"/>
  <c r="G78" i="1"/>
  <c r="G73" i="1" s="1"/>
  <c r="F78" i="1"/>
  <c r="E78" i="1"/>
  <c r="D78" i="1"/>
  <c r="C78" i="1"/>
  <c r="B78" i="1"/>
  <c r="A78" i="1"/>
  <c r="I77" i="1"/>
  <c r="H77" i="1"/>
  <c r="H73" i="1" s="1"/>
  <c r="G77" i="1"/>
  <c r="E77" i="1"/>
  <c r="D77" i="1"/>
  <c r="F77" i="1" s="1"/>
  <c r="C77" i="1"/>
  <c r="B77" i="1"/>
  <c r="A77" i="1"/>
  <c r="I76" i="1"/>
  <c r="H76" i="1"/>
  <c r="G76" i="1"/>
  <c r="E76" i="1"/>
  <c r="D76" i="1"/>
  <c r="F76" i="1" s="1"/>
  <c r="J76" i="1" s="1"/>
  <c r="C76" i="1"/>
  <c r="B76" i="1"/>
  <c r="A76" i="1"/>
  <c r="I75" i="1"/>
  <c r="H75" i="1"/>
  <c r="G75" i="1"/>
  <c r="E75" i="1"/>
  <c r="F75" i="1" s="1"/>
  <c r="J75" i="1" s="1"/>
  <c r="C75" i="1"/>
  <c r="B75" i="1"/>
  <c r="A75" i="1"/>
  <c r="I74" i="1"/>
  <c r="H74" i="1"/>
  <c r="G74" i="1"/>
  <c r="E74" i="1"/>
  <c r="D74" i="1"/>
  <c r="D73" i="1" s="1"/>
  <c r="C74" i="1"/>
  <c r="B74" i="1"/>
  <c r="A74" i="1"/>
  <c r="K73" i="1"/>
  <c r="C73" i="1"/>
  <c r="B73" i="1"/>
  <c r="A73" i="1"/>
  <c r="I71" i="1"/>
  <c r="H71" i="1"/>
  <c r="G71" i="1"/>
  <c r="F71" i="1"/>
  <c r="E71" i="1"/>
  <c r="D71" i="1"/>
  <c r="C71" i="1"/>
  <c r="B71" i="1"/>
  <c r="A71" i="1"/>
  <c r="I70" i="1"/>
  <c r="H70" i="1"/>
  <c r="G70" i="1"/>
  <c r="F70" i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J68" i="1" s="1"/>
  <c r="E68" i="1"/>
  <c r="D68" i="1"/>
  <c r="C68" i="1"/>
  <c r="B68" i="1"/>
  <c r="A68" i="1"/>
  <c r="I67" i="1"/>
  <c r="H67" i="1"/>
  <c r="G67" i="1"/>
  <c r="G63" i="1" s="1"/>
  <c r="G62" i="1" s="1"/>
  <c r="F67" i="1"/>
  <c r="E67" i="1"/>
  <c r="D67" i="1"/>
  <c r="C67" i="1"/>
  <c r="B67" i="1"/>
  <c r="A67" i="1"/>
  <c r="I66" i="1"/>
  <c r="H66" i="1"/>
  <c r="G66" i="1"/>
  <c r="F66" i="1"/>
  <c r="E66" i="1"/>
  <c r="D66" i="1"/>
  <c r="C66" i="1"/>
  <c r="B66" i="1"/>
  <c r="A66" i="1"/>
  <c r="I65" i="1"/>
  <c r="H65" i="1"/>
  <c r="G65" i="1"/>
  <c r="F65" i="1"/>
  <c r="E65" i="1"/>
  <c r="E63" i="1" s="1"/>
  <c r="D65" i="1"/>
  <c r="C65" i="1"/>
  <c r="B65" i="1"/>
  <c r="A65" i="1"/>
  <c r="I64" i="1"/>
  <c r="H64" i="1"/>
  <c r="G64" i="1"/>
  <c r="F64" i="1"/>
  <c r="E64" i="1"/>
  <c r="D64" i="1"/>
  <c r="C64" i="1"/>
  <c r="B64" i="1"/>
  <c r="A64" i="1"/>
  <c r="C63" i="1"/>
  <c r="B63" i="1"/>
  <c r="A63" i="1"/>
  <c r="C62" i="1"/>
  <c r="B62" i="1"/>
  <c r="A62" i="1"/>
  <c r="I61" i="1"/>
  <c r="H61" i="1"/>
  <c r="G61" i="1"/>
  <c r="D61" i="1"/>
  <c r="F61" i="1" s="1"/>
  <c r="C61" i="1"/>
  <c r="B61" i="1"/>
  <c r="A61" i="1"/>
  <c r="I60" i="1"/>
  <c r="H60" i="1"/>
  <c r="G60" i="1"/>
  <c r="D60" i="1"/>
  <c r="F60" i="1" s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D58" i="1"/>
  <c r="F58" i="1" s="1"/>
  <c r="C58" i="1"/>
  <c r="B58" i="1"/>
  <c r="A58" i="1"/>
  <c r="I57" i="1"/>
  <c r="H57" i="1"/>
  <c r="G57" i="1"/>
  <c r="F57" i="1"/>
  <c r="D57" i="1"/>
  <c r="C57" i="1"/>
  <c r="B57" i="1"/>
  <c r="A57" i="1"/>
  <c r="I56" i="1"/>
  <c r="H56" i="1"/>
  <c r="G56" i="1"/>
  <c r="D56" i="1"/>
  <c r="F56" i="1" s="1"/>
  <c r="C56" i="1"/>
  <c r="B56" i="1"/>
  <c r="A56" i="1"/>
  <c r="I55" i="1"/>
  <c r="H55" i="1"/>
  <c r="G55" i="1"/>
  <c r="D55" i="1"/>
  <c r="F55" i="1" s="1"/>
  <c r="J55" i="1" s="1"/>
  <c r="C55" i="1"/>
  <c r="B55" i="1"/>
  <c r="A55" i="1"/>
  <c r="C54" i="1"/>
  <c r="B54" i="1"/>
  <c r="I53" i="1"/>
  <c r="H53" i="1"/>
  <c r="G53" i="1"/>
  <c r="G52" i="1" s="1"/>
  <c r="D53" i="1"/>
  <c r="F53" i="1" s="1"/>
  <c r="C53" i="1"/>
  <c r="B53" i="1"/>
  <c r="A53" i="1"/>
  <c r="E52" i="1"/>
  <c r="C52" i="1"/>
  <c r="B52" i="1"/>
  <c r="A52" i="1"/>
  <c r="C51" i="1"/>
  <c r="B51" i="1"/>
  <c r="C50" i="1"/>
  <c r="B50" i="1"/>
  <c r="A50" i="1"/>
  <c r="C49" i="1"/>
  <c r="B49" i="1"/>
  <c r="A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C43" i="1"/>
  <c r="B43" i="1"/>
  <c r="I42" i="1"/>
  <c r="H42" i="1"/>
  <c r="G42" i="1"/>
  <c r="E42" i="1"/>
  <c r="F42" i="1" s="1"/>
  <c r="J42" i="1" s="1"/>
  <c r="C42" i="1"/>
  <c r="B42" i="1"/>
  <c r="I41" i="1"/>
  <c r="H41" i="1"/>
  <c r="G41" i="1"/>
  <c r="E41" i="1"/>
  <c r="F41" i="1" s="1"/>
  <c r="C41" i="1"/>
  <c r="B41" i="1"/>
  <c r="I40" i="1"/>
  <c r="I39" i="1" s="1"/>
  <c r="H40" i="1"/>
  <c r="G40" i="1"/>
  <c r="E40" i="1"/>
  <c r="F40" i="1" s="1"/>
  <c r="J40" i="1" s="1"/>
  <c r="C40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B34" i="1"/>
  <c r="I33" i="1"/>
  <c r="H33" i="1"/>
  <c r="G33" i="1"/>
  <c r="F33" i="1"/>
  <c r="E33" i="1"/>
  <c r="B33" i="1"/>
  <c r="I32" i="1"/>
  <c r="H32" i="1"/>
  <c r="G32" i="1"/>
  <c r="E32" i="1"/>
  <c r="F32" i="1" s="1"/>
  <c r="J32" i="1" s="1"/>
  <c r="B32" i="1"/>
  <c r="I31" i="1"/>
  <c r="H31" i="1"/>
  <c r="G31" i="1"/>
  <c r="E31" i="1"/>
  <c r="F31" i="1" s="1"/>
  <c r="B31" i="1"/>
  <c r="I30" i="1"/>
  <c r="H30" i="1"/>
  <c r="G30" i="1"/>
  <c r="E30" i="1"/>
  <c r="F30" i="1" s="1"/>
  <c r="B30" i="1"/>
  <c r="I29" i="1"/>
  <c r="I28" i="1" s="1"/>
  <c r="H29" i="1"/>
  <c r="G29" i="1"/>
  <c r="E29" i="1"/>
  <c r="B29" i="1"/>
  <c r="C28" i="1"/>
  <c r="B28" i="1"/>
  <c r="K27" i="1"/>
  <c r="D27" i="1"/>
  <c r="C27" i="1"/>
  <c r="B27" i="1"/>
  <c r="I25" i="1"/>
  <c r="H25" i="1"/>
  <c r="G25" i="1"/>
  <c r="E25" i="1"/>
  <c r="D25" i="1"/>
  <c r="C25" i="1"/>
  <c r="B25" i="1"/>
  <c r="A25" i="1"/>
  <c r="I24" i="1"/>
  <c r="H24" i="1"/>
  <c r="G24" i="1"/>
  <c r="D24" i="1"/>
  <c r="F24" i="1" s="1"/>
  <c r="B24" i="1"/>
  <c r="A24" i="1"/>
  <c r="I23" i="1"/>
  <c r="H23" i="1"/>
  <c r="G23" i="1"/>
  <c r="D23" i="1"/>
  <c r="F23" i="1" s="1"/>
  <c r="J23" i="1" s="1"/>
  <c r="B23" i="1"/>
  <c r="A23" i="1"/>
  <c r="I22" i="1"/>
  <c r="H22" i="1"/>
  <c r="G22" i="1"/>
  <c r="D22" i="1"/>
  <c r="F22" i="1" s="1"/>
  <c r="C22" i="1"/>
  <c r="B22" i="1"/>
  <c r="A22" i="1"/>
  <c r="I21" i="1"/>
  <c r="H21" i="1"/>
  <c r="G21" i="1"/>
  <c r="D21" i="1"/>
  <c r="F21" i="1" s="1"/>
  <c r="J21" i="1" s="1"/>
  <c r="C21" i="1"/>
  <c r="B21" i="1"/>
  <c r="A21" i="1"/>
  <c r="I20" i="1"/>
  <c r="H20" i="1"/>
  <c r="G20" i="1"/>
  <c r="D20" i="1"/>
  <c r="F20" i="1" s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D18" i="1"/>
  <c r="C18" i="1"/>
  <c r="B18" i="1"/>
  <c r="A18" i="1"/>
  <c r="I17" i="1"/>
  <c r="H17" i="1"/>
  <c r="G17" i="1"/>
  <c r="F17" i="1"/>
  <c r="D17" i="1"/>
  <c r="C17" i="1"/>
  <c r="B17" i="1"/>
  <c r="A17" i="1"/>
  <c r="I16" i="1"/>
  <c r="H16" i="1"/>
  <c r="G16" i="1"/>
  <c r="D16" i="1"/>
  <c r="F16" i="1" s="1"/>
  <c r="C16" i="1"/>
  <c r="B16" i="1"/>
  <c r="A16" i="1"/>
  <c r="D15" i="1"/>
  <c r="C15" i="1"/>
  <c r="B15" i="1"/>
  <c r="I14" i="1"/>
  <c r="H14" i="1"/>
  <c r="G14" i="1"/>
  <c r="D14" i="1"/>
  <c r="F14" i="1" s="1"/>
  <c r="C14" i="1"/>
  <c r="B14" i="1"/>
  <c r="A14" i="1"/>
  <c r="C13" i="1"/>
  <c r="B13" i="1"/>
  <c r="E12" i="1"/>
  <c r="B12" i="1"/>
  <c r="C11" i="1"/>
  <c r="B11" i="1"/>
  <c r="C10" i="1"/>
  <c r="B10" i="1"/>
  <c r="C9" i="1"/>
  <c r="B9" i="1"/>
  <c r="B8" i="1"/>
  <c r="A8" i="1"/>
  <c r="H5" i="1"/>
  <c r="I23" i="5"/>
  <c r="J23" i="5" s="1"/>
  <c r="I21" i="5"/>
  <c r="K21" i="5" s="1"/>
  <c r="L21" i="5" s="1"/>
  <c r="H21" i="5"/>
  <c r="J26" i="5" s="1"/>
  <c r="K20" i="5"/>
  <c r="L20" i="5" s="1"/>
  <c r="I20" i="5"/>
  <c r="J20" i="5" s="1"/>
  <c r="H20" i="5"/>
  <c r="L19" i="5"/>
  <c r="K19" i="5"/>
  <c r="I19" i="5"/>
  <c r="J19" i="5" s="1"/>
  <c r="H19" i="5"/>
  <c r="F18" i="5"/>
  <c r="I16" i="5"/>
  <c r="K16" i="5" s="1"/>
  <c r="H16" i="5"/>
  <c r="K15" i="5"/>
  <c r="L15" i="5" s="1"/>
  <c r="I15" i="5"/>
  <c r="J15" i="5" s="1"/>
  <c r="H15" i="5"/>
  <c r="I14" i="5"/>
  <c r="H14" i="5"/>
  <c r="J14" i="5" s="1"/>
  <c r="F13" i="5"/>
  <c r="K11" i="5"/>
  <c r="I11" i="5"/>
  <c r="H11" i="5"/>
  <c r="L11" i="5" s="1"/>
  <c r="I10" i="5"/>
  <c r="K10" i="5" s="1"/>
  <c r="H10" i="5"/>
  <c r="L9" i="5"/>
  <c r="K9" i="5"/>
  <c r="I9" i="5"/>
  <c r="J9" i="5" s="1"/>
  <c r="H9" i="5"/>
  <c r="F8" i="5"/>
  <c r="C5" i="5"/>
  <c r="F191" i="4"/>
  <c r="C179" i="4"/>
  <c r="G172" i="4"/>
  <c r="G171" i="4" s="1"/>
  <c r="G170" i="4" s="1"/>
  <c r="G169" i="4" s="1"/>
  <c r="F172" i="4"/>
  <c r="E172" i="4"/>
  <c r="D172" i="4"/>
  <c r="D171" i="4" s="1"/>
  <c r="D170" i="4" s="1"/>
  <c r="D169" i="4" s="1"/>
  <c r="C172" i="4"/>
  <c r="B172" i="4"/>
  <c r="I171" i="4"/>
  <c r="I170" i="4" s="1"/>
  <c r="I169" i="4" s="1"/>
  <c r="H171" i="4"/>
  <c r="H170" i="4" s="1"/>
  <c r="H169" i="4" s="1"/>
  <c r="F171" i="4"/>
  <c r="E171" i="4"/>
  <c r="E170" i="4" s="1"/>
  <c r="E169" i="4" s="1"/>
  <c r="C171" i="4"/>
  <c r="B171" i="4"/>
  <c r="F170" i="4"/>
  <c r="B170" i="4"/>
  <c r="F169" i="4"/>
  <c r="C169" i="4"/>
  <c r="B169" i="4"/>
  <c r="G167" i="4"/>
  <c r="F167" i="4"/>
  <c r="E167" i="4"/>
  <c r="D167" i="4"/>
  <c r="C167" i="4"/>
  <c r="B167" i="4"/>
  <c r="A167" i="4"/>
  <c r="G166" i="4"/>
  <c r="F166" i="4"/>
  <c r="E166" i="4"/>
  <c r="D166" i="4"/>
  <c r="C166" i="4"/>
  <c r="B166" i="4"/>
  <c r="G165" i="4"/>
  <c r="F165" i="4"/>
  <c r="F164" i="4" s="1"/>
  <c r="J164" i="4" s="1"/>
  <c r="E165" i="4"/>
  <c r="E164" i="4" s="1"/>
  <c r="D165" i="4"/>
  <c r="D164" i="4" s="1"/>
  <c r="C165" i="4"/>
  <c r="B165" i="4"/>
  <c r="A165" i="4"/>
  <c r="I164" i="4"/>
  <c r="H164" i="4"/>
  <c r="G164" i="4"/>
  <c r="C164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C151" i="4"/>
  <c r="B151" i="4"/>
  <c r="B150" i="4"/>
  <c r="B149" i="4"/>
  <c r="G148" i="4"/>
  <c r="G147" i="4" s="1"/>
  <c r="F148" i="4"/>
  <c r="F147" i="4" s="1"/>
  <c r="E148" i="4"/>
  <c r="E147" i="4" s="1"/>
  <c r="D148" i="4"/>
  <c r="C148" i="4"/>
  <c r="B148" i="4"/>
  <c r="A148" i="4"/>
  <c r="I147" i="4"/>
  <c r="H147" i="4"/>
  <c r="H122" i="4" s="1"/>
  <c r="H121" i="4" s="1"/>
  <c r="H85" i="4" s="1"/>
  <c r="D147" i="4"/>
  <c r="C147" i="4"/>
  <c r="B147" i="4"/>
  <c r="G146" i="4"/>
  <c r="F146" i="4"/>
  <c r="E146" i="4"/>
  <c r="D146" i="4"/>
  <c r="J146" i="4" s="1"/>
  <c r="C146" i="4"/>
  <c r="B146" i="4"/>
  <c r="A146" i="4"/>
  <c r="G145" i="4"/>
  <c r="F145" i="4"/>
  <c r="E145" i="4"/>
  <c r="D145" i="4"/>
  <c r="C145" i="4"/>
  <c r="B145" i="4"/>
  <c r="A145" i="4"/>
  <c r="G144" i="4"/>
  <c r="F144" i="4"/>
  <c r="E144" i="4"/>
  <c r="D144" i="4"/>
  <c r="J144" i="4" s="1"/>
  <c r="C144" i="4"/>
  <c r="B144" i="4"/>
  <c r="A144" i="4"/>
  <c r="G143" i="4"/>
  <c r="F143" i="4"/>
  <c r="E143" i="4"/>
  <c r="D143" i="4"/>
  <c r="C143" i="4"/>
  <c r="B143" i="4"/>
  <c r="A143" i="4"/>
  <c r="G142" i="4"/>
  <c r="F142" i="4"/>
  <c r="E142" i="4"/>
  <c r="D142" i="4"/>
  <c r="J142" i="4" s="1"/>
  <c r="C142" i="4"/>
  <c r="B142" i="4"/>
  <c r="A142" i="4"/>
  <c r="G141" i="4"/>
  <c r="F141" i="4"/>
  <c r="E141" i="4"/>
  <c r="D141" i="4"/>
  <c r="C141" i="4"/>
  <c r="B141" i="4"/>
  <c r="A141" i="4"/>
  <c r="G140" i="4"/>
  <c r="F140" i="4"/>
  <c r="E140" i="4"/>
  <c r="D140" i="4"/>
  <c r="J140" i="4" s="1"/>
  <c r="C140" i="4"/>
  <c r="B140" i="4"/>
  <c r="A140" i="4"/>
  <c r="G139" i="4"/>
  <c r="F139" i="4"/>
  <c r="E139" i="4"/>
  <c r="D139" i="4"/>
  <c r="C139" i="4"/>
  <c r="B139" i="4"/>
  <c r="A139" i="4"/>
  <c r="B138" i="4"/>
  <c r="G137" i="4"/>
  <c r="F137" i="4"/>
  <c r="E137" i="4"/>
  <c r="D137" i="4"/>
  <c r="C137" i="4"/>
  <c r="B137" i="4"/>
  <c r="A137" i="4"/>
  <c r="G136" i="4"/>
  <c r="F136" i="4"/>
  <c r="E136" i="4"/>
  <c r="D136" i="4"/>
  <c r="C136" i="4"/>
  <c r="B136" i="4"/>
  <c r="A136" i="4"/>
  <c r="G135" i="4"/>
  <c r="F135" i="4"/>
  <c r="E135" i="4"/>
  <c r="D135" i="4"/>
  <c r="C135" i="4"/>
  <c r="B135" i="4"/>
  <c r="A135" i="4"/>
  <c r="G134" i="4"/>
  <c r="F134" i="4"/>
  <c r="E134" i="4"/>
  <c r="D134" i="4"/>
  <c r="C134" i="4"/>
  <c r="B134" i="4"/>
  <c r="A134" i="4"/>
  <c r="G133" i="4"/>
  <c r="F133" i="4"/>
  <c r="E133" i="4"/>
  <c r="D133" i="4"/>
  <c r="C133" i="4"/>
  <c r="B133" i="4"/>
  <c r="A133" i="4"/>
  <c r="G132" i="4"/>
  <c r="F132" i="4"/>
  <c r="E132" i="4"/>
  <c r="D132" i="4"/>
  <c r="C132" i="4"/>
  <c r="B132" i="4"/>
  <c r="A132" i="4"/>
  <c r="G131" i="4"/>
  <c r="F131" i="4"/>
  <c r="E131" i="4"/>
  <c r="D131" i="4"/>
  <c r="C131" i="4"/>
  <c r="B131" i="4"/>
  <c r="A131" i="4"/>
  <c r="G130" i="4"/>
  <c r="F130" i="4"/>
  <c r="E130" i="4"/>
  <c r="D130" i="4"/>
  <c r="C130" i="4"/>
  <c r="B130" i="4"/>
  <c r="A130" i="4"/>
  <c r="G129" i="4"/>
  <c r="F129" i="4"/>
  <c r="E129" i="4"/>
  <c r="D129" i="4"/>
  <c r="C129" i="4"/>
  <c r="B129" i="4"/>
  <c r="A129" i="4"/>
  <c r="G128" i="4"/>
  <c r="F128" i="4"/>
  <c r="E128" i="4"/>
  <c r="D128" i="4"/>
  <c r="C128" i="4"/>
  <c r="B128" i="4"/>
  <c r="A128" i="4"/>
  <c r="G127" i="4"/>
  <c r="F127" i="4"/>
  <c r="E127" i="4"/>
  <c r="D127" i="4"/>
  <c r="C127" i="4"/>
  <c r="B127" i="4"/>
  <c r="A127" i="4"/>
  <c r="G126" i="4"/>
  <c r="F126" i="4"/>
  <c r="E126" i="4"/>
  <c r="D126" i="4"/>
  <c r="C126" i="4"/>
  <c r="B126" i="4"/>
  <c r="A126" i="4"/>
  <c r="G125" i="4"/>
  <c r="F125" i="4"/>
  <c r="E125" i="4"/>
  <c r="E123" i="4" s="1"/>
  <c r="D125" i="4"/>
  <c r="C125" i="4"/>
  <c r="B125" i="4"/>
  <c r="A125" i="4"/>
  <c r="G124" i="4"/>
  <c r="F124" i="4"/>
  <c r="E124" i="4"/>
  <c r="D124" i="4"/>
  <c r="D123" i="4" s="1"/>
  <c r="C124" i="4"/>
  <c r="B124" i="4"/>
  <c r="A124" i="4"/>
  <c r="I123" i="4"/>
  <c r="I122" i="4" s="1"/>
  <c r="I121" i="4" s="1"/>
  <c r="H123" i="4"/>
  <c r="C123" i="4"/>
  <c r="B123" i="4"/>
  <c r="B122" i="4"/>
  <c r="C121" i="4"/>
  <c r="B121" i="4"/>
  <c r="G119" i="4"/>
  <c r="G118" i="4" s="1"/>
  <c r="F119" i="4"/>
  <c r="F118" i="4" s="1"/>
  <c r="E119" i="4"/>
  <c r="E118" i="4" s="1"/>
  <c r="D119" i="4"/>
  <c r="C119" i="4"/>
  <c r="B119" i="4"/>
  <c r="A119" i="4"/>
  <c r="I118" i="4"/>
  <c r="H118" i="4"/>
  <c r="D118" i="4"/>
  <c r="C118" i="4"/>
  <c r="B118" i="4"/>
  <c r="G117" i="4"/>
  <c r="F117" i="4"/>
  <c r="E117" i="4"/>
  <c r="D117" i="4"/>
  <c r="J117" i="4" s="1"/>
  <c r="C117" i="4"/>
  <c r="B117" i="4"/>
  <c r="A117" i="4"/>
  <c r="G116" i="4"/>
  <c r="G115" i="4" s="1"/>
  <c r="F116" i="4"/>
  <c r="E116" i="4"/>
  <c r="E115" i="4" s="1"/>
  <c r="D116" i="4"/>
  <c r="C116" i="4"/>
  <c r="B116" i="4"/>
  <c r="A116" i="4"/>
  <c r="I115" i="4"/>
  <c r="H115" i="4"/>
  <c r="H112" i="4" s="1"/>
  <c r="C115" i="4"/>
  <c r="B115" i="4"/>
  <c r="G114" i="4"/>
  <c r="G113" i="4" s="1"/>
  <c r="F114" i="4"/>
  <c r="E114" i="4"/>
  <c r="D114" i="4"/>
  <c r="D113" i="4" s="1"/>
  <c r="C114" i="4"/>
  <c r="B114" i="4"/>
  <c r="A114" i="4"/>
  <c r="I113" i="4"/>
  <c r="I112" i="4" s="1"/>
  <c r="I111" i="4" s="1"/>
  <c r="I110" i="4" s="1"/>
  <c r="H113" i="4"/>
  <c r="F113" i="4"/>
  <c r="E113" i="4"/>
  <c r="C113" i="4"/>
  <c r="B113" i="4"/>
  <c r="K112" i="4"/>
  <c r="K111" i="4" s="1"/>
  <c r="B112" i="4"/>
  <c r="H111" i="4"/>
  <c r="H110" i="4" s="1"/>
  <c r="B111" i="4"/>
  <c r="C110" i="4"/>
  <c r="B110" i="4"/>
  <c r="G109" i="4"/>
  <c r="G108" i="4" s="1"/>
  <c r="G107" i="4" s="1"/>
  <c r="F109" i="4"/>
  <c r="E109" i="4"/>
  <c r="D109" i="4"/>
  <c r="D108" i="4" s="1"/>
  <c r="D107" i="4" s="1"/>
  <c r="C109" i="4"/>
  <c r="B109" i="4"/>
  <c r="A109" i="4"/>
  <c r="I108" i="4"/>
  <c r="I107" i="4" s="1"/>
  <c r="H108" i="4"/>
  <c r="F108" i="4"/>
  <c r="F107" i="4" s="1"/>
  <c r="E108" i="4"/>
  <c r="E107" i="4" s="1"/>
  <c r="C108" i="4"/>
  <c r="B108" i="4"/>
  <c r="K107" i="4"/>
  <c r="H107" i="4"/>
  <c r="B107" i="4"/>
  <c r="G104" i="4"/>
  <c r="F104" i="4"/>
  <c r="E104" i="4"/>
  <c r="D104" i="4"/>
  <c r="C104" i="4"/>
  <c r="B104" i="4"/>
  <c r="A104" i="4"/>
  <c r="I103" i="4"/>
  <c r="I102" i="4" s="1"/>
  <c r="I101" i="4" s="1"/>
  <c r="I100" i="4" s="1"/>
  <c r="H103" i="4"/>
  <c r="H102" i="4" s="1"/>
  <c r="H101" i="4" s="1"/>
  <c r="H100" i="4" s="1"/>
  <c r="G103" i="4"/>
  <c r="G102" i="4" s="1"/>
  <c r="F103" i="4"/>
  <c r="E103" i="4"/>
  <c r="E102" i="4" s="1"/>
  <c r="E101" i="4" s="1"/>
  <c r="E100" i="4" s="1"/>
  <c r="D103" i="4"/>
  <c r="C103" i="4"/>
  <c r="B103" i="4"/>
  <c r="K102" i="4"/>
  <c r="F102" i="4"/>
  <c r="B102" i="4"/>
  <c r="C101" i="4"/>
  <c r="B101" i="4"/>
  <c r="C100" i="4"/>
  <c r="B100" i="4"/>
  <c r="G99" i="4"/>
  <c r="F99" i="4"/>
  <c r="E99" i="4"/>
  <c r="D99" i="4"/>
  <c r="C99" i="4"/>
  <c r="B99" i="4"/>
  <c r="A99" i="4"/>
  <c r="G98" i="4"/>
  <c r="F98" i="4"/>
  <c r="E98" i="4"/>
  <c r="D98" i="4"/>
  <c r="J98" i="4" s="1"/>
  <c r="C98" i="4"/>
  <c r="B98" i="4"/>
  <c r="A98" i="4"/>
  <c r="G97" i="4"/>
  <c r="G96" i="4" s="1"/>
  <c r="F97" i="4"/>
  <c r="E97" i="4"/>
  <c r="D97" i="4"/>
  <c r="C97" i="4"/>
  <c r="B97" i="4"/>
  <c r="A97" i="4"/>
  <c r="I96" i="4"/>
  <c r="H96" i="4"/>
  <c r="C96" i="4"/>
  <c r="B96" i="4"/>
  <c r="G95" i="4"/>
  <c r="G94" i="4" s="1"/>
  <c r="F95" i="4"/>
  <c r="F94" i="4" s="1"/>
  <c r="E95" i="4"/>
  <c r="D95" i="4"/>
  <c r="J95" i="4" s="1"/>
  <c r="J94" i="4" s="1"/>
  <c r="C95" i="4"/>
  <c r="B95" i="4"/>
  <c r="A95" i="4"/>
  <c r="I94" i="4"/>
  <c r="I93" i="4" s="1"/>
  <c r="I87" i="4" s="1"/>
  <c r="H94" i="4"/>
  <c r="E94" i="4"/>
  <c r="C94" i="4"/>
  <c r="B94" i="4"/>
  <c r="K93" i="4"/>
  <c r="B93" i="4"/>
  <c r="G90" i="4"/>
  <c r="F90" i="4"/>
  <c r="E90" i="4"/>
  <c r="D90" i="4"/>
  <c r="C90" i="4"/>
  <c r="B90" i="4"/>
  <c r="A90" i="4"/>
  <c r="I89" i="4"/>
  <c r="H89" i="4"/>
  <c r="F89" i="4"/>
  <c r="F88" i="4" s="1"/>
  <c r="E89" i="4"/>
  <c r="E88" i="4" s="1"/>
  <c r="D89" i="4"/>
  <c r="C89" i="4"/>
  <c r="B89" i="4"/>
  <c r="K88" i="4"/>
  <c r="I88" i="4"/>
  <c r="H88" i="4"/>
  <c r="G88" i="4"/>
  <c r="D88" i="4"/>
  <c r="B88" i="4"/>
  <c r="B87" i="4"/>
  <c r="C86" i="4"/>
  <c r="B86" i="4"/>
  <c r="C83" i="4"/>
  <c r="B83" i="4"/>
  <c r="A83" i="4"/>
  <c r="G82" i="4"/>
  <c r="F82" i="4"/>
  <c r="E82" i="4"/>
  <c r="D82" i="4"/>
  <c r="D80" i="4" s="1"/>
  <c r="D79" i="4" s="1"/>
  <c r="D78" i="4" s="1"/>
  <c r="D77" i="4" s="1"/>
  <c r="D76" i="4" s="1"/>
  <c r="C82" i="4"/>
  <c r="B82" i="4"/>
  <c r="A82" i="4"/>
  <c r="G81" i="4"/>
  <c r="G80" i="4" s="1"/>
  <c r="G79" i="4" s="1"/>
  <c r="G78" i="4" s="1"/>
  <c r="G77" i="4" s="1"/>
  <c r="G76" i="4" s="1"/>
  <c r="F81" i="4"/>
  <c r="E81" i="4"/>
  <c r="E80" i="4" s="1"/>
  <c r="E79" i="4" s="1"/>
  <c r="E78" i="4" s="1"/>
  <c r="E77" i="4" s="1"/>
  <c r="E76" i="4" s="1"/>
  <c r="D81" i="4"/>
  <c r="C81" i="4"/>
  <c r="B81" i="4"/>
  <c r="A81" i="4"/>
  <c r="I80" i="4"/>
  <c r="H80" i="4"/>
  <c r="H79" i="4" s="1"/>
  <c r="H78" i="4" s="1"/>
  <c r="H77" i="4" s="1"/>
  <c r="C80" i="4"/>
  <c r="B80" i="4"/>
  <c r="I79" i="4"/>
  <c r="I78" i="4" s="1"/>
  <c r="I77" i="4" s="1"/>
  <c r="I76" i="4" s="1"/>
  <c r="B79" i="4"/>
  <c r="B78" i="4"/>
  <c r="K77" i="4"/>
  <c r="K76" i="4" s="1"/>
  <c r="C77" i="4"/>
  <c r="B77" i="4"/>
  <c r="H76" i="4"/>
  <c r="C76" i="4"/>
  <c r="B76" i="4"/>
  <c r="A76" i="4"/>
  <c r="K75" i="4"/>
  <c r="B75" i="4"/>
  <c r="A75" i="4"/>
  <c r="J74" i="4"/>
  <c r="G71" i="4"/>
  <c r="G70" i="4" s="1"/>
  <c r="G69" i="4" s="1"/>
  <c r="G68" i="4" s="1"/>
  <c r="F71" i="4"/>
  <c r="E71" i="4"/>
  <c r="D71" i="4"/>
  <c r="D70" i="4" s="1"/>
  <c r="D69" i="4" s="1"/>
  <c r="C71" i="4"/>
  <c r="B71" i="4"/>
  <c r="A71" i="4"/>
  <c r="I70" i="4"/>
  <c r="I69" i="4" s="1"/>
  <c r="I68" i="4" s="1"/>
  <c r="H70" i="4"/>
  <c r="F70" i="4"/>
  <c r="F69" i="4" s="1"/>
  <c r="F68" i="4" s="1"/>
  <c r="E70" i="4"/>
  <c r="E69" i="4" s="1"/>
  <c r="E68" i="4" s="1"/>
  <c r="C70" i="4"/>
  <c r="B70" i="4"/>
  <c r="H69" i="4"/>
  <c r="C69" i="4"/>
  <c r="B69" i="4"/>
  <c r="H68" i="4"/>
  <c r="D68" i="4"/>
  <c r="C68" i="4"/>
  <c r="B68" i="4"/>
  <c r="B67" i="4"/>
  <c r="G66" i="4"/>
  <c r="G65" i="4" s="1"/>
  <c r="F66" i="4"/>
  <c r="E66" i="4"/>
  <c r="D66" i="4"/>
  <c r="D65" i="4" s="1"/>
  <c r="D64" i="4" s="1"/>
  <c r="D63" i="4" s="1"/>
  <c r="C66" i="4"/>
  <c r="B66" i="4"/>
  <c r="A66" i="4"/>
  <c r="I65" i="4"/>
  <c r="I64" i="4" s="1"/>
  <c r="I63" i="4" s="1"/>
  <c r="H65" i="4"/>
  <c r="F65" i="4"/>
  <c r="E65" i="4"/>
  <c r="E64" i="4" s="1"/>
  <c r="E63" i="4" s="1"/>
  <c r="C65" i="4"/>
  <c r="B65" i="4"/>
  <c r="H64" i="4"/>
  <c r="G64" i="4"/>
  <c r="G63" i="4" s="1"/>
  <c r="F64" i="4"/>
  <c r="F63" i="4" s="1"/>
  <c r="C64" i="4"/>
  <c r="B64" i="4"/>
  <c r="H63" i="4"/>
  <c r="C63" i="4"/>
  <c r="B63" i="4"/>
  <c r="J62" i="4"/>
  <c r="B62" i="4"/>
  <c r="G61" i="4"/>
  <c r="G60" i="4" s="1"/>
  <c r="F61" i="4"/>
  <c r="E61" i="4"/>
  <c r="E60" i="4" s="1"/>
  <c r="D61" i="4"/>
  <c r="D60" i="4" s="1"/>
  <c r="C61" i="4"/>
  <c r="B61" i="4"/>
  <c r="A61" i="4"/>
  <c r="I60" i="4"/>
  <c r="H60" i="4"/>
  <c r="F60" i="4"/>
  <c r="C60" i="4"/>
  <c r="B60" i="4"/>
  <c r="B59" i="4"/>
  <c r="G58" i="4"/>
  <c r="G57" i="4" s="1"/>
  <c r="F58" i="4"/>
  <c r="F57" i="4" s="1"/>
  <c r="E58" i="4"/>
  <c r="E57" i="4" s="1"/>
  <c r="D58" i="4"/>
  <c r="C58" i="4"/>
  <c r="B58" i="4"/>
  <c r="A58" i="4"/>
  <c r="I57" i="4"/>
  <c r="H57" i="4"/>
  <c r="D57" i="4"/>
  <c r="C57" i="4"/>
  <c r="B57" i="4"/>
  <c r="B56" i="4"/>
  <c r="G55" i="4"/>
  <c r="F55" i="4"/>
  <c r="E55" i="4"/>
  <c r="D55" i="4"/>
  <c r="C55" i="4"/>
  <c r="B55" i="4"/>
  <c r="A55" i="4"/>
  <c r="B54" i="4"/>
  <c r="G53" i="4"/>
  <c r="F53" i="4"/>
  <c r="E53" i="4"/>
  <c r="D53" i="4"/>
  <c r="C53" i="4"/>
  <c r="B53" i="4"/>
  <c r="A53" i="4"/>
  <c r="B52" i="4"/>
  <c r="G51" i="4"/>
  <c r="F51" i="4"/>
  <c r="E51" i="4"/>
  <c r="D51" i="4"/>
  <c r="C51" i="4"/>
  <c r="B51" i="4"/>
  <c r="A51" i="4"/>
  <c r="B50" i="4"/>
  <c r="G49" i="4"/>
  <c r="F49" i="4"/>
  <c r="E49" i="4"/>
  <c r="D49" i="4"/>
  <c r="C49" i="4"/>
  <c r="B49" i="4"/>
  <c r="A49" i="4"/>
  <c r="B48" i="4"/>
  <c r="G47" i="4"/>
  <c r="F47" i="4"/>
  <c r="E47" i="4"/>
  <c r="D47" i="4"/>
  <c r="C47" i="4"/>
  <c r="B47" i="4"/>
  <c r="A47" i="4"/>
  <c r="B46" i="4"/>
  <c r="G45" i="4"/>
  <c r="F45" i="4"/>
  <c r="E45" i="4"/>
  <c r="D45" i="4"/>
  <c r="C45" i="4"/>
  <c r="B45" i="4"/>
  <c r="A45" i="4"/>
  <c r="B44" i="4"/>
  <c r="G43" i="4"/>
  <c r="F43" i="4"/>
  <c r="E43" i="4"/>
  <c r="D43" i="4"/>
  <c r="C43" i="4"/>
  <c r="B43" i="4"/>
  <c r="A43" i="4"/>
  <c r="B42" i="4"/>
  <c r="G41" i="4"/>
  <c r="G40" i="4" s="1"/>
  <c r="G39" i="4" s="1"/>
  <c r="F41" i="4"/>
  <c r="F40" i="4" s="1"/>
  <c r="E41" i="4"/>
  <c r="E40" i="4" s="1"/>
  <c r="D41" i="4"/>
  <c r="C41" i="4"/>
  <c r="B41" i="4"/>
  <c r="A41" i="4"/>
  <c r="I40" i="4"/>
  <c r="I39" i="4" s="1"/>
  <c r="H40" i="4"/>
  <c r="C40" i="4"/>
  <c r="B40" i="4"/>
  <c r="H39" i="4"/>
  <c r="B39" i="4"/>
  <c r="H38" i="4"/>
  <c r="C38" i="4"/>
  <c r="B38" i="4"/>
  <c r="G37" i="4"/>
  <c r="F37" i="4"/>
  <c r="E37" i="4"/>
  <c r="D37" i="4"/>
  <c r="C37" i="4"/>
  <c r="B37" i="4"/>
  <c r="A37" i="4"/>
  <c r="G36" i="4"/>
  <c r="F36" i="4"/>
  <c r="E36" i="4"/>
  <c r="D36" i="4"/>
  <c r="C36" i="4"/>
  <c r="B36" i="4"/>
  <c r="G34" i="4"/>
  <c r="G33" i="4" s="1"/>
  <c r="F34" i="4"/>
  <c r="F33" i="4" s="1"/>
  <c r="E34" i="4"/>
  <c r="E33" i="4" s="1"/>
  <c r="D34" i="4"/>
  <c r="C34" i="4"/>
  <c r="B34" i="4"/>
  <c r="A34" i="4"/>
  <c r="I33" i="4"/>
  <c r="H33" i="4"/>
  <c r="D33" i="4"/>
  <c r="C33" i="4"/>
  <c r="B33" i="4"/>
  <c r="G32" i="4"/>
  <c r="F32" i="4"/>
  <c r="F30" i="4" s="1"/>
  <c r="E32" i="4"/>
  <c r="D32" i="4"/>
  <c r="D30" i="4" s="1"/>
  <c r="C32" i="4"/>
  <c r="B32" i="4"/>
  <c r="A32" i="4"/>
  <c r="G31" i="4"/>
  <c r="F31" i="4"/>
  <c r="E31" i="4"/>
  <c r="E30" i="4" s="1"/>
  <c r="D31" i="4"/>
  <c r="C31" i="4"/>
  <c r="B31" i="4"/>
  <c r="A31" i="4"/>
  <c r="I30" i="4"/>
  <c r="H30" i="4"/>
  <c r="C30" i="4"/>
  <c r="B30" i="4"/>
  <c r="G29" i="4"/>
  <c r="F29" i="4"/>
  <c r="E29" i="4"/>
  <c r="D29" i="4"/>
  <c r="J29" i="4" s="1"/>
  <c r="C29" i="4"/>
  <c r="B29" i="4"/>
  <c r="G28" i="4"/>
  <c r="F28" i="4"/>
  <c r="E28" i="4"/>
  <c r="E27" i="4" s="1"/>
  <c r="D28" i="4"/>
  <c r="C28" i="4"/>
  <c r="B28" i="4"/>
  <c r="A28" i="4"/>
  <c r="I27" i="4"/>
  <c r="H27" i="4"/>
  <c r="F27" i="4"/>
  <c r="C27" i="4"/>
  <c r="B27" i="4"/>
  <c r="B26" i="4"/>
  <c r="G25" i="4"/>
  <c r="G24" i="4" s="1"/>
  <c r="F25" i="4"/>
  <c r="E25" i="4"/>
  <c r="D25" i="4"/>
  <c r="C25" i="4"/>
  <c r="B25" i="4"/>
  <c r="A25" i="4"/>
  <c r="I24" i="4"/>
  <c r="H24" i="4"/>
  <c r="H23" i="4" s="1"/>
  <c r="F24" i="4"/>
  <c r="E24" i="4"/>
  <c r="D24" i="4"/>
  <c r="C24" i="4"/>
  <c r="B24" i="4"/>
  <c r="I23" i="4"/>
  <c r="B23" i="4"/>
  <c r="G22" i="4"/>
  <c r="G21" i="4" s="1"/>
  <c r="F22" i="4"/>
  <c r="E22" i="4"/>
  <c r="E21" i="4" s="1"/>
  <c r="D22" i="4"/>
  <c r="C22" i="4"/>
  <c r="B22" i="4"/>
  <c r="I21" i="4"/>
  <c r="H21" i="4"/>
  <c r="F21" i="4"/>
  <c r="D21" i="4"/>
  <c r="C21" i="4"/>
  <c r="B21" i="4"/>
  <c r="G20" i="4"/>
  <c r="G19" i="4" s="1"/>
  <c r="G18" i="4" s="1"/>
  <c r="F20" i="4"/>
  <c r="E20" i="4"/>
  <c r="E19" i="4" s="1"/>
  <c r="E18" i="4" s="1"/>
  <c r="D20" i="4"/>
  <c r="C20" i="4"/>
  <c r="B20" i="4"/>
  <c r="I19" i="4"/>
  <c r="I18" i="4" s="1"/>
  <c r="I17" i="4" s="1"/>
  <c r="H19" i="4"/>
  <c r="H18" i="4" s="1"/>
  <c r="H17" i="4" s="1"/>
  <c r="F19" i="4"/>
  <c r="F18" i="4" s="1"/>
  <c r="D19" i="4"/>
  <c r="D18" i="4" s="1"/>
  <c r="C19" i="4"/>
  <c r="B19" i="4"/>
  <c r="K18" i="4"/>
  <c r="B18" i="4"/>
  <c r="B17" i="4"/>
  <c r="C16" i="4"/>
  <c r="B16" i="4"/>
  <c r="C15" i="4"/>
  <c r="B15" i="4"/>
  <c r="G14" i="4"/>
  <c r="F14" i="4"/>
  <c r="E14" i="4"/>
  <c r="D14" i="4"/>
  <c r="C14" i="4"/>
  <c r="B14" i="4"/>
  <c r="A14" i="4"/>
  <c r="G13" i="4"/>
  <c r="F13" i="4"/>
  <c r="F12" i="4" s="1"/>
  <c r="F11" i="4" s="1"/>
  <c r="F10" i="4" s="1"/>
  <c r="F9" i="4" s="1"/>
  <c r="E13" i="4"/>
  <c r="D13" i="4"/>
  <c r="C13" i="4"/>
  <c r="B13" i="4"/>
  <c r="A13" i="4"/>
  <c r="I12" i="4"/>
  <c r="I11" i="4" s="1"/>
  <c r="I10" i="4" s="1"/>
  <c r="I9" i="4" s="1"/>
  <c r="H12" i="4"/>
  <c r="E12" i="4"/>
  <c r="E11" i="4" s="1"/>
  <c r="E10" i="4" s="1"/>
  <c r="E9" i="4" s="1"/>
  <c r="C12" i="4"/>
  <c r="B12" i="4"/>
  <c r="A12" i="4"/>
  <c r="H11" i="4"/>
  <c r="H10" i="4" s="1"/>
  <c r="H9" i="4" s="1"/>
  <c r="B11" i="4"/>
  <c r="C10" i="4"/>
  <c r="B10" i="4"/>
  <c r="A10" i="4"/>
  <c r="C9" i="4"/>
  <c r="B9" i="4"/>
  <c r="A9" i="4"/>
  <c r="H8" i="4"/>
  <c r="K7" i="4"/>
  <c r="B6" i="4"/>
  <c r="A6" i="4"/>
  <c r="B3" i="4"/>
  <c r="D135" i="3"/>
  <c r="J113" i="3"/>
  <c r="G113" i="3"/>
  <c r="B113" i="3"/>
  <c r="B111" i="3"/>
  <c r="B110" i="3"/>
  <c r="J109" i="3"/>
  <c r="I109" i="3"/>
  <c r="H109" i="3"/>
  <c r="G109" i="3"/>
  <c r="F109" i="3"/>
  <c r="E109" i="3"/>
  <c r="D109" i="3"/>
  <c r="B109" i="3"/>
  <c r="J108" i="3"/>
  <c r="I108" i="3"/>
  <c r="H108" i="3"/>
  <c r="G108" i="3"/>
  <c r="F108" i="3"/>
  <c r="E108" i="3"/>
  <c r="D108" i="3"/>
  <c r="C108" i="3"/>
  <c r="B108" i="3"/>
  <c r="A108" i="3"/>
  <c r="J107" i="3"/>
  <c r="I107" i="3"/>
  <c r="H107" i="3"/>
  <c r="G107" i="3"/>
  <c r="F107" i="3"/>
  <c r="E107" i="3"/>
  <c r="D107" i="3"/>
  <c r="C107" i="3"/>
  <c r="B107" i="3"/>
  <c r="A107" i="3"/>
  <c r="J106" i="3"/>
  <c r="I106" i="3"/>
  <c r="H106" i="3"/>
  <c r="G106" i="3"/>
  <c r="F106" i="3"/>
  <c r="E106" i="3"/>
  <c r="D106" i="3"/>
  <c r="C106" i="3"/>
  <c r="I96" i="3"/>
  <c r="H96" i="3"/>
  <c r="G96" i="3"/>
  <c r="F96" i="3"/>
  <c r="E96" i="3"/>
  <c r="D96" i="3"/>
  <c r="C96" i="3"/>
  <c r="B96" i="3"/>
  <c r="A96" i="3"/>
  <c r="J95" i="3"/>
  <c r="I95" i="3"/>
  <c r="H95" i="3"/>
  <c r="G95" i="3"/>
  <c r="F95" i="3"/>
  <c r="E95" i="3"/>
  <c r="D95" i="3"/>
  <c r="C95" i="3"/>
  <c r="B95" i="3"/>
  <c r="A95" i="3"/>
  <c r="J94" i="3"/>
  <c r="I94" i="3"/>
  <c r="H94" i="3"/>
  <c r="G94" i="3"/>
  <c r="F94" i="3"/>
  <c r="E94" i="3"/>
  <c r="D94" i="3"/>
  <c r="C94" i="3"/>
  <c r="B94" i="3"/>
  <c r="A94" i="3"/>
  <c r="J92" i="3"/>
  <c r="I92" i="3"/>
  <c r="H92" i="3"/>
  <c r="G92" i="3"/>
  <c r="F92" i="3"/>
  <c r="E92" i="3"/>
  <c r="D92" i="3"/>
  <c r="C92" i="3"/>
  <c r="B92" i="3"/>
  <c r="A92" i="3"/>
  <c r="J91" i="3"/>
  <c r="I91" i="3"/>
  <c r="H91" i="3"/>
  <c r="G91" i="3"/>
  <c r="F91" i="3"/>
  <c r="E91" i="3"/>
  <c r="D91" i="3"/>
  <c r="C91" i="3"/>
  <c r="B91" i="3"/>
  <c r="A91" i="3"/>
  <c r="B90" i="3"/>
  <c r="A90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J82" i="3"/>
  <c r="I82" i="3"/>
  <c r="H82" i="3"/>
  <c r="G82" i="3"/>
  <c r="F82" i="3"/>
  <c r="E82" i="3"/>
  <c r="D82" i="3"/>
  <c r="C82" i="3"/>
  <c r="B82" i="3"/>
  <c r="A82" i="3"/>
  <c r="J81" i="3"/>
  <c r="I81" i="3"/>
  <c r="H81" i="3"/>
  <c r="G81" i="3"/>
  <c r="F81" i="3"/>
  <c r="E81" i="3"/>
  <c r="D81" i="3"/>
  <c r="C81" i="3"/>
  <c r="B81" i="3"/>
  <c r="A81" i="3"/>
  <c r="J80" i="3"/>
  <c r="I80" i="3"/>
  <c r="H80" i="3"/>
  <c r="G80" i="3"/>
  <c r="F80" i="3"/>
  <c r="E80" i="3"/>
  <c r="D80" i="3"/>
  <c r="C80" i="3"/>
  <c r="B80" i="3"/>
  <c r="A80" i="3"/>
  <c r="J79" i="3"/>
  <c r="I79" i="3"/>
  <c r="H79" i="3"/>
  <c r="G79" i="3"/>
  <c r="F79" i="3"/>
  <c r="E79" i="3"/>
  <c r="D79" i="3"/>
  <c r="C79" i="3"/>
  <c r="B79" i="3"/>
  <c r="A79" i="3"/>
  <c r="J78" i="3"/>
  <c r="I78" i="3"/>
  <c r="H78" i="3"/>
  <c r="G78" i="3"/>
  <c r="F78" i="3"/>
  <c r="E78" i="3"/>
  <c r="D78" i="3"/>
  <c r="C78" i="3"/>
  <c r="B78" i="3"/>
  <c r="A78" i="3"/>
  <c r="J77" i="3"/>
  <c r="I77" i="3"/>
  <c r="H77" i="3"/>
  <c r="G77" i="3"/>
  <c r="F77" i="3"/>
  <c r="E77" i="3"/>
  <c r="D77" i="3"/>
  <c r="B77" i="3"/>
  <c r="A77" i="3"/>
  <c r="J76" i="3"/>
  <c r="I76" i="3"/>
  <c r="H76" i="3"/>
  <c r="G76" i="3"/>
  <c r="F76" i="3"/>
  <c r="E76" i="3"/>
  <c r="D76" i="3"/>
  <c r="C76" i="3"/>
  <c r="B76" i="3"/>
  <c r="A76" i="3"/>
  <c r="J75" i="3"/>
  <c r="I75" i="3"/>
  <c r="H75" i="3"/>
  <c r="G75" i="3"/>
  <c r="F75" i="3"/>
  <c r="E75" i="3"/>
  <c r="D75" i="3"/>
  <c r="C75" i="3"/>
  <c r="B75" i="3"/>
  <c r="A75" i="3"/>
  <c r="J74" i="3"/>
  <c r="I74" i="3"/>
  <c r="H74" i="3"/>
  <c r="G74" i="3"/>
  <c r="F74" i="3"/>
  <c r="E74" i="3"/>
  <c r="D74" i="3"/>
  <c r="C74" i="3"/>
  <c r="B74" i="3"/>
  <c r="A74" i="3"/>
  <c r="I73" i="3"/>
  <c r="H73" i="3"/>
  <c r="G73" i="3"/>
  <c r="F73" i="3"/>
  <c r="E73" i="3"/>
  <c r="D73" i="3"/>
  <c r="C73" i="3"/>
  <c r="B73" i="3"/>
  <c r="A73" i="3"/>
  <c r="J70" i="3"/>
  <c r="J69" i="3" s="1"/>
  <c r="I70" i="3"/>
  <c r="H70" i="3"/>
  <c r="G70" i="3"/>
  <c r="F70" i="3"/>
  <c r="E70" i="3"/>
  <c r="D70" i="3"/>
  <c r="C70" i="3"/>
  <c r="B70" i="3"/>
  <c r="A70" i="3"/>
  <c r="I69" i="3"/>
  <c r="H69" i="3"/>
  <c r="G69" i="3"/>
  <c r="F69" i="3"/>
  <c r="E69" i="3"/>
  <c r="D69" i="3"/>
  <c r="C69" i="3"/>
  <c r="B69" i="3"/>
  <c r="A69" i="3"/>
  <c r="J68" i="3"/>
  <c r="J67" i="3" s="1"/>
  <c r="I68" i="3"/>
  <c r="I67" i="3" s="1"/>
  <c r="H68" i="3"/>
  <c r="G68" i="3"/>
  <c r="F68" i="3"/>
  <c r="F67" i="3" s="1"/>
  <c r="E68" i="3"/>
  <c r="E67" i="3" s="1"/>
  <c r="D68" i="3"/>
  <c r="C68" i="3"/>
  <c r="B68" i="3"/>
  <c r="A68" i="3"/>
  <c r="H67" i="3"/>
  <c r="G67" i="3"/>
  <c r="D67" i="3"/>
  <c r="C67" i="3"/>
  <c r="B67" i="3"/>
  <c r="A67" i="3"/>
  <c r="J66" i="3"/>
  <c r="J65" i="3" s="1"/>
  <c r="I66" i="3"/>
  <c r="H66" i="3"/>
  <c r="G66" i="3"/>
  <c r="F66" i="3"/>
  <c r="E66" i="3"/>
  <c r="D66" i="3"/>
  <c r="C66" i="3"/>
  <c r="B66" i="3"/>
  <c r="A66" i="3"/>
  <c r="I65" i="3"/>
  <c r="H65" i="3"/>
  <c r="H59" i="3" s="1"/>
  <c r="H58" i="3" s="1"/>
  <c r="G65" i="3"/>
  <c r="F65" i="3"/>
  <c r="E65" i="3"/>
  <c r="D65" i="3"/>
  <c r="B65" i="3"/>
  <c r="A65" i="3"/>
  <c r="J64" i="3"/>
  <c r="I64" i="3"/>
  <c r="H64" i="3"/>
  <c r="G64" i="3"/>
  <c r="F64" i="3"/>
  <c r="E64" i="3"/>
  <c r="D64" i="3"/>
  <c r="C64" i="3"/>
  <c r="B64" i="3"/>
  <c r="A64" i="3"/>
  <c r="J63" i="3"/>
  <c r="I63" i="3"/>
  <c r="H63" i="3"/>
  <c r="G63" i="3"/>
  <c r="F63" i="3"/>
  <c r="E63" i="3"/>
  <c r="D63" i="3"/>
  <c r="C63" i="3"/>
  <c r="B63" i="3"/>
  <c r="C62" i="3"/>
  <c r="J61" i="3"/>
  <c r="I61" i="3"/>
  <c r="H61" i="3"/>
  <c r="G61" i="3"/>
  <c r="F61" i="3"/>
  <c r="E61" i="3"/>
  <c r="D61" i="3"/>
  <c r="C61" i="3"/>
  <c r="B61" i="3"/>
  <c r="A61" i="3"/>
  <c r="J60" i="3"/>
  <c r="I60" i="3"/>
  <c r="H60" i="3"/>
  <c r="G60" i="3"/>
  <c r="F60" i="3"/>
  <c r="E60" i="3"/>
  <c r="D60" i="3"/>
  <c r="C60" i="3"/>
  <c r="B60" i="3"/>
  <c r="A60" i="3"/>
  <c r="D59" i="3"/>
  <c r="D58" i="3" s="1"/>
  <c r="C59" i="3"/>
  <c r="B59" i="3"/>
  <c r="A59" i="3"/>
  <c r="C58" i="3"/>
  <c r="B58" i="3"/>
  <c r="J57" i="3"/>
  <c r="I57" i="3"/>
  <c r="H57" i="3"/>
  <c r="G57" i="3"/>
  <c r="F57" i="3"/>
  <c r="E57" i="3"/>
  <c r="D57" i="3"/>
  <c r="C57" i="3"/>
  <c r="B57" i="3"/>
  <c r="A57" i="3"/>
  <c r="J56" i="3"/>
  <c r="I56" i="3"/>
  <c r="H56" i="3"/>
  <c r="G56" i="3"/>
  <c r="F56" i="3"/>
  <c r="E56" i="3"/>
  <c r="D56" i="3"/>
  <c r="B56" i="3"/>
  <c r="A56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B52" i="3"/>
  <c r="A52" i="3"/>
  <c r="J51" i="3"/>
  <c r="I51" i="3"/>
  <c r="H51" i="3"/>
  <c r="G51" i="3"/>
  <c r="F51" i="3"/>
  <c r="E51" i="3"/>
  <c r="D51" i="3"/>
  <c r="C51" i="3"/>
  <c r="B51" i="3"/>
  <c r="A51" i="3"/>
  <c r="J50" i="3"/>
  <c r="I50" i="3"/>
  <c r="H50" i="3"/>
  <c r="G50" i="3"/>
  <c r="F50" i="3"/>
  <c r="E50" i="3"/>
  <c r="D50" i="3"/>
  <c r="B50" i="3"/>
  <c r="A50" i="3"/>
  <c r="J49" i="3"/>
  <c r="I49" i="3"/>
  <c r="I48" i="3" s="1"/>
  <c r="H49" i="3"/>
  <c r="H48" i="3" s="1"/>
  <c r="G49" i="3"/>
  <c r="F49" i="3"/>
  <c r="E49" i="3"/>
  <c r="E48" i="3" s="1"/>
  <c r="D49" i="3"/>
  <c r="D48" i="3" s="1"/>
  <c r="C49" i="3"/>
  <c r="B49" i="3"/>
  <c r="A49" i="3"/>
  <c r="J48" i="3"/>
  <c r="G48" i="3"/>
  <c r="F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H45" i="3"/>
  <c r="G45" i="3"/>
  <c r="G44" i="3" s="1"/>
  <c r="F45" i="3"/>
  <c r="F44" i="3" s="1"/>
  <c r="D45" i="3"/>
  <c r="D44" i="3" s="1"/>
  <c r="C45" i="3"/>
  <c r="B45" i="3"/>
  <c r="A45" i="3"/>
  <c r="J44" i="3"/>
  <c r="I44" i="3"/>
  <c r="H44" i="3"/>
  <c r="E44" i="3"/>
  <c r="C44" i="3"/>
  <c r="B44" i="3"/>
  <c r="A44" i="3"/>
  <c r="J43" i="3"/>
  <c r="I43" i="3"/>
  <c r="H43" i="3"/>
  <c r="G43" i="3"/>
  <c r="F43" i="3"/>
  <c r="E43" i="3"/>
  <c r="D43" i="3"/>
  <c r="C43" i="3"/>
  <c r="B43" i="3"/>
  <c r="A43" i="3"/>
  <c r="J41" i="3"/>
  <c r="I41" i="3"/>
  <c r="G41" i="3"/>
  <c r="F41" i="3"/>
  <c r="D41" i="3"/>
  <c r="C41" i="3"/>
  <c r="B41" i="3"/>
  <c r="A41" i="3"/>
  <c r="J40" i="3"/>
  <c r="I40" i="3"/>
  <c r="G40" i="3"/>
  <c r="C40" i="3"/>
  <c r="B40" i="3"/>
  <c r="A40" i="3"/>
  <c r="J39" i="3"/>
  <c r="H39" i="3"/>
  <c r="G39" i="3"/>
  <c r="F39" i="3"/>
  <c r="D39" i="3"/>
  <c r="C39" i="3"/>
  <c r="B39" i="3"/>
  <c r="A39" i="3"/>
  <c r="J38" i="3"/>
  <c r="I38" i="3"/>
  <c r="H38" i="3"/>
  <c r="G38" i="3"/>
  <c r="F38" i="3"/>
  <c r="E38" i="3"/>
  <c r="D38" i="3"/>
  <c r="B38" i="3"/>
  <c r="A38" i="3"/>
  <c r="J37" i="3"/>
  <c r="J36" i="3" s="1"/>
  <c r="I37" i="3"/>
  <c r="H37" i="3"/>
  <c r="H36" i="3" s="1"/>
  <c r="G37" i="3"/>
  <c r="F37" i="3"/>
  <c r="F36" i="3" s="1"/>
  <c r="E37" i="3"/>
  <c r="D37" i="3"/>
  <c r="D36" i="3" s="1"/>
  <c r="C37" i="3"/>
  <c r="B37" i="3"/>
  <c r="G36" i="3"/>
  <c r="C36" i="3"/>
  <c r="B36" i="3"/>
  <c r="A36" i="3"/>
  <c r="C35" i="3"/>
  <c r="B35" i="3"/>
  <c r="B34" i="3"/>
  <c r="A34" i="3"/>
  <c r="B27" i="3"/>
  <c r="J23" i="3"/>
  <c r="J22" i="3" s="1"/>
  <c r="J21" i="3" s="1"/>
  <c r="J20" i="3" s="1"/>
  <c r="J19" i="3" s="1"/>
  <c r="J27" i="3" s="1"/>
  <c r="I23" i="3"/>
  <c r="I22" i="3" s="1"/>
  <c r="I21" i="3" s="1"/>
  <c r="I20" i="3" s="1"/>
  <c r="I19" i="3" s="1"/>
  <c r="I27" i="3" s="1"/>
  <c r="H23" i="3"/>
  <c r="H22" i="3" s="1"/>
  <c r="H21" i="3" s="1"/>
  <c r="H20" i="3" s="1"/>
  <c r="H19" i="3" s="1"/>
  <c r="H27" i="3" s="1"/>
  <c r="G23" i="3"/>
  <c r="F23" i="3"/>
  <c r="F22" i="3" s="1"/>
  <c r="F21" i="3" s="1"/>
  <c r="F20" i="3" s="1"/>
  <c r="F19" i="3" s="1"/>
  <c r="F27" i="3" s="1"/>
  <c r="E23" i="3"/>
  <c r="E22" i="3" s="1"/>
  <c r="E21" i="3" s="1"/>
  <c r="E20" i="3" s="1"/>
  <c r="E19" i="3" s="1"/>
  <c r="E27" i="3" s="1"/>
  <c r="D23" i="3"/>
  <c r="D22" i="3" s="1"/>
  <c r="D21" i="3" s="1"/>
  <c r="D20" i="3" s="1"/>
  <c r="D19" i="3" s="1"/>
  <c r="D27" i="3" s="1"/>
  <c r="B23" i="3"/>
  <c r="A23" i="3"/>
  <c r="G22" i="3"/>
  <c r="B22" i="3"/>
  <c r="A22" i="3"/>
  <c r="G21" i="3"/>
  <c r="G20" i="3" s="1"/>
  <c r="G19" i="3" s="1"/>
  <c r="G27" i="3" s="1"/>
  <c r="C21" i="3"/>
  <c r="B21" i="3"/>
  <c r="C20" i="3"/>
  <c r="B20" i="3"/>
  <c r="A20" i="3"/>
  <c r="C19" i="3"/>
  <c r="C27" i="3" s="1"/>
  <c r="B19" i="3"/>
  <c r="A19" i="3"/>
  <c r="B18" i="3"/>
  <c r="A18" i="3"/>
  <c r="C17" i="3"/>
  <c r="B17" i="3"/>
  <c r="J14" i="3"/>
  <c r="I14" i="3"/>
  <c r="H14" i="3"/>
  <c r="G14" i="3"/>
  <c r="F14" i="3"/>
  <c r="E14" i="3"/>
  <c r="D14" i="3"/>
  <c r="B14" i="3"/>
  <c r="A14" i="3"/>
  <c r="J13" i="3"/>
  <c r="I13" i="3"/>
  <c r="G13" i="3"/>
  <c r="F13" i="3"/>
  <c r="D13" i="3"/>
  <c r="B13" i="3"/>
  <c r="A13" i="3"/>
  <c r="J12" i="3"/>
  <c r="I12" i="3"/>
  <c r="G12" i="3"/>
  <c r="F12" i="3"/>
  <c r="D12" i="3"/>
  <c r="D10" i="3" s="1"/>
  <c r="B12" i="3"/>
  <c r="A12" i="3"/>
  <c r="J11" i="3"/>
  <c r="I11" i="3"/>
  <c r="G11" i="3"/>
  <c r="F11" i="3"/>
  <c r="D11" i="3"/>
  <c r="B11" i="3"/>
  <c r="A11" i="3"/>
  <c r="C10" i="3"/>
  <c r="B10" i="3"/>
  <c r="A10" i="3"/>
  <c r="J9" i="3"/>
  <c r="I9" i="3"/>
  <c r="H9" i="3"/>
  <c r="G9" i="3"/>
  <c r="F9" i="3"/>
  <c r="D9" i="3"/>
  <c r="B9" i="3"/>
  <c r="J8" i="3"/>
  <c r="J7" i="3" s="1"/>
  <c r="J6" i="3" s="1"/>
  <c r="I8" i="3"/>
  <c r="I17" i="3" s="1"/>
  <c r="H8" i="3"/>
  <c r="H17" i="3" s="1"/>
  <c r="G8" i="3"/>
  <c r="G7" i="3" s="1"/>
  <c r="G6" i="3" s="1"/>
  <c r="F8" i="3"/>
  <c r="F17" i="3" s="1"/>
  <c r="E8" i="3"/>
  <c r="E17" i="3" s="1"/>
  <c r="D8" i="3"/>
  <c r="D17" i="3" s="1"/>
  <c r="C8" i="3"/>
  <c r="B8" i="3"/>
  <c r="A8" i="3"/>
  <c r="F7" i="3"/>
  <c r="F6" i="3" s="1"/>
  <c r="D7" i="3"/>
  <c r="C7" i="3"/>
  <c r="B7" i="3"/>
  <c r="A7" i="3"/>
  <c r="H6" i="3"/>
  <c r="E6" i="3"/>
  <c r="D6" i="3"/>
  <c r="B6" i="3"/>
  <c r="A6" i="3"/>
  <c r="A2" i="3"/>
  <c r="A1" i="3"/>
  <c r="G132" i="2" l="1"/>
  <c r="G17" i="3"/>
  <c r="H72" i="2"/>
  <c r="D71" i="2"/>
  <c r="D70" i="2" s="1"/>
  <c r="G144" i="2"/>
  <c r="G143" i="2" s="1"/>
  <c r="G142" i="2" s="1"/>
  <c r="H185" i="2"/>
  <c r="H184" i="2" s="1"/>
  <c r="H183" i="2" s="1"/>
  <c r="D184" i="2"/>
  <c r="D183" i="2" s="1"/>
  <c r="G265" i="2"/>
  <c r="G264" i="2" s="1"/>
  <c r="G263" i="2" s="1"/>
  <c r="G262" i="2" s="1"/>
  <c r="F10" i="3"/>
  <c r="J17" i="3"/>
  <c r="E36" i="3"/>
  <c r="I36" i="3"/>
  <c r="F59" i="3"/>
  <c r="F58" i="3" s="1"/>
  <c r="G12" i="4"/>
  <c r="G11" i="4" s="1"/>
  <c r="G10" i="4" s="1"/>
  <c r="G9" i="4" s="1"/>
  <c r="J14" i="4"/>
  <c r="J25" i="4"/>
  <c r="J24" i="4" s="1"/>
  <c r="J31" i="4"/>
  <c r="J34" i="4"/>
  <c r="J33" i="4" s="1"/>
  <c r="F39" i="4"/>
  <c r="J90" i="4"/>
  <c r="D94" i="4"/>
  <c r="E112" i="4"/>
  <c r="E111" i="4" s="1"/>
  <c r="E110" i="4" s="1"/>
  <c r="J116" i="4"/>
  <c r="J115" i="4" s="1"/>
  <c r="J119" i="4"/>
  <c r="J118" i="4" s="1"/>
  <c r="J127" i="4"/>
  <c r="J131" i="4"/>
  <c r="J135" i="4"/>
  <c r="F123" i="4"/>
  <c r="F122" i="4" s="1"/>
  <c r="F121" i="4" s="1"/>
  <c r="F85" i="4" s="1"/>
  <c r="J141" i="4"/>
  <c r="J145" i="4"/>
  <c r="J148" i="4"/>
  <c r="J11" i="5"/>
  <c r="J16" i="5"/>
  <c r="L16" i="5" s="1"/>
  <c r="J21" i="5"/>
  <c r="G12" i="1"/>
  <c r="F25" i="1"/>
  <c r="F29" i="1"/>
  <c r="J29" i="1" s="1"/>
  <c r="E28" i="1"/>
  <c r="I102" i="1"/>
  <c r="H27" i="2"/>
  <c r="D25" i="2"/>
  <c r="D24" i="2" s="1"/>
  <c r="E20" i="2"/>
  <c r="E71" i="2"/>
  <c r="E70" i="2" s="1"/>
  <c r="H135" i="2"/>
  <c r="D134" i="2"/>
  <c r="D133" i="2" s="1"/>
  <c r="H249" i="2"/>
  <c r="D245" i="2"/>
  <c r="D244" i="2" s="1"/>
  <c r="F282" i="2"/>
  <c r="F281" i="2" s="1"/>
  <c r="G282" i="2"/>
  <c r="E59" i="3"/>
  <c r="E58" i="3" s="1"/>
  <c r="G51" i="1"/>
  <c r="G50" i="1" s="1"/>
  <c r="F35" i="3"/>
  <c r="G59" i="3"/>
  <c r="G58" i="3" s="1"/>
  <c r="D110" i="3"/>
  <c r="H110" i="3"/>
  <c r="J96" i="3"/>
  <c r="J13" i="4"/>
  <c r="D27" i="4"/>
  <c r="D23" i="4" s="1"/>
  <c r="D17" i="4" s="1"/>
  <c r="D96" i="4"/>
  <c r="E96" i="4"/>
  <c r="E93" i="4" s="1"/>
  <c r="E87" i="4" s="1"/>
  <c r="D115" i="4"/>
  <c r="H12" i="1"/>
  <c r="J16" i="1"/>
  <c r="J17" i="1"/>
  <c r="J22" i="1"/>
  <c r="J24" i="1"/>
  <c r="I73" i="1"/>
  <c r="E103" i="1"/>
  <c r="F37" i="2"/>
  <c r="H94" i="2"/>
  <c r="H93" i="2" s="1"/>
  <c r="H92" i="2" s="1"/>
  <c r="D93" i="2"/>
  <c r="D92" i="2" s="1"/>
  <c r="E134" i="2"/>
  <c r="E133" i="2" s="1"/>
  <c r="E132" i="2" s="1"/>
  <c r="G163" i="2"/>
  <c r="G161" i="2"/>
  <c r="H169" i="2"/>
  <c r="H168" i="2" s="1"/>
  <c r="H167" i="2" s="1"/>
  <c r="D168" i="2"/>
  <c r="D167" i="2" s="1"/>
  <c r="F214" i="2"/>
  <c r="F213" i="2" s="1"/>
  <c r="G245" i="2"/>
  <c r="G244" i="2" s="1"/>
  <c r="I59" i="3"/>
  <c r="I58" i="3" s="1"/>
  <c r="E39" i="4"/>
  <c r="D112" i="4"/>
  <c r="D111" i="4" s="1"/>
  <c r="D110" i="4" s="1"/>
  <c r="F114" i="1"/>
  <c r="E113" i="1"/>
  <c r="E110" i="3"/>
  <c r="E111" i="3" s="1"/>
  <c r="D12" i="4"/>
  <c r="D11" i="4" s="1"/>
  <c r="D10" i="4" s="1"/>
  <c r="D9" i="4" s="1"/>
  <c r="E23" i="4"/>
  <c r="G27" i="4"/>
  <c r="J41" i="4"/>
  <c r="D40" i="4"/>
  <c r="D39" i="4" s="1"/>
  <c r="J45" i="4"/>
  <c r="J47" i="4"/>
  <c r="J49" i="4"/>
  <c r="J51" i="4"/>
  <c r="J53" i="4"/>
  <c r="J55" i="4"/>
  <c r="H93" i="4"/>
  <c r="H87" i="4" s="1"/>
  <c r="G93" i="4"/>
  <c r="G87" i="4" s="1"/>
  <c r="G86" i="4" s="1"/>
  <c r="F96" i="4"/>
  <c r="F93" i="4" s="1"/>
  <c r="F87" i="4" s="1"/>
  <c r="J103" i="4"/>
  <c r="J102" i="4" s="1"/>
  <c r="F101" i="4"/>
  <c r="F100" i="4" s="1"/>
  <c r="G112" i="4"/>
  <c r="G111" i="4" s="1"/>
  <c r="G110" i="4" s="1"/>
  <c r="F115" i="4"/>
  <c r="J125" i="4"/>
  <c r="J129" i="4"/>
  <c r="J133" i="4"/>
  <c r="J137" i="4"/>
  <c r="J139" i="4"/>
  <c r="J143" i="4"/>
  <c r="J167" i="4"/>
  <c r="L10" i="5"/>
  <c r="C12" i="1"/>
  <c r="J61" i="1"/>
  <c r="I63" i="1"/>
  <c r="F82" i="1"/>
  <c r="J82" i="1" s="1"/>
  <c r="J84" i="1"/>
  <c r="F20" i="2"/>
  <c r="D37" i="2"/>
  <c r="D36" i="2" s="1"/>
  <c r="H36" i="2" s="1"/>
  <c r="D230" i="2"/>
  <c r="D229" i="2" s="1"/>
  <c r="H260" i="2"/>
  <c r="H259" i="2" s="1"/>
  <c r="H258" i="2" s="1"/>
  <c r="D259" i="2"/>
  <c r="D258" i="2" s="1"/>
  <c r="D282" i="2"/>
  <c r="I52" i="1"/>
  <c r="J65" i="1"/>
  <c r="J69" i="1"/>
  <c r="J77" i="1"/>
  <c r="J85" i="1"/>
  <c r="J95" i="1"/>
  <c r="J101" i="1"/>
  <c r="G103" i="1"/>
  <c r="G102" i="1" s="1"/>
  <c r="H16" i="2"/>
  <c r="H12" i="2" s="1"/>
  <c r="H7" i="2" s="1"/>
  <c r="H6" i="2" s="1"/>
  <c r="H5" i="2" s="1"/>
  <c r="H26" i="2"/>
  <c r="H30" i="2"/>
  <c r="H38" i="2"/>
  <c r="G37" i="2"/>
  <c r="F81" i="2"/>
  <c r="F80" i="2" s="1"/>
  <c r="H84" i="2"/>
  <c r="H123" i="2"/>
  <c r="H139" i="2"/>
  <c r="D144" i="2"/>
  <c r="D143" i="2" s="1"/>
  <c r="D142" i="2" s="1"/>
  <c r="H147" i="2"/>
  <c r="H156" i="2"/>
  <c r="H157" i="2"/>
  <c r="H159" i="2"/>
  <c r="H166" i="2"/>
  <c r="H164" i="2" s="1"/>
  <c r="H178" i="2"/>
  <c r="E187" i="2"/>
  <c r="E186" i="2" s="1"/>
  <c r="F245" i="2"/>
  <c r="F244" i="2" s="1"/>
  <c r="F242" i="2" s="1"/>
  <c r="F241" i="2" s="1"/>
  <c r="H248" i="2"/>
  <c r="H253" i="2"/>
  <c r="H252" i="2" s="1"/>
  <c r="H251" i="2" s="1"/>
  <c r="H257" i="2"/>
  <c r="H256" i="2" s="1"/>
  <c r="H255" i="2" s="1"/>
  <c r="H254" i="2" s="1"/>
  <c r="H270" i="2"/>
  <c r="H285" i="2"/>
  <c r="H295" i="2"/>
  <c r="G28" i="1"/>
  <c r="J30" i="1"/>
  <c r="J33" i="1"/>
  <c r="H39" i="1"/>
  <c r="J58" i="1"/>
  <c r="D63" i="1"/>
  <c r="D62" i="1" s="1"/>
  <c r="H63" i="1"/>
  <c r="H62" i="1" s="1"/>
  <c r="J70" i="1"/>
  <c r="F79" i="1"/>
  <c r="J79" i="1" s="1"/>
  <c r="F87" i="1"/>
  <c r="J87" i="1" s="1"/>
  <c r="D93" i="1"/>
  <c r="D92" i="1" s="1"/>
  <c r="D91" i="1" s="1"/>
  <c r="G93" i="1"/>
  <c r="J99" i="1"/>
  <c r="H113" i="1"/>
  <c r="J117" i="1"/>
  <c r="H9" i="2"/>
  <c r="H8" i="2" s="1"/>
  <c r="E12" i="2"/>
  <c r="H23" i="2"/>
  <c r="H22" i="2" s="1"/>
  <c r="H21" i="2" s="1"/>
  <c r="H29" i="2"/>
  <c r="H35" i="2"/>
  <c r="H41" i="2"/>
  <c r="H42" i="2"/>
  <c r="G20" i="2"/>
  <c r="H45" i="2"/>
  <c r="H44" i="2" s="1"/>
  <c r="H43" i="2" s="1"/>
  <c r="E49" i="2"/>
  <c r="F71" i="2"/>
  <c r="F70" i="2" s="1"/>
  <c r="H74" i="2"/>
  <c r="H79" i="2"/>
  <c r="H78" i="2" s="1"/>
  <c r="H77" i="2" s="1"/>
  <c r="H126" i="2"/>
  <c r="H150" i="2"/>
  <c r="H149" i="2" s="1"/>
  <c r="H148" i="2" s="1"/>
  <c r="E154" i="2"/>
  <c r="E153" i="2" s="1"/>
  <c r="E152" i="2" s="1"/>
  <c r="E151" i="2" s="1"/>
  <c r="D164" i="2"/>
  <c r="D162" i="2" s="1"/>
  <c r="H174" i="2"/>
  <c r="H219" i="2"/>
  <c r="H218" i="2" s="1"/>
  <c r="H217" i="2" s="1"/>
  <c r="H232" i="2"/>
  <c r="H234" i="2"/>
  <c r="G242" i="2"/>
  <c r="G241" i="2" s="1"/>
  <c r="D256" i="2"/>
  <c r="D255" i="2" s="1"/>
  <c r="D254" i="2" s="1"/>
  <c r="H284" i="2"/>
  <c r="F291" i="2"/>
  <c r="H28" i="1"/>
  <c r="H27" i="1" s="1"/>
  <c r="J57" i="1"/>
  <c r="H52" i="1"/>
  <c r="J67" i="1"/>
  <c r="J71" i="1"/>
  <c r="J78" i="1"/>
  <c r="F81" i="1"/>
  <c r="J81" i="1" s="1"/>
  <c r="J86" i="1"/>
  <c r="F89" i="1"/>
  <c r="J89" i="1" s="1"/>
  <c r="J98" i="1"/>
  <c r="H102" i="1"/>
  <c r="H92" i="1" s="1"/>
  <c r="H91" i="1" s="1"/>
  <c r="J115" i="1"/>
  <c r="J116" i="1"/>
  <c r="E7" i="2"/>
  <c r="E6" i="2" s="1"/>
  <c r="E5" i="2" s="1"/>
  <c r="H28" i="2"/>
  <c r="H34" i="2"/>
  <c r="H33" i="2" s="1"/>
  <c r="H32" i="2" s="1"/>
  <c r="H40" i="2"/>
  <c r="F63" i="2"/>
  <c r="H82" i="2"/>
  <c r="H86" i="2"/>
  <c r="H90" i="2"/>
  <c r="H89" i="2" s="1"/>
  <c r="H88" i="2" s="1"/>
  <c r="H102" i="2"/>
  <c r="F122" i="2"/>
  <c r="F121" i="2" s="1"/>
  <c r="D138" i="2"/>
  <c r="D137" i="2" s="1"/>
  <c r="F138" i="2"/>
  <c r="F137" i="2" s="1"/>
  <c r="F132" i="2" s="1"/>
  <c r="F154" i="2"/>
  <c r="F153" i="2" s="1"/>
  <c r="F152" i="2" s="1"/>
  <c r="F151" i="2" s="1"/>
  <c r="F173" i="2"/>
  <c r="F172" i="2" s="1"/>
  <c r="H182" i="2"/>
  <c r="H181" i="2" s="1"/>
  <c r="H180" i="2" s="1"/>
  <c r="H215" i="2"/>
  <c r="D218" i="2"/>
  <c r="D217" i="2" s="1"/>
  <c r="H223" i="2"/>
  <c r="H222" i="2" s="1"/>
  <c r="H221" i="2" s="1"/>
  <c r="D242" i="2"/>
  <c r="D241" i="2" s="1"/>
  <c r="H283" i="2"/>
  <c r="H25" i="2"/>
  <c r="H24" i="2" s="1"/>
  <c r="H37" i="2"/>
  <c r="H20" i="2"/>
  <c r="D12" i="2"/>
  <c r="D7" i="2" s="1"/>
  <c r="D6" i="2" s="1"/>
  <c r="D5" i="2" s="1"/>
  <c r="G49" i="2"/>
  <c r="D53" i="2"/>
  <c r="H54" i="2"/>
  <c r="H53" i="2" s="1"/>
  <c r="H55" i="2"/>
  <c r="H58" i="2"/>
  <c r="H75" i="2"/>
  <c r="H85" i="2"/>
  <c r="H100" i="2"/>
  <c r="H99" i="2" s="1"/>
  <c r="H98" i="2" s="1"/>
  <c r="E105" i="2"/>
  <c r="E104" i="2" s="1"/>
  <c r="E63" i="2" s="1"/>
  <c r="H109" i="2"/>
  <c r="H136" i="2"/>
  <c r="E142" i="2"/>
  <c r="E280" i="2"/>
  <c r="E287" i="2"/>
  <c r="E279" i="2" s="1"/>
  <c r="E278" i="2" s="1"/>
  <c r="D22" i="2"/>
  <c r="D21" i="2" s="1"/>
  <c r="D20" i="2" s="1"/>
  <c r="D47" i="2"/>
  <c r="D46" i="2" s="1"/>
  <c r="H52" i="2"/>
  <c r="H51" i="2" s="1"/>
  <c r="H50" i="2" s="1"/>
  <c r="H57" i="2"/>
  <c r="H56" i="2" s="1"/>
  <c r="H61" i="2"/>
  <c r="H66" i="2"/>
  <c r="H65" i="2" s="1"/>
  <c r="H64" i="2" s="1"/>
  <c r="H134" i="2"/>
  <c r="H133" i="2" s="1"/>
  <c r="H141" i="2"/>
  <c r="H138" i="2" s="1"/>
  <c r="H137" i="2" s="1"/>
  <c r="F142" i="2"/>
  <c r="E171" i="2"/>
  <c r="H235" i="2"/>
  <c r="H266" i="2"/>
  <c r="F279" i="2"/>
  <c r="F278" i="2" s="1"/>
  <c r="F280" i="2"/>
  <c r="F290" i="2"/>
  <c r="D49" i="2"/>
  <c r="F49" i="2"/>
  <c r="F19" i="2" s="1"/>
  <c r="H60" i="2"/>
  <c r="H59" i="2" s="1"/>
  <c r="H69" i="2"/>
  <c r="H68" i="2" s="1"/>
  <c r="H67" i="2" s="1"/>
  <c r="G71" i="2"/>
  <c r="G70" i="2" s="1"/>
  <c r="H73" i="2"/>
  <c r="H71" i="2" s="1"/>
  <c r="H70" i="2" s="1"/>
  <c r="G81" i="2"/>
  <c r="G80" i="2" s="1"/>
  <c r="H83" i="2"/>
  <c r="H81" i="2" s="1"/>
  <c r="H80" i="2" s="1"/>
  <c r="H87" i="2"/>
  <c r="H91" i="2"/>
  <c r="H97" i="2"/>
  <c r="H96" i="2" s="1"/>
  <c r="H95" i="2" s="1"/>
  <c r="H111" i="2"/>
  <c r="H115" i="2"/>
  <c r="H119" i="2"/>
  <c r="H122" i="2"/>
  <c r="H121" i="2" s="1"/>
  <c r="H131" i="2"/>
  <c r="H130" i="2" s="1"/>
  <c r="H129" i="2" s="1"/>
  <c r="E162" i="2"/>
  <c r="E163" i="2"/>
  <c r="E161" i="2" s="1"/>
  <c r="E160" i="2" s="1"/>
  <c r="F163" i="2"/>
  <c r="F161" i="2" s="1"/>
  <c r="F162" i="2"/>
  <c r="H282" i="2"/>
  <c r="D122" i="2"/>
  <c r="D121" i="2" s="1"/>
  <c r="H176" i="2"/>
  <c r="H179" i="2"/>
  <c r="H196" i="2"/>
  <c r="H197" i="2"/>
  <c r="H198" i="2"/>
  <c r="H212" i="2"/>
  <c r="H216" i="2"/>
  <c r="G230" i="2"/>
  <c r="G229" i="2" s="1"/>
  <c r="H238" i="2"/>
  <c r="H247" i="2"/>
  <c r="H268" i="2"/>
  <c r="H272" i="2"/>
  <c r="H289" i="2"/>
  <c r="H288" i="2" s="1"/>
  <c r="H287" i="2" s="1"/>
  <c r="H294" i="2"/>
  <c r="H297" i="2"/>
  <c r="D78" i="2"/>
  <c r="D77" i="2" s="1"/>
  <c r="D63" i="2" s="1"/>
  <c r="D89" i="2"/>
  <c r="D88" i="2" s="1"/>
  <c r="D96" i="2"/>
  <c r="D95" i="2" s="1"/>
  <c r="D105" i="2"/>
  <c r="D104" i="2" s="1"/>
  <c r="H145" i="2"/>
  <c r="H144" i="2" s="1"/>
  <c r="H143" i="2" s="1"/>
  <c r="H142" i="2" s="1"/>
  <c r="H146" i="2"/>
  <c r="H162" i="2"/>
  <c r="H163" i="2"/>
  <c r="H161" i="2" s="1"/>
  <c r="H175" i="2"/>
  <c r="H173" i="2" s="1"/>
  <c r="H172" i="2" s="1"/>
  <c r="G173" i="2"/>
  <c r="G172" i="2" s="1"/>
  <c r="H201" i="2"/>
  <c r="H214" i="2"/>
  <c r="H213" i="2" s="1"/>
  <c r="F230" i="2"/>
  <c r="F229" i="2" s="1"/>
  <c r="F171" i="2" s="1"/>
  <c r="H246" i="2"/>
  <c r="H245" i="2" s="1"/>
  <c r="H244" i="2" s="1"/>
  <c r="H250" i="2"/>
  <c r="H261" i="2"/>
  <c r="D281" i="2"/>
  <c r="D279" i="2" s="1"/>
  <c r="D278" i="2" s="1"/>
  <c r="D280" i="2"/>
  <c r="H292" i="2"/>
  <c r="H291" i="2" s="1"/>
  <c r="H290" i="2" s="1"/>
  <c r="H296" i="2"/>
  <c r="D154" i="2"/>
  <c r="D153" i="2" s="1"/>
  <c r="D152" i="2" s="1"/>
  <c r="D151" i="2" s="1"/>
  <c r="H155" i="2"/>
  <c r="H154" i="2" s="1"/>
  <c r="H153" i="2" s="1"/>
  <c r="H152" i="2" s="1"/>
  <c r="H151" i="2" s="1"/>
  <c r="H158" i="2"/>
  <c r="H177" i="2"/>
  <c r="H188" i="2"/>
  <c r="H187" i="2" s="1"/>
  <c r="H186" i="2" s="1"/>
  <c r="H204" i="2"/>
  <c r="H206" i="2"/>
  <c r="H227" i="2"/>
  <c r="H226" i="2" s="1"/>
  <c r="H225" i="2" s="1"/>
  <c r="H231" i="2"/>
  <c r="H230" i="2" s="1"/>
  <c r="H229" i="2" s="1"/>
  <c r="H236" i="2"/>
  <c r="H239" i="2"/>
  <c r="F265" i="2"/>
  <c r="F264" i="2" s="1"/>
  <c r="F263" i="2" s="1"/>
  <c r="F262" i="2" s="1"/>
  <c r="D163" i="2"/>
  <c r="D161" i="2" s="1"/>
  <c r="D187" i="2"/>
  <c r="D186" i="2" s="1"/>
  <c r="D171" i="2" s="1"/>
  <c r="H243" i="2"/>
  <c r="F103" i="1"/>
  <c r="J104" i="1"/>
  <c r="J103" i="1" s="1"/>
  <c r="I12" i="1"/>
  <c r="J25" i="1"/>
  <c r="J31" i="1"/>
  <c r="J44" i="1"/>
  <c r="J46" i="1"/>
  <c r="J48" i="1"/>
  <c r="D52" i="1"/>
  <c r="D51" i="1" s="1"/>
  <c r="D50" i="1" s="1"/>
  <c r="D49" i="1" s="1"/>
  <c r="F63" i="1"/>
  <c r="J66" i="1"/>
  <c r="I92" i="1"/>
  <c r="I91" i="1" s="1"/>
  <c r="G92" i="1"/>
  <c r="G91" i="1" s="1"/>
  <c r="G49" i="1" s="1"/>
  <c r="G8" i="1" s="1"/>
  <c r="G119" i="1" s="1"/>
  <c r="F74" i="1"/>
  <c r="E73" i="1"/>
  <c r="E62" i="1" s="1"/>
  <c r="J14" i="1"/>
  <c r="J20" i="1"/>
  <c r="F28" i="1"/>
  <c r="J34" i="1"/>
  <c r="F39" i="1"/>
  <c r="G39" i="1"/>
  <c r="E51" i="1"/>
  <c r="E50" i="1" s="1"/>
  <c r="J59" i="1"/>
  <c r="J60" i="1"/>
  <c r="J64" i="1"/>
  <c r="F18" i="1"/>
  <c r="J18" i="1" s="1"/>
  <c r="D12" i="1"/>
  <c r="D11" i="1" s="1"/>
  <c r="D10" i="1" s="1"/>
  <c r="D9" i="1" s="1"/>
  <c r="I27" i="1"/>
  <c r="G27" i="1"/>
  <c r="G11" i="1" s="1"/>
  <c r="G10" i="1" s="1"/>
  <c r="G9" i="1" s="1"/>
  <c r="J41" i="1"/>
  <c r="J43" i="1"/>
  <c r="J45" i="1"/>
  <c r="J47" i="1"/>
  <c r="J53" i="1"/>
  <c r="J52" i="1" s="1"/>
  <c r="J56" i="1"/>
  <c r="J114" i="1"/>
  <c r="F94" i="1"/>
  <c r="F118" i="1"/>
  <c r="J118" i="1" s="1"/>
  <c r="E39" i="1"/>
  <c r="E27" i="1" s="1"/>
  <c r="J10" i="5"/>
  <c r="I25" i="5"/>
  <c r="J25" i="5" s="1"/>
  <c r="D38" i="4"/>
  <c r="D8" i="4"/>
  <c r="H16" i="4"/>
  <c r="H15" i="4" s="1"/>
  <c r="H6" i="4" s="1"/>
  <c r="H7" i="4"/>
  <c r="F17" i="4"/>
  <c r="J12" i="4"/>
  <c r="J11" i="4" s="1"/>
  <c r="J10" i="4" s="1"/>
  <c r="J9" i="4" s="1"/>
  <c r="I38" i="4"/>
  <c r="I8" i="4"/>
  <c r="J20" i="4"/>
  <c r="J19" i="4" s="1"/>
  <c r="J18" i="4" s="1"/>
  <c r="J37" i="4"/>
  <c r="E38" i="4"/>
  <c r="E8" i="4"/>
  <c r="H75" i="4"/>
  <c r="E17" i="4"/>
  <c r="J22" i="4"/>
  <c r="J21" i="4" s="1"/>
  <c r="F23" i="4"/>
  <c r="J36" i="4"/>
  <c r="G8" i="4"/>
  <c r="G38" i="4"/>
  <c r="H178" i="4"/>
  <c r="I16" i="4"/>
  <c r="I15" i="4" s="1"/>
  <c r="I6" i="4" s="1"/>
  <c r="I7" i="4"/>
  <c r="J28" i="4"/>
  <c r="J27" i="4" s="1"/>
  <c r="K30" i="4"/>
  <c r="G30" i="4"/>
  <c r="G23" i="4" s="1"/>
  <c r="G17" i="4" s="1"/>
  <c r="J32" i="4"/>
  <c r="J30" i="4" s="1"/>
  <c r="J82" i="4"/>
  <c r="I86" i="4"/>
  <c r="I84" i="4"/>
  <c r="G123" i="4"/>
  <c r="G122" i="4" s="1"/>
  <c r="G121" i="4" s="1"/>
  <c r="G85" i="4" s="1"/>
  <c r="J165" i="4"/>
  <c r="J71" i="4"/>
  <c r="J70" i="4" s="1"/>
  <c r="J69" i="4" s="1"/>
  <c r="J68" i="4" s="1"/>
  <c r="J81" i="4"/>
  <c r="J97" i="4"/>
  <c r="G101" i="4"/>
  <c r="G100" i="4" s="1"/>
  <c r="F112" i="4"/>
  <c r="F111" i="4" s="1"/>
  <c r="F110" i="4" s="1"/>
  <c r="I85" i="4"/>
  <c r="I178" i="4" s="1"/>
  <c r="D122" i="4"/>
  <c r="D121" i="4" s="1"/>
  <c r="D85" i="4" s="1"/>
  <c r="J128" i="4"/>
  <c r="J132" i="4"/>
  <c r="J136" i="4"/>
  <c r="J43" i="4"/>
  <c r="J40" i="4" s="1"/>
  <c r="J61" i="4"/>
  <c r="J60" i="4" s="1"/>
  <c r="J66" i="4"/>
  <c r="J65" i="4" s="1"/>
  <c r="J64" i="4" s="1"/>
  <c r="J63" i="4" s="1"/>
  <c r="J89" i="4"/>
  <c r="J88" i="4" s="1"/>
  <c r="J172" i="4"/>
  <c r="J171" i="4" s="1"/>
  <c r="J170" i="4" s="1"/>
  <c r="J169" i="4" s="1"/>
  <c r="J58" i="4"/>
  <c r="J57" i="4" s="1"/>
  <c r="F80" i="4"/>
  <c r="F79" i="4" s="1"/>
  <c r="F78" i="4" s="1"/>
  <c r="F77" i="4" s="1"/>
  <c r="F76" i="4" s="1"/>
  <c r="H86" i="4"/>
  <c r="H84" i="4"/>
  <c r="H83" i="4" s="1"/>
  <c r="J99" i="4"/>
  <c r="J104" i="4"/>
  <c r="E122" i="4"/>
  <c r="E121" i="4" s="1"/>
  <c r="E85" i="4" s="1"/>
  <c r="J126" i="4"/>
  <c r="J130" i="4"/>
  <c r="J134" i="4"/>
  <c r="J147" i="4"/>
  <c r="J166" i="4"/>
  <c r="J109" i="4"/>
  <c r="J108" i="4" s="1"/>
  <c r="J107" i="4" s="1"/>
  <c r="J101" i="4" s="1"/>
  <c r="J100" i="4" s="1"/>
  <c r="J114" i="4"/>
  <c r="J113" i="4" s="1"/>
  <c r="J112" i="4" s="1"/>
  <c r="J111" i="4" s="1"/>
  <c r="J110" i="4" s="1"/>
  <c r="J124" i="4"/>
  <c r="D102" i="4"/>
  <c r="D101" i="4" s="1"/>
  <c r="D100" i="4" s="1"/>
  <c r="D35" i="3"/>
  <c r="G35" i="3"/>
  <c r="H35" i="3"/>
  <c r="E35" i="3"/>
  <c r="I35" i="3"/>
  <c r="J59" i="3"/>
  <c r="J58" i="3" s="1"/>
  <c r="J73" i="3" s="1"/>
  <c r="G110" i="3"/>
  <c r="G111" i="3" s="1"/>
  <c r="D111" i="3"/>
  <c r="H111" i="3"/>
  <c r="I7" i="3"/>
  <c r="I6" i="3" s="1"/>
  <c r="E86" i="4" l="1"/>
  <c r="E84" i="4"/>
  <c r="D16" i="4"/>
  <c r="D7" i="4"/>
  <c r="H11" i="1"/>
  <c r="H10" i="1" s="1"/>
  <c r="H9" i="1" s="1"/>
  <c r="G281" i="2"/>
  <c r="G279" i="2" s="1"/>
  <c r="G278" i="2" s="1"/>
  <c r="G280" i="2"/>
  <c r="D132" i="2"/>
  <c r="D93" i="4"/>
  <c r="D87" i="4" s="1"/>
  <c r="J39" i="4"/>
  <c r="D178" i="4"/>
  <c r="J63" i="1"/>
  <c r="J28" i="1"/>
  <c r="G63" i="2"/>
  <c r="G19" i="2" s="1"/>
  <c r="H105" i="2"/>
  <c r="H104" i="2" s="1"/>
  <c r="I110" i="3"/>
  <c r="I111" i="3" s="1"/>
  <c r="F110" i="3"/>
  <c r="F111" i="3" s="1"/>
  <c r="E112" i="3" s="1"/>
  <c r="J23" i="4"/>
  <c r="F12" i="1"/>
  <c r="E19" i="2"/>
  <c r="E302" i="2" s="1"/>
  <c r="H51" i="1"/>
  <c r="H50" i="1" s="1"/>
  <c r="H49" i="1" s="1"/>
  <c r="H8" i="1" s="1"/>
  <c r="H119" i="1" s="1"/>
  <c r="E102" i="1"/>
  <c r="E92" i="1" s="1"/>
  <c r="E91" i="1" s="1"/>
  <c r="E49" i="1" s="1"/>
  <c r="F38" i="4"/>
  <c r="F8" i="4"/>
  <c r="F178" i="4" s="1"/>
  <c r="I177" i="4"/>
  <c r="J39" i="1"/>
  <c r="I62" i="1"/>
  <c r="I51" i="1" s="1"/>
  <c r="I50" i="1" s="1"/>
  <c r="I49" i="1" s="1"/>
  <c r="I8" i="1" s="1"/>
  <c r="I119" i="1" s="1"/>
  <c r="F302" i="2"/>
  <c r="H242" i="2"/>
  <c r="H241" i="2" s="1"/>
  <c r="H171" i="2" s="1"/>
  <c r="H160" i="2" s="1"/>
  <c r="F160" i="2"/>
  <c r="H265" i="2"/>
  <c r="H264" i="2" s="1"/>
  <c r="H263" i="2" s="1"/>
  <c r="H262" i="2" s="1"/>
  <c r="H281" i="2"/>
  <c r="H279" i="2" s="1"/>
  <c r="H278" i="2" s="1"/>
  <c r="H280" i="2"/>
  <c r="H132" i="2"/>
  <c r="D160" i="2"/>
  <c r="G171" i="2"/>
  <c r="G160" i="2" s="1"/>
  <c r="G302" i="2" s="1"/>
  <c r="G303" i="2" s="1"/>
  <c r="H63" i="2"/>
  <c r="H19" i="2" s="1"/>
  <c r="H302" i="2" s="1"/>
  <c r="H303" i="2" s="1"/>
  <c r="H49" i="2"/>
  <c r="D19" i="2"/>
  <c r="D302" i="2" s="1"/>
  <c r="E303" i="2" s="1"/>
  <c r="F93" i="1"/>
  <c r="J94" i="1"/>
  <c r="J93" i="1" s="1"/>
  <c r="D8" i="1"/>
  <c r="D119" i="1" s="1"/>
  <c r="J113" i="1"/>
  <c r="E11" i="1"/>
  <c r="J12" i="1"/>
  <c r="F113" i="1"/>
  <c r="F102" i="1" s="1"/>
  <c r="I11" i="1"/>
  <c r="I10" i="1" s="1"/>
  <c r="I9" i="1" s="1"/>
  <c r="F27" i="1"/>
  <c r="J74" i="1"/>
  <c r="J73" i="1" s="1"/>
  <c r="J62" i="1" s="1"/>
  <c r="J51" i="1" s="1"/>
  <c r="J50" i="1" s="1"/>
  <c r="F73" i="1"/>
  <c r="F62" i="1" s="1"/>
  <c r="J102" i="1"/>
  <c r="J38" i="4"/>
  <c r="J8" i="4"/>
  <c r="G16" i="4"/>
  <c r="G15" i="4" s="1"/>
  <c r="G6" i="4" s="1"/>
  <c r="G7" i="4"/>
  <c r="J17" i="4"/>
  <c r="G178" i="4"/>
  <c r="J80" i="4"/>
  <c r="J79" i="4" s="1"/>
  <c r="J78" i="4" s="1"/>
  <c r="J77" i="4" s="1"/>
  <c r="J76" i="4" s="1"/>
  <c r="I83" i="4"/>
  <c r="I75" i="4" s="1"/>
  <c r="G84" i="4"/>
  <c r="G83" i="4" s="1"/>
  <c r="G75" i="4" s="1"/>
  <c r="D15" i="4"/>
  <c r="D6" i="4" s="1"/>
  <c r="F86" i="4"/>
  <c r="F84" i="4"/>
  <c r="F83" i="4" s="1"/>
  <c r="F75" i="4" s="1"/>
  <c r="E16" i="4"/>
  <c r="E15" i="4" s="1"/>
  <c r="E6" i="4" s="1"/>
  <c r="E7" i="4"/>
  <c r="E177" i="4" s="1"/>
  <c r="J123" i="4"/>
  <c r="J122" i="4" s="1"/>
  <c r="J121" i="4" s="1"/>
  <c r="J85" i="4" s="1"/>
  <c r="J178" i="4" s="1"/>
  <c r="E178" i="4"/>
  <c r="E83" i="4"/>
  <c r="E75" i="4" s="1"/>
  <c r="J96" i="4"/>
  <c r="J93" i="4" s="1"/>
  <c r="J87" i="4" s="1"/>
  <c r="I179" i="4"/>
  <c r="F16" i="4"/>
  <c r="F15" i="4" s="1"/>
  <c r="F6" i="4" s="1"/>
  <c r="F7" i="4"/>
  <c r="H177" i="4"/>
  <c r="H179" i="4" s="1"/>
  <c r="H113" i="3"/>
  <c r="H112" i="3"/>
  <c r="J110" i="3"/>
  <c r="J111" i="3" s="1"/>
  <c r="J35" i="3"/>
  <c r="E8" i="1" l="1"/>
  <c r="E119" i="1" s="1"/>
  <c r="F49" i="1"/>
  <c r="F8" i="1" s="1"/>
  <c r="F119" i="1" s="1"/>
  <c r="I120" i="1" s="1"/>
  <c r="J27" i="1"/>
  <c r="E113" i="3"/>
  <c r="J11" i="1"/>
  <c r="D86" i="4"/>
  <c r="D84" i="4"/>
  <c r="D113" i="3"/>
  <c r="D303" i="2"/>
  <c r="J49" i="1"/>
  <c r="J8" i="1" s="1"/>
  <c r="J119" i="1" s="1"/>
  <c r="J120" i="1" s="1"/>
  <c r="J92" i="1"/>
  <c r="J91" i="1" s="1"/>
  <c r="F92" i="1"/>
  <c r="F91" i="1" s="1"/>
  <c r="E10" i="1"/>
  <c r="F10" i="1" s="1"/>
  <c r="F11" i="1"/>
  <c r="E9" i="1"/>
  <c r="F9" i="1" s="1"/>
  <c r="G120" i="1"/>
  <c r="J9" i="1"/>
  <c r="J10" i="1"/>
  <c r="J86" i="4"/>
  <c r="J84" i="4"/>
  <c r="J83" i="4" s="1"/>
  <c r="G177" i="4"/>
  <c r="G179" i="4" s="1"/>
  <c r="J75" i="4"/>
  <c r="F177" i="4"/>
  <c r="F179" i="4" s="1"/>
  <c r="I180" i="4" s="1"/>
  <c r="E179" i="4"/>
  <c r="H180" i="4" s="1"/>
  <c r="J16" i="4"/>
  <c r="J15" i="4" s="1"/>
  <c r="J6" i="4" s="1"/>
  <c r="J7" i="4"/>
  <c r="J177" i="4" s="1"/>
  <c r="J179" i="4" s="1"/>
  <c r="D83" i="4" l="1"/>
  <c r="D75" i="4" s="1"/>
  <c r="D177" i="4"/>
  <c r="D179" i="4" s="1"/>
  <c r="D182" i="4" s="1"/>
  <c r="E180" i="4"/>
  <c r="G180" i="4"/>
  <c r="F120" i="1"/>
  <c r="F180" i="4" l="1"/>
  <c r="J180" i="4"/>
  <c r="D180" i="4" s="1"/>
  <c r="M34" i="1"/>
  <c r="T33" i="1"/>
  <c r="O33" i="1"/>
  <c r="N33" i="1" l="1"/>
  <c r="U33" i="1"/>
  <c r="V33" i="1" s="1"/>
  <c r="P33" i="1"/>
  <c r="M33" i="1"/>
  <c r="Q33" i="1" l="1"/>
  <c r="U12" i="1"/>
  <c r="T12" i="1"/>
  <c r="V12" i="1" l="1"/>
  <c r="F50" i="1"/>
  <c r="F51" i="1"/>
  <c r="F5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57" authorId="0" shapeId="0" xr:uid="{CCB248E1-6EA8-46D2-A217-269A12654709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75AB56B2-CEB2-4BDE-9C5D-0D99DE337491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<sst xmlns="http://schemas.openxmlformats.org/spreadsheetml/2006/main" count="430" uniqueCount="222">
  <si>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</si>
  <si>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>(รายละเอียด 2)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</si>
  <si>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</si>
  <si>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</si>
  <si>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</si>
  <si>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</si>
  <si>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</si>
  <si>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</si>
  <si>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</si>
  <si>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</si>
  <si>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</si>
  <si>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</si>
  <si>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</si>
  <si>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</si>
  <si>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</si>
  <si>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</si>
  <si>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</si>
  <si>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</si>
  <si>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</si>
  <si>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</si>
  <si>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</si>
  <si>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</si>
  <si>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                        </t>
  </si>
  <si>
    <t xml:space="preserve">              (นางพัชรี  เรืองรุ่ง)</t>
  </si>
  <si>
    <t xml:space="preserve">    ผู้อำนวยการสำนักงานเขตพื้นที่การศึกษาประถมศึกษาปทุมธานี เขต 2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</si>
  <si>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</si>
  <si>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</si>
  <si>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</si>
  <si>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</si>
  <si>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</si>
  <si>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</si>
  <si>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</si>
  <si>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</si>
  <si>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</si>
  <si>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</si>
  <si>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</si>
  <si>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</si>
  <si>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</si>
  <si>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</si>
  <si>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</si>
  <si>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(นางกชพรรณ  บุญงามสม)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</si>
  <si>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</si>
  <si>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</si>
  <si>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</si>
  <si>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</si>
  <si>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 xml:space="preserve"> 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</si>
  <si>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</si>
  <si>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</si>
  <si>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</si>
  <si>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</si>
  <si>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สำนักงานเขตพื้นที่การศึกษาประถมศึกษาปทุมธานี เขต 2</t>
  </si>
  <si>
    <t>1.1.1.1</t>
  </si>
  <si>
    <t>2.1.1.1</t>
  </si>
  <si>
    <t>ร.ร.ชุมชนบึงบา</t>
  </si>
  <si>
    <t>ค่าครุภัณฑ์</t>
  </si>
  <si>
    <t>การอนุมัติเงินงวด</t>
  </si>
  <si>
    <t>ปัญหาอุปสรรค</t>
  </si>
  <si>
    <t xml:space="preserve">ครั้งที่ 201 </t>
  </si>
  <si>
    <t>ที่ ศธ 04087ว259/20 ม.ค.60</t>
  </si>
  <si>
    <t>28 พ.ย.2559</t>
  </si>
  <si>
    <t>2.1.2.1</t>
  </si>
  <si>
    <t>2.2.1</t>
  </si>
  <si>
    <t>2.2.1.1</t>
  </si>
  <si>
    <t>2.2.2</t>
  </si>
  <si>
    <t>2.2.3</t>
  </si>
  <si>
    <t>ลงชื่อ                                  เลขานุการคณะกรรมการติดตามเร่งรัดการใช้จ่ายเงินฯ</t>
  </si>
  <si>
    <t xml:space="preserve">  (รายละเอียด 1)</t>
  </si>
  <si>
    <t>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</si>
  <si>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</si>
  <si>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</si>
  <si>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</si>
  <si>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</si>
  <si>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</si>
  <si>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</si>
  <si>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</si>
  <si>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</si>
  <si>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</si>
  <si>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</si>
  <si>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</si>
  <si>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</si>
  <si>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</si>
  <si>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</si>
  <si>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</si>
  <si>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</si>
  <si>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</si>
  <si>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</si>
  <si>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</si>
  <si>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</si>
  <si>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</si>
  <si>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</si>
  <si>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</si>
  <si>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</si>
  <si>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</si>
  <si>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</si>
  <si>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(นางพัชรี  เรืองรุ่ง)</t>
  </si>
  <si>
    <t>(รายละเอียด 3)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</si>
  <si>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</si>
  <si>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</si>
  <si>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 xml:space="preserve">        ประธานคณะกรรมการเร่งรัดติดตามฯ</t>
  </si>
  <si>
    <t>(รายละเอียด 4)</t>
  </si>
  <si>
    <t>ประธานคณะกรรมการติดตามเร่งรัดการใช้จ่ายเงินฯ</t>
  </si>
  <si>
    <t>สิ่งก่อสร้าง</t>
  </si>
  <si>
    <t>ปี65</t>
  </si>
  <si>
    <t>(นางสาวปัจศีล  ภูสงัด)</t>
  </si>
  <si>
    <t>รองผู้อำนวยการสำนักงานเขตพื้นที่การศึกษา รักษาราชการแทน</t>
  </si>
  <si>
    <t xml:space="preserve"> ผู้อำนวยการสำนักงานเขตพื้นที่การศึกษาประถมศึกษาปทุมธานี เขต 2</t>
  </si>
  <si>
    <t>นักวิชาการเงินและบัญชีชำนาญการพิเศษ</t>
  </si>
  <si>
    <t xml:space="preserve">โรงเรียนวัดพวงแก้ว 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</si>
  <si>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</si>
  <si>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</si>
  <si>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</si>
  <si>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</si>
  <si>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</si>
  <si>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2.3.2</t>
  </si>
  <si>
    <t>2.3.3</t>
  </si>
  <si>
    <t>วัดพวงแก้ว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</si>
  <si>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</si>
  <si>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</si>
  <si>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</si>
  <si>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</si>
  <si>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กลุ่มบริหารงานบุคค</t>
  </si>
  <si>
    <t xml:space="preserve">                </t>
  </si>
  <si>
    <t>3.2.1</t>
  </si>
  <si>
    <t>5.2</t>
  </si>
  <si>
    <t>5.2.1</t>
  </si>
  <si>
    <t>1.1.1.2</t>
  </si>
  <si>
    <t>1.1.1.3</t>
  </si>
  <si>
    <t>1.1.1.4</t>
  </si>
  <si>
    <t>2.3.1</t>
  </si>
  <si>
    <t>2.3.1.2</t>
  </si>
  <si>
    <t>2.3.1.3</t>
  </si>
  <si>
    <t>2.3.4</t>
  </si>
  <si>
    <t>2.3.5</t>
  </si>
  <si>
    <t>2.3.6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</si>
  <si>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</si>
  <si>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</si>
  <si>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</si>
  <si>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</si>
  <si>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</si>
  <si>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</si>
  <si>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</si>
  <si>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 xml:space="preserve">        ตรวจแล้วถูกต้อง</t>
  </si>
  <si>
    <t>ระบบ NEW GFMIS</t>
  </si>
  <si>
    <t xml:space="preserve">                       ลงชื่อ                                ผู้จัดทำ</t>
  </si>
  <si>
    <t xml:space="preserve">  นักวิชาการเงินและบัญชีชำนาญการพิเศษ</t>
  </si>
  <si>
    <t xml:space="preserve">        (นายคำโพธิ์  บุญสิงห์)</t>
  </si>
  <si>
    <t>(นายคำโพธิ์  บุญสิงห์)</t>
  </si>
  <si>
    <t xml:space="preserve">         ลงชื่อ</t>
  </si>
  <si>
    <t>ประธานคณะกรรมการเร่งรัดติดตามฯ</t>
  </si>
  <si>
    <t>รายงานผลการเบิกจ่ายเงินงบประมาณ งบลงทุน   ประจำปีงบประมาณ พ.ศ. 2566</t>
  </si>
  <si>
    <t>งบลงทุน ค่าครุภัณฑ์   6611310</t>
  </si>
  <si>
    <t>งบลงทุน  ค่าที่ดินสิ่งก่อสร้าง 6611320</t>
  </si>
  <si>
    <t>1.1.1.5</t>
  </si>
  <si>
    <t>1.2.1</t>
  </si>
  <si>
    <t>1.2.2</t>
  </si>
  <si>
    <t>1.2.3</t>
  </si>
  <si>
    <t>1.3.1</t>
  </si>
  <si>
    <t>1.4.1</t>
  </si>
  <si>
    <t>งบลงทุน  ค่าครุภัณฑ์  6611310</t>
  </si>
  <si>
    <t>งบลงทุน  ค่าที่ดินและสิ่งก่อสร้า  6611320</t>
  </si>
  <si>
    <t>2.1.1.2</t>
  </si>
  <si>
    <t>2.1.1.3</t>
  </si>
  <si>
    <t>2.31.1</t>
  </si>
  <si>
    <t>ผลการติดตามเร่งรัดการใช้จ่ายเงินงบประมาณรายจ่าย ประจำปีงบประมาณ พ.ศ. 2566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</si>
  <si>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</si>
  <si>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</si>
  <si>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>เป้าหมายตามมติ ครม.(%)</t>
  </si>
  <si>
    <t>ใช้จ่าย</t>
  </si>
  <si>
    <t>ไตรมาสที่ 1    ต.ค.65 - ธ.ค.65</t>
  </si>
  <si>
    <t xml:space="preserve">ผลการเบิกจ่าย  </t>
  </si>
  <si>
    <t>ไตรมาสที่ 2    ม.ค.66 - มี.ค.66</t>
  </si>
  <si>
    <t>ไตรมาสที่ 3    เม.ย.66 - มิ.ย.66</t>
  </si>
  <si>
    <t>ไตรมาสที่ 4    ก.ค.66 - ก.ย.66</t>
  </si>
  <si>
    <t>ประจำปีงบประมาณ พ.ศ. 2566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</si>
  <si>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</si>
  <si>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</si>
  <si>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</si>
  <si>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>กลุ่มส่งเสรริมการจัดการรศึกษา</t>
  </si>
  <si>
    <t xml:space="preserve">นางสาวเหมือนฝัน  จันทร์ประสิทธิ์ </t>
  </si>
  <si>
    <t>ตรวจแล้วถูกต้อง</t>
  </si>
  <si>
    <t>(นายเทอดเกียรติ  ยามโสภา)</t>
  </si>
  <si>
    <t>ผลการเบิกจ่ายเงินงบประมาณ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</si>
  <si>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</si>
  <si>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</si>
  <si>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</si>
  <si>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ทำสัญญา 7 กพ 66 ครบ 9 มีค 66</t>
  </si>
  <si>
    <t>บริหารสัญญา</t>
  </si>
  <si>
    <t>ร.ร.ร่วมจิตประสาท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</si>
  <si>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</si>
  <si>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</si>
  <si>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</t>
  </si>
  <si>
    <t>รอบุคคลแจ้ง</t>
  </si>
  <si>
    <t>ผลการเบิกจ่ายและใช้จ่ายเป็นไปตามมติครม.</t>
  </si>
  <si>
    <t xml:space="preserve">ผลการเบิกจ่ายและใช้จ่ายเป็นไปตามมติครม.  </t>
  </si>
  <si>
    <t>ผลการเบิกจ่ายและใช้จ่ายไม่เป็นไปตามมติครม.</t>
  </si>
  <si>
    <t>ข้อมูล ณ วันที่ 30 มิถุนายน  2566</t>
  </si>
  <si>
    <t>เร่งรัดแล้ว</t>
  </si>
  <si>
    <t xml:space="preserve">ลงชื่อ                                  </t>
  </si>
  <si>
    <t xml:space="preserve">                              เจ้าหน้าที่</t>
  </si>
  <si>
    <t>ผลการเบิกจ่าย่เป็นไปตามมติครม. ผลการใช้จ่ายเป็นไปตามมติครม.</t>
  </si>
  <si>
    <t>ผลการเบิกจ่ายและผลการใช้จ่ายเป็นไปตามมติครม.</t>
  </si>
  <si>
    <t>เลขานุการคณะกรรมการติดตาม</t>
  </si>
  <si>
    <t>ประธานคณะกรรมการติดตาม</t>
  </si>
  <si>
    <t xml:space="preserve">             (นางพัชรี  เรืองรุ่ง)</t>
  </si>
  <si>
    <t>เร่งรัดการใช้จ่ายเงินฯ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</si>
  <si>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</si>
  <si>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 xml:space="preserve">                ข้อมูล ณ วันที่ 30 มิถุนายน 2566</t>
  </si>
  <si>
    <t>กลุ่มบริหารงานบุคค/กค 66</t>
  </si>
  <si>
    <t>กลุ่มนิเทศติดตามและประเมินผลการจัดการศึกษา/ร.ร.ร่วมจิตประสาท</t>
  </si>
  <si>
    <t>กลุ่มส่งเสริมการจัดการศึกษา/วัดโปรยฝน</t>
  </si>
  <si>
    <t>วัดเขียนเขต/สุวรรณี/ชิตพงษ์/ธณัฐ</t>
  </si>
  <si>
    <t>ร.ร.วัดลาดสนุ่น</t>
  </si>
  <si>
    <t>กลุ่มนิเทศติดตามและประเมินผลการจัดการศึกษา ดำเนินการเอง</t>
  </si>
  <si>
    <t>1.1.2</t>
  </si>
  <si>
    <t>ศน.จิราภรณ์/ธัญญสิทธิศิลป์</t>
  </si>
  <si>
    <t>กลุ่มบริหารงานการเงินและสินทรัพย์/ร่วมจิตประสาทแจ้งไม่เบิก</t>
  </si>
  <si>
    <t>ร.ร.วัดนิเทศน์</t>
  </si>
  <si>
    <t>ร่วมจิตประสาท</t>
  </si>
  <si>
    <t>รอบุคคลและรอศน.แจ้งรายชื่อผู้เข้ารับการอบรม</t>
  </si>
  <si>
    <t>ร.ร.วัดเขียนเขต</t>
  </si>
  <si>
    <t>กลุ่มอำนวยการ/อนุชา</t>
  </si>
  <si>
    <t>กลุ่มนิเทศติดตามและประเมินผลฯ/ศน.กานต์ระวี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</si>
</sst>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sz val="14"/>
      <color theme="0"/>
      <name val="TH SarabunPSK"/>
      <family val="2"/>
    </font>
    <font>
      <sz val="14"/>
      <name val="Cordia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0"/>
      <name val="TH SarabunPSK"/>
      <family val="2"/>
      <charset val="222"/>
    </font>
    <font>
      <sz val="12"/>
      <name val="TH SarabunIT๙"/>
      <family val="2"/>
    </font>
    <font>
      <sz val="10"/>
      <color theme="1"/>
      <name val="TH SarabunPSK"/>
      <family val="2"/>
      <charset val="22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0"/>
      <name val="TH SarabunIT๙"/>
      <family val="2"/>
    </font>
    <font>
      <sz val="12"/>
      <color rgb="FFFF0000"/>
      <name val="TH SarabunPSK"/>
      <family val="2"/>
    </font>
    <font>
      <sz val="10"/>
      <color theme="0"/>
      <name val="TH SarabunPSK"/>
      <family val="2"/>
    </font>
    <font>
      <b/>
      <sz val="12"/>
      <color theme="0"/>
      <name val="TH SarabunPSK"/>
      <family val="2"/>
      <charset val="222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222">
    <xf numFmtId="0" fontId="0" fillId="0" borderId="0" xfId="0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187" fontId="3" fillId="0" borderId="0" xfId="1" applyFont="1" applyBorder="1"/>
    <xf numFmtId="43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43" fontId="10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0" fontId="3" fillId="0" borderId="1" xfId="0" applyFont="1" applyBorder="1"/>
    <xf numFmtId="49" fontId="2" fillId="22" borderId="6" xfId="0" applyNumberFormat="1" applyFont="1" applyFill="1" applyBorder="1" applyAlignment="1">
      <alignment horizontal="left" vertical="center"/>
    </xf>
    <xf numFmtId="0" fontId="2" fillId="22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4" borderId="6" xfId="0" applyFont="1" applyFill="1" applyBorder="1" applyAlignment="1">
      <alignment vertical="top"/>
    </xf>
    <xf numFmtId="0" fontId="3" fillId="24" borderId="6" xfId="0" applyFont="1" applyFill="1" applyBorder="1" applyAlignment="1">
      <alignment vertical="top" wrapText="1"/>
    </xf>
    <xf numFmtId="3" fontId="3" fillId="24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9" borderId="14" xfId="0" applyFont="1" applyFill="1" applyBorder="1"/>
    <xf numFmtId="3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vertical="top"/>
    </xf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2" fillId="25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187" fontId="15" fillId="0" borderId="0" xfId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87" fontId="15" fillId="0" borderId="0" xfId="1" applyFont="1" applyBorder="1"/>
    <xf numFmtId="49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2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43" fontId="15" fillId="6" borderId="0" xfId="0" applyNumberFormat="1" applyFont="1" applyFill="1" applyAlignment="1">
      <alignment horizontal="left"/>
    </xf>
    <xf numFmtId="187" fontId="15" fillId="6" borderId="0" xfId="1" applyFont="1" applyFill="1" applyBorder="1"/>
    <xf numFmtId="187" fontId="15" fillId="6" borderId="0" xfId="1" applyFont="1" applyFill="1"/>
    <xf numFmtId="0" fontId="15" fillId="6" borderId="0" xfId="0" applyFont="1" applyFill="1"/>
    <xf numFmtId="0" fontId="15" fillId="4" borderId="0" xfId="0" applyFont="1" applyFill="1" applyAlignment="1">
      <alignment horizontal="center"/>
    </xf>
    <xf numFmtId="43" fontId="15" fillId="4" borderId="0" xfId="0" applyNumberFormat="1" applyFont="1" applyFill="1" applyAlignment="1">
      <alignment horizontal="center"/>
    </xf>
    <xf numFmtId="43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left"/>
    </xf>
    <xf numFmtId="49" fontId="15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187" fontId="15" fillId="6" borderId="0" xfId="0" applyNumberFormat="1" applyFont="1" applyFill="1" applyAlignment="1">
      <alignment horizontal="center"/>
    </xf>
    <xf numFmtId="188" fontId="15" fillId="0" borderId="0" xfId="1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6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2" fontId="8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top"/>
    </xf>
    <xf numFmtId="2" fontId="11" fillId="11" borderId="11" xfId="0" applyNumberFormat="1" applyFont="1" applyFill="1" applyBorder="1" applyAlignment="1">
      <alignment vertical="top"/>
    </xf>
    <xf numFmtId="43" fontId="18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horizontal="justify" vertical="top"/>
    </xf>
    <xf numFmtId="2" fontId="18" fillId="6" borderId="6" xfId="0" applyNumberFormat="1" applyFont="1" applyFill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/>
    </xf>
    <xf numFmtId="0" fontId="17" fillId="9" borderId="6" xfId="0" applyFont="1" applyFill="1" applyBorder="1" applyAlignment="1">
      <alignment horizontal="justify" vertical="top"/>
    </xf>
    <xf numFmtId="43" fontId="17" fillId="6" borderId="6" xfId="0" applyNumberFormat="1" applyFont="1" applyFill="1" applyBorder="1" applyAlignment="1">
      <alignment vertical="top"/>
    </xf>
    <xf numFmtId="49" fontId="17" fillId="7" borderId="6" xfId="0" applyNumberFormat="1" applyFont="1" applyFill="1" applyBorder="1" applyAlignment="1">
      <alignment vertical="top"/>
    </xf>
    <xf numFmtId="49" fontId="18" fillId="6" borderId="6" xfId="0" applyNumberFormat="1" applyFont="1" applyFill="1" applyBorder="1" applyAlignment="1">
      <alignment vertical="top" wrapText="1"/>
    </xf>
    <xf numFmtId="0" fontId="11" fillId="15" borderId="6" xfId="0" applyFont="1" applyFill="1" applyBorder="1" applyAlignment="1">
      <alignment horizontal="center" vertical="top"/>
    </xf>
    <xf numFmtId="2" fontId="11" fillId="15" borderId="11" xfId="0" applyNumberFormat="1" applyFont="1" applyFill="1" applyBorder="1" applyAlignment="1">
      <alignment vertical="top" wrapText="1"/>
    </xf>
    <xf numFmtId="43" fontId="18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vertical="top"/>
    </xf>
    <xf numFmtId="0" fontId="18" fillId="16" borderId="6" xfId="0" applyFont="1" applyFill="1" applyBorder="1" applyAlignment="1">
      <alignment horizontal="center" vertical="top"/>
    </xf>
    <xf numFmtId="2" fontId="18" fillId="16" borderId="11" xfId="0" applyNumberFormat="1" applyFont="1" applyFill="1" applyBorder="1" applyAlignment="1">
      <alignment vertical="top" wrapText="1"/>
    </xf>
    <xf numFmtId="2" fontId="18" fillId="16" borderId="11" xfId="0" applyNumberFormat="1" applyFont="1" applyFill="1" applyBorder="1" applyAlignment="1">
      <alignment vertical="top"/>
    </xf>
    <xf numFmtId="43" fontId="18" fillId="16" borderId="6" xfId="0" applyNumberFormat="1" applyFont="1" applyFill="1" applyBorder="1" applyAlignment="1">
      <alignment horizontal="center" vertical="top"/>
    </xf>
    <xf numFmtId="43" fontId="17" fillId="16" borderId="6" xfId="0" applyNumberFormat="1" applyFont="1" applyFill="1" applyBorder="1" applyAlignment="1">
      <alignment vertical="top"/>
    </xf>
    <xf numFmtId="0" fontId="18" fillId="7" borderId="2" xfId="0" applyFont="1" applyFill="1" applyBorder="1" applyAlignment="1">
      <alignment horizontal="center" vertical="top"/>
    </xf>
    <xf numFmtId="2" fontId="18" fillId="7" borderId="8" xfId="0" applyNumberFormat="1" applyFont="1" applyFill="1" applyBorder="1" applyAlignment="1">
      <alignment vertical="top"/>
    </xf>
    <xf numFmtId="43" fontId="18" fillId="7" borderId="2" xfId="0" applyNumberFormat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left"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43" fontId="18" fillId="6" borderId="6" xfId="0" applyNumberFormat="1" applyFont="1" applyFill="1" applyBorder="1" applyAlignment="1">
      <alignment horizontal="center" vertical="top"/>
    </xf>
    <xf numFmtId="43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2" fontId="11" fillId="11" borderId="11" xfId="0" applyNumberFormat="1" applyFont="1" applyFill="1" applyBorder="1" applyAlignment="1">
      <alignment vertical="top" wrapText="1"/>
    </xf>
    <xf numFmtId="2" fontId="18" fillId="11" borderId="11" xfId="0" applyNumberFormat="1" applyFont="1" applyFill="1" applyBorder="1" applyAlignment="1">
      <alignment vertical="top" wrapText="1"/>
    </xf>
    <xf numFmtId="0" fontId="17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/>
    </xf>
    <xf numFmtId="43" fontId="17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horizontal="left" vertical="top"/>
    </xf>
    <xf numFmtId="43" fontId="17" fillId="16" borderId="6" xfId="0" applyNumberFormat="1" applyFont="1" applyFill="1" applyBorder="1" applyAlignment="1">
      <alignment horizontal="center" vertical="top"/>
    </xf>
    <xf numFmtId="0" fontId="17" fillId="16" borderId="6" xfId="0" applyFont="1" applyFill="1" applyBorder="1" applyAlignment="1">
      <alignment horizontal="left" vertical="top"/>
    </xf>
    <xf numFmtId="0" fontId="18" fillId="7" borderId="6" xfId="0" applyFont="1" applyFill="1" applyBorder="1" applyAlignment="1">
      <alignment horizontal="center" vertical="top"/>
    </xf>
    <xf numFmtId="2" fontId="18" fillId="7" borderId="11" xfId="0" applyNumberFormat="1" applyFont="1" applyFill="1" applyBorder="1" applyAlignment="1">
      <alignment vertical="top"/>
    </xf>
    <xf numFmtId="43" fontId="18" fillId="7" borderId="6" xfId="0" applyNumberFormat="1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/>
    </xf>
    <xf numFmtId="43" fontId="18" fillId="6" borderId="5" xfId="0" applyNumberFormat="1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/>
    </xf>
    <xf numFmtId="190" fontId="18" fillId="16" borderId="6" xfId="0" applyNumberFormat="1" applyFont="1" applyFill="1" applyBorder="1" applyAlignment="1">
      <alignment horizontal="center" vertical="top"/>
    </xf>
    <xf numFmtId="2" fontId="18" fillId="0" borderId="6" xfId="0" applyNumberFormat="1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2" fontId="11" fillId="8" borderId="12" xfId="0" applyNumberFormat="1" applyFont="1" applyFill="1" applyBorder="1" applyAlignment="1">
      <alignment vertical="top"/>
    </xf>
    <xf numFmtId="43" fontId="18" fillId="8" borderId="5" xfId="0" applyNumberFormat="1" applyFont="1" applyFill="1" applyBorder="1" applyAlignment="1">
      <alignment horizontal="center" vertical="top"/>
    </xf>
    <xf numFmtId="0" fontId="17" fillId="8" borderId="5" xfId="0" applyFont="1" applyFill="1" applyBorder="1" applyAlignment="1">
      <alignment vertical="top"/>
    </xf>
    <xf numFmtId="0" fontId="18" fillId="9" borderId="6" xfId="0" applyFont="1" applyFill="1" applyBorder="1" applyAlignment="1">
      <alignment horizontal="center" vertical="top"/>
    </xf>
    <xf numFmtId="43" fontId="18" fillId="9" borderId="6" xfId="0" applyNumberFormat="1" applyFont="1" applyFill="1" applyBorder="1" applyAlignment="1">
      <alignment horizontal="center" vertical="top"/>
    </xf>
    <xf numFmtId="0" fontId="17" fillId="9" borderId="6" xfId="0" applyFont="1" applyFill="1" applyBorder="1" applyAlignment="1">
      <alignment vertical="top"/>
    </xf>
    <xf numFmtId="2" fontId="18" fillId="0" borderId="6" xfId="0" applyNumberFormat="1" applyFont="1" applyBorder="1" applyAlignment="1">
      <alignment vertical="top" wrapText="1"/>
    </xf>
    <xf numFmtId="43" fontId="18" fillId="0" borderId="6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2" fontId="18" fillId="0" borderId="6" xfId="0" applyNumberFormat="1" applyFont="1" applyBorder="1" applyAlignment="1">
      <alignment horizontal="center" vertical="top"/>
    </xf>
    <xf numFmtId="2" fontId="17" fillId="0" borderId="6" xfId="0" applyNumberFormat="1" applyFont="1" applyBorder="1" applyAlignment="1">
      <alignment horizontal="center" vertical="top"/>
    </xf>
    <xf numFmtId="0" fontId="17" fillId="3" borderId="6" xfId="0" applyFont="1" applyFill="1" applyBorder="1"/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17" fillId="6" borderId="18" xfId="0" applyFont="1" applyFill="1" applyBorder="1"/>
    <xf numFmtId="0" fontId="17" fillId="0" borderId="0" xfId="0" applyFont="1"/>
    <xf numFmtId="2" fontId="5" fillId="11" borderId="10" xfId="0" applyNumberFormat="1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188" fontId="7" fillId="6" borderId="6" xfId="0" applyNumberFormat="1" applyFont="1" applyFill="1" applyBorder="1"/>
    <xf numFmtId="2" fontId="5" fillId="6" borderId="6" xfId="0" applyNumberFormat="1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6" borderId="5" xfId="0" applyNumberFormat="1" applyFont="1" applyFill="1" applyBorder="1" applyAlignment="1">
      <alignment horizontal="left" vertical="top" wrapText="1"/>
    </xf>
    <xf numFmtId="2" fontId="3" fillId="24" borderId="19" xfId="0" applyNumberFormat="1" applyFont="1" applyFill="1" applyBorder="1" applyAlignment="1">
      <alignment vertical="center"/>
    </xf>
    <xf numFmtId="2" fontId="3" fillId="24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5" borderId="4" xfId="0" applyFont="1" applyFill="1" applyBorder="1" applyAlignment="1">
      <alignment horizontal="center"/>
    </xf>
    <xf numFmtId="43" fontId="3" fillId="25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4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vertical="top" wrapText="1"/>
    </xf>
    <xf numFmtId="43" fontId="18" fillId="6" borderId="13" xfId="0" applyNumberFormat="1" applyFont="1" applyFill="1" applyBorder="1" applyAlignment="1">
      <alignment horizontal="center" vertical="top"/>
    </xf>
    <xf numFmtId="43" fontId="17" fillId="6" borderId="13" xfId="0" applyNumberFormat="1" applyFont="1" applyFill="1" applyBorder="1" applyAlignment="1">
      <alignment horizontal="center" vertical="top"/>
    </xf>
    <xf numFmtId="43" fontId="7" fillId="6" borderId="23" xfId="0" applyNumberFormat="1" applyFont="1" applyFill="1" applyBorder="1" applyAlignment="1">
      <alignment vertical="top"/>
    </xf>
    <xf numFmtId="0" fontId="17" fillId="0" borderId="13" xfId="0" applyFont="1" applyBorder="1" applyAlignment="1">
      <alignment vertical="top"/>
    </xf>
    <xf numFmtId="0" fontId="18" fillId="6" borderId="14" xfId="0" applyFont="1" applyFill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49" fontId="18" fillId="0" borderId="14" xfId="0" applyNumberFormat="1" applyFont="1" applyBorder="1" applyAlignment="1">
      <alignment vertical="top"/>
    </xf>
    <xf numFmtId="43" fontId="18" fillId="6" borderId="14" xfId="0" applyNumberFormat="1" applyFont="1" applyFill="1" applyBorder="1" applyAlignment="1">
      <alignment horizontal="center" vertical="top"/>
    </xf>
    <xf numFmtId="43" fontId="17" fillId="6" borderId="14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43" fontId="18" fillId="0" borderId="13" xfId="0" applyNumberFormat="1" applyFont="1" applyBorder="1" applyAlignment="1">
      <alignment horizontal="center" vertical="top"/>
    </xf>
    <xf numFmtId="43" fontId="17" fillId="0" borderId="13" xfId="0" applyNumberFormat="1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18" fillId="6" borderId="14" xfId="0" applyNumberFormat="1" applyFont="1" applyFill="1" applyBorder="1" applyAlignment="1">
      <alignment horizontal="center" vertical="top"/>
    </xf>
    <xf numFmtId="2" fontId="17" fillId="6" borderId="14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vertical="top" wrapText="1"/>
    </xf>
    <xf numFmtId="43" fontId="18" fillId="0" borderId="14" xfId="0" applyNumberFormat="1" applyFont="1" applyBorder="1" applyAlignment="1">
      <alignment horizontal="center" vertical="top"/>
    </xf>
    <xf numFmtId="43" fontId="17" fillId="0" borderId="14" xfId="0" applyNumberFormat="1" applyFont="1" applyBorder="1" applyAlignment="1">
      <alignment horizontal="center" vertical="top"/>
    </xf>
    <xf numFmtId="0" fontId="21" fillId="0" borderId="0" xfId="0" applyFont="1"/>
    <xf numFmtId="43" fontId="2" fillId="0" borderId="1" xfId="3" applyFont="1" applyBorder="1" applyAlignment="1"/>
    <xf numFmtId="189" fontId="2" fillId="22" borderId="6" xfId="3" applyNumberFormat="1" applyFont="1" applyFill="1" applyBorder="1" applyAlignment="1">
      <alignment horizontal="right" vertical="center"/>
    </xf>
    <xf numFmtId="43" fontId="2" fillId="22" borderId="6" xfId="3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top"/>
    </xf>
    <xf numFmtId="49" fontId="2" fillId="23" borderId="5" xfId="0" applyNumberFormat="1" applyFont="1" applyFill="1" applyBorder="1" applyAlignment="1">
      <alignment horizontal="left" vertical="top"/>
    </xf>
    <xf numFmtId="43" fontId="3" fillId="23" borderId="5" xfId="3" applyFont="1" applyFill="1" applyBorder="1" applyAlignment="1">
      <alignment horizontal="right" vertical="top"/>
    </xf>
    <xf numFmtId="0" fontId="3" fillId="23" borderId="6" xfId="0" applyFont="1" applyFill="1" applyBorder="1" applyAlignment="1">
      <alignment vertical="top"/>
    </xf>
    <xf numFmtId="43" fontId="3" fillId="7" borderId="6" xfId="3" applyFont="1" applyFill="1" applyBorder="1" applyAlignment="1">
      <alignment horizontal="right"/>
    </xf>
    <xf numFmtId="43" fontId="3" fillId="12" borderId="6" xfId="3" applyFont="1" applyFill="1" applyBorder="1" applyAlignment="1">
      <alignment horizontal="right" vertical="top"/>
    </xf>
    <xf numFmtId="43" fontId="3" fillId="6" borderId="17" xfId="3" applyFont="1" applyFill="1" applyBorder="1" applyAlignment="1">
      <alignment horizontal="right"/>
    </xf>
    <xf numFmtId="43" fontId="3" fillId="6" borderId="17" xfId="3" applyFont="1" applyFill="1" applyBorder="1" applyAlignment="1">
      <alignment horizontal="center"/>
    </xf>
    <xf numFmtId="43" fontId="3" fillId="6" borderId="17" xfId="3" applyFont="1" applyFill="1" applyBorder="1"/>
    <xf numFmtId="43" fontId="3" fillId="6" borderId="14" xfId="3" applyFont="1" applyFill="1" applyBorder="1" applyAlignment="1">
      <alignment horizontal="right"/>
    </xf>
    <xf numFmtId="43" fontId="3" fillId="6" borderId="14" xfId="3" applyFont="1" applyFill="1" applyBorder="1" applyAlignment="1">
      <alignment horizontal="center"/>
    </xf>
    <xf numFmtId="43" fontId="3" fillId="6" borderId="14" xfId="3" applyFont="1" applyFill="1" applyBorder="1"/>
    <xf numFmtId="43" fontId="3" fillId="9" borderId="5" xfId="3" applyFont="1" applyFill="1" applyBorder="1" applyAlignment="1">
      <alignment horizontal="right" vertical="top"/>
    </xf>
    <xf numFmtId="43" fontId="2" fillId="7" borderId="6" xfId="3" applyFont="1" applyFill="1" applyBorder="1" applyAlignment="1">
      <alignment horizontal="right"/>
    </xf>
    <xf numFmtId="43" fontId="3" fillId="7" borderId="13" xfId="3" applyFont="1" applyFill="1" applyBorder="1" applyAlignment="1">
      <alignment horizontal="right"/>
    </xf>
    <xf numFmtId="43" fontId="2" fillId="7" borderId="6" xfId="3" applyFont="1" applyFill="1" applyBorder="1"/>
    <xf numFmtId="43" fontId="3" fillId="12" borderId="13" xfId="3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3" applyFont="1" applyFill="1" applyBorder="1" applyAlignment="1">
      <alignment horizontal="right" vertical="top"/>
    </xf>
    <xf numFmtId="43" fontId="3" fillId="6" borderId="14" xfId="3" applyFont="1" applyFill="1" applyBorder="1" applyAlignment="1">
      <alignment horizontal="center" vertical="top"/>
    </xf>
    <xf numFmtId="43" fontId="3" fillId="6" borderId="14" xfId="3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3" applyFont="1" applyFill="1" applyBorder="1" applyAlignment="1">
      <alignment horizontal="right" vertical="top"/>
    </xf>
    <xf numFmtId="43" fontId="3" fillId="6" borderId="5" xfId="3" applyFont="1" applyFill="1" applyBorder="1" applyAlignment="1">
      <alignment horizontal="center" vertical="top"/>
    </xf>
    <xf numFmtId="43" fontId="2" fillId="7" borderId="13" xfId="3" applyFont="1" applyFill="1" applyBorder="1" applyAlignment="1">
      <alignment horizontal="right"/>
    </xf>
    <xf numFmtId="43" fontId="3" fillId="12" borderId="2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3" applyFont="1" applyFill="1" applyBorder="1" applyAlignment="1">
      <alignment horizontal="center"/>
    </xf>
    <xf numFmtId="43" fontId="3" fillId="6" borderId="6" xfId="3" applyFont="1" applyFill="1" applyBorder="1" applyAlignment="1">
      <alignment horizontal="right"/>
    </xf>
    <xf numFmtId="43" fontId="3" fillId="0" borderId="6" xfId="3" applyFont="1" applyBorder="1"/>
    <xf numFmtId="43" fontId="3" fillId="24" borderId="6" xfId="3" applyFont="1" applyFill="1" applyBorder="1" applyAlignment="1">
      <alignment horizontal="right" vertical="top"/>
    </xf>
    <xf numFmtId="43" fontId="3" fillId="0" borderId="6" xfId="3" applyFont="1" applyBorder="1" applyAlignment="1">
      <alignment vertical="top"/>
    </xf>
    <xf numFmtId="0" fontId="3" fillId="19" borderId="14" xfId="0" applyFont="1" applyFill="1" applyBorder="1" applyAlignment="1">
      <alignment vertical="top"/>
    </xf>
    <xf numFmtId="43" fontId="3" fillId="19" borderId="14" xfId="3" applyFont="1" applyFill="1" applyBorder="1" applyAlignment="1">
      <alignment horizontal="right" vertical="top"/>
    </xf>
    <xf numFmtId="3" fontId="3" fillId="19" borderId="14" xfId="0" applyNumberFormat="1" applyFont="1" applyFill="1" applyBorder="1" applyAlignment="1">
      <alignment vertical="top"/>
    </xf>
    <xf numFmtId="3" fontId="3" fillId="19" borderId="6" xfId="0" applyNumberFormat="1" applyFont="1" applyFill="1" applyBorder="1" applyAlignment="1">
      <alignment vertical="top"/>
    </xf>
    <xf numFmtId="0" fontId="3" fillId="19" borderId="6" xfId="0" applyFont="1" applyFill="1" applyBorder="1" applyAlignment="1">
      <alignment vertical="top"/>
    </xf>
    <xf numFmtId="43" fontId="3" fillId="19" borderId="6" xfId="3" applyFont="1" applyFill="1" applyBorder="1" applyAlignment="1">
      <alignment horizontal="right" vertical="top"/>
    </xf>
    <xf numFmtId="43" fontId="3" fillId="19" borderId="14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center"/>
    </xf>
    <xf numFmtId="43" fontId="8" fillId="11" borderId="6" xfId="3" applyFont="1" applyFill="1" applyBorder="1"/>
    <xf numFmtId="49" fontId="4" fillId="15" borderId="6" xfId="3" applyNumberFormat="1" applyFont="1" applyFill="1" applyBorder="1" applyAlignment="1">
      <alignment horizontal="center" vertical="top" wrapText="1"/>
    </xf>
    <xf numFmtId="49" fontId="4" fillId="15" borderId="6" xfId="3" applyNumberFormat="1" applyFont="1" applyFill="1" applyBorder="1" applyAlignment="1">
      <alignment horizontal="left" vertical="top" wrapText="1"/>
    </xf>
    <xf numFmtId="43" fontId="8" fillId="15" borderId="6" xfId="3" applyFont="1" applyFill="1" applyBorder="1" applyAlignment="1">
      <alignment vertical="top"/>
    </xf>
    <xf numFmtId="188" fontId="8" fillId="9" borderId="10" xfId="3" applyNumberFormat="1" applyFont="1" applyFill="1" applyBorder="1" applyAlignment="1">
      <alignment vertical="top"/>
    </xf>
    <xf numFmtId="49" fontId="4" fillId="9" borderId="6" xfId="3" applyNumberFormat="1" applyFont="1" applyFill="1" applyBorder="1" applyAlignment="1">
      <alignment vertical="top" wrapText="1"/>
    </xf>
    <xf numFmtId="43" fontId="8" fillId="9" borderId="6" xfId="3" applyFont="1" applyFill="1" applyBorder="1" applyAlignment="1">
      <alignment vertical="top"/>
    </xf>
    <xf numFmtId="43" fontId="3" fillId="24" borderId="6" xfId="3" applyFont="1" applyFill="1" applyBorder="1" applyAlignment="1">
      <alignment horizontal="right" vertical="center"/>
    </xf>
    <xf numFmtId="43" fontId="3" fillId="19" borderId="5" xfId="3" applyFont="1" applyFill="1" applyBorder="1" applyAlignment="1">
      <alignment horizontal="right"/>
    </xf>
    <xf numFmtId="43" fontId="3" fillId="0" borderId="5" xfId="3" applyFont="1" applyBorder="1"/>
    <xf numFmtId="1" fontId="2" fillId="24" borderId="6" xfId="0" applyNumberFormat="1" applyFont="1" applyFill="1" applyBorder="1" applyAlignment="1">
      <alignment horizontal="center" vertical="top"/>
    </xf>
    <xf numFmtId="2" fontId="2" fillId="24" borderId="6" xfId="0" applyNumberFormat="1" applyFont="1" applyFill="1" applyBorder="1" applyAlignment="1">
      <alignment vertical="top"/>
    </xf>
    <xf numFmtId="43" fontId="8" fillId="9" borderId="6" xfId="3" applyFont="1" applyFill="1" applyBorder="1"/>
    <xf numFmtId="189" fontId="8" fillId="7" borderId="6" xfId="3" applyNumberFormat="1" applyFont="1" applyFill="1" applyBorder="1"/>
    <xf numFmtId="49" fontId="4" fillId="7" borderId="6" xfId="3" applyNumberFormat="1" applyFont="1" applyFill="1" applyBorder="1" applyAlignment="1">
      <alignment horizontal="left"/>
    </xf>
    <xf numFmtId="187" fontId="8" fillId="7" borderId="6" xfId="3" applyNumberFormat="1" applyFont="1" applyFill="1" applyBorder="1"/>
    <xf numFmtId="43" fontId="8" fillId="7" borderId="6" xfId="3" applyFont="1" applyFill="1" applyBorder="1"/>
    <xf numFmtId="43" fontId="2" fillId="9" borderId="6" xfId="3" applyFont="1" applyFill="1" applyBorder="1" applyAlignment="1">
      <alignment horizontal="right"/>
    </xf>
    <xf numFmtId="43" fontId="3" fillId="0" borderId="5" xfId="3" applyFont="1" applyBorder="1" applyAlignment="1">
      <alignment vertical="top"/>
    </xf>
    <xf numFmtId="0" fontId="4" fillId="9" borderId="5" xfId="3" applyNumberFormat="1" applyFont="1" applyFill="1" applyBorder="1" applyAlignment="1">
      <alignment vertical="top"/>
    </xf>
    <xf numFmtId="0" fontId="4" fillId="9" borderId="5" xfId="3" applyNumberFormat="1" applyFont="1" applyFill="1" applyBorder="1" applyAlignment="1">
      <alignment vertical="top" wrapText="1"/>
    </xf>
    <xf numFmtId="43" fontId="8" fillId="9" borderId="5" xfId="3" applyFont="1" applyFill="1" applyBorder="1" applyAlignment="1">
      <alignment vertical="top"/>
    </xf>
    <xf numFmtId="43" fontId="2" fillId="7" borderId="1" xfId="3" applyFont="1" applyFill="1" applyBorder="1" applyAlignment="1">
      <alignment horizontal="left"/>
    </xf>
    <xf numFmtId="43" fontId="4" fillId="7" borderId="6" xfId="3" applyFont="1" applyFill="1" applyBorder="1"/>
    <xf numFmtId="188" fontId="8" fillId="15" borderId="6" xfId="3" applyNumberFormat="1" applyFont="1" applyFill="1" applyBorder="1" applyAlignment="1">
      <alignment horizontal="right" vertical="top"/>
    </xf>
    <xf numFmtId="188" fontId="8" fillId="15" borderId="6" xfId="3" applyNumberFormat="1" applyFont="1" applyFill="1" applyBorder="1" applyAlignment="1">
      <alignment horizontal="left" vertical="top" wrapText="1"/>
    </xf>
    <xf numFmtId="43" fontId="3" fillId="10" borderId="6" xfId="3" applyFont="1" applyFill="1" applyBorder="1" applyAlignment="1">
      <alignment horizontal="right" vertical="top"/>
    </xf>
    <xf numFmtId="43" fontId="2" fillId="6" borderId="6" xfId="3" applyFont="1" applyFill="1" applyBorder="1" applyAlignment="1">
      <alignment horizontal="center"/>
    </xf>
    <xf numFmtId="43" fontId="2" fillId="6" borderId="6" xfId="3" applyFont="1" applyFill="1" applyBorder="1" applyAlignment="1">
      <alignment horizontal="right"/>
    </xf>
    <xf numFmtId="43" fontId="3" fillId="6" borderId="6" xfId="3" applyFont="1" applyFill="1" applyBorder="1"/>
    <xf numFmtId="43" fontId="2" fillId="8" borderId="6" xfId="3" applyFont="1" applyFill="1" applyBorder="1" applyAlignment="1">
      <alignment horizontal="right"/>
    </xf>
    <xf numFmtId="43" fontId="3" fillId="25" borderId="4" xfId="3" applyFont="1" applyFill="1" applyBorder="1" applyAlignment="1">
      <alignment horizontal="right"/>
    </xf>
    <xf numFmtId="43" fontId="3" fillId="16" borderId="6" xfId="3" applyFont="1" applyFill="1" applyBorder="1"/>
    <xf numFmtId="43" fontId="3" fillId="16" borderId="6" xfId="3" applyFont="1" applyFill="1" applyBorder="1" applyAlignment="1">
      <alignment horizontal="right"/>
    </xf>
    <xf numFmtId="43" fontId="8" fillId="16" borderId="6" xfId="3" applyFont="1" applyFill="1" applyBorder="1" applyAlignment="1">
      <alignment horizontal="right"/>
    </xf>
    <xf numFmtId="43" fontId="3" fillId="16" borderId="6" xfId="3" applyFont="1" applyFill="1" applyBorder="1" applyAlignment="1">
      <alignment horizontal="left"/>
    </xf>
    <xf numFmtId="43" fontId="3" fillId="6" borderId="0" xfId="3" applyFont="1" applyFill="1" applyBorder="1" applyAlignment="1">
      <alignment horizontal="right"/>
    </xf>
    <xf numFmtId="43" fontId="3" fillId="6" borderId="0" xfId="3" applyFont="1" applyFill="1" applyBorder="1"/>
    <xf numFmtId="0" fontId="3" fillId="6" borderId="18" xfId="0" applyFont="1" applyFill="1" applyBorder="1"/>
    <xf numFmtId="43" fontId="3" fillId="0" borderId="0" xfId="3" applyFont="1" applyBorder="1" applyAlignment="1"/>
    <xf numFmtId="43" fontId="2" fillId="6" borderId="0" xfId="3" applyFont="1" applyFill="1" applyBorder="1" applyAlignment="1">
      <alignment horizontal="center"/>
    </xf>
    <xf numFmtId="43" fontId="3" fillId="6" borderId="0" xfId="3" applyFont="1" applyFill="1"/>
    <xf numFmtId="43" fontId="3" fillId="6" borderId="0" xfId="3" applyFont="1" applyFill="1" applyAlignment="1">
      <alignment horizontal="right"/>
    </xf>
    <xf numFmtId="43" fontId="3" fillId="0" borderId="0" xfId="3" applyFont="1" applyAlignment="1">
      <alignment horizontal="right"/>
    </xf>
    <xf numFmtId="2" fontId="3" fillId="0" borderId="0" xfId="3" applyNumberFormat="1" applyFont="1" applyBorder="1" applyAlignment="1">
      <alignment horizontal="left"/>
    </xf>
    <xf numFmtId="43" fontId="3" fillId="0" borderId="0" xfId="3" applyFont="1" applyBorder="1" applyAlignment="1">
      <alignment horizontal="left"/>
    </xf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left"/>
    </xf>
    <xf numFmtId="189" fontId="3" fillId="6" borderId="0" xfId="3" applyNumberFormat="1" applyFont="1" applyFill="1" applyBorder="1"/>
    <xf numFmtId="43" fontId="18" fillId="11" borderId="11" xfId="3" applyFont="1" applyFill="1" applyBorder="1" applyAlignment="1">
      <alignment vertical="top"/>
    </xf>
    <xf numFmtId="189" fontId="18" fillId="15" borderId="10" xfId="3" applyNumberFormat="1" applyFont="1" applyFill="1" applyBorder="1" applyAlignment="1">
      <alignment vertical="top"/>
    </xf>
    <xf numFmtId="2" fontId="19" fillId="15" borderId="6" xfId="3" applyNumberFormat="1" applyFont="1" applyFill="1" applyBorder="1" applyAlignment="1">
      <alignment horizontal="left" vertical="top" wrapText="1"/>
    </xf>
    <xf numFmtId="2" fontId="17" fillId="15" borderId="6" xfId="0" applyNumberFormat="1" applyFont="1" applyFill="1" applyBorder="1" applyAlignment="1">
      <alignment vertical="top" wrapText="1"/>
    </xf>
    <xf numFmtId="43" fontId="18" fillId="15" borderId="6" xfId="3" applyFont="1" applyFill="1" applyBorder="1" applyAlignment="1">
      <alignment vertical="top"/>
    </xf>
    <xf numFmtId="2" fontId="18" fillId="15" borderId="6" xfId="3" applyNumberFormat="1" applyFont="1" applyFill="1" applyBorder="1" applyAlignment="1">
      <alignment vertical="top"/>
    </xf>
    <xf numFmtId="188" fontId="19" fillId="9" borderId="5" xfId="3" applyNumberFormat="1" applyFont="1" applyFill="1" applyBorder="1" applyAlignment="1">
      <alignment vertical="top"/>
    </xf>
    <xf numFmtId="43" fontId="18" fillId="9" borderId="5" xfId="3" applyFont="1" applyFill="1" applyBorder="1" applyAlignment="1">
      <alignment vertical="top"/>
    </xf>
    <xf numFmtId="189" fontId="18" fillId="7" borderId="6" xfId="3" applyNumberFormat="1" applyFont="1" applyFill="1" applyBorder="1" applyAlignment="1">
      <alignment vertical="top"/>
    </xf>
    <xf numFmtId="2" fontId="16" fillId="7" borderId="1" xfId="3" applyNumberFormat="1" applyFont="1" applyFill="1" applyBorder="1" applyAlignment="1">
      <alignment horizontal="left" vertical="top"/>
    </xf>
    <xf numFmtId="2" fontId="17" fillId="7" borderId="6" xfId="0" applyNumberFormat="1" applyFont="1" applyFill="1" applyBorder="1" applyAlignment="1">
      <alignment vertical="top" wrapText="1"/>
    </xf>
    <xf numFmtId="43" fontId="19" fillId="7" borderId="6" xfId="3" applyFont="1" applyFill="1" applyBorder="1" applyAlignment="1">
      <alignment vertical="top"/>
    </xf>
    <xf numFmtId="2" fontId="19" fillId="7" borderId="6" xfId="3" applyNumberFormat="1" applyFont="1" applyFill="1" applyBorder="1" applyAlignment="1">
      <alignment vertical="top"/>
    </xf>
    <xf numFmtId="188" fontId="6" fillId="6" borderId="6" xfId="3" applyNumberFormat="1" applyFont="1" applyFill="1" applyBorder="1" applyAlignment="1">
      <alignment vertical="top"/>
    </xf>
    <xf numFmtId="43" fontId="18" fillId="6" borderId="6" xfId="3" applyFont="1" applyFill="1" applyBorder="1" applyAlignment="1">
      <alignment vertical="top"/>
    </xf>
    <xf numFmtId="43" fontId="17" fillId="6" borderId="6" xfId="3" applyFont="1" applyFill="1" applyBorder="1" applyAlignment="1">
      <alignment vertical="top"/>
    </xf>
    <xf numFmtId="188" fontId="6" fillId="6" borderId="5" xfId="3" applyNumberFormat="1" applyFont="1" applyFill="1" applyBorder="1" applyAlignment="1">
      <alignment vertical="top"/>
    </xf>
    <xf numFmtId="43" fontId="18" fillId="6" borderId="5" xfId="3" applyFont="1" applyFill="1" applyBorder="1" applyAlignment="1">
      <alignment vertical="top"/>
    </xf>
    <xf numFmtId="43" fontId="16" fillId="7" borderId="1" xfId="3" applyFont="1" applyFill="1" applyBorder="1" applyAlignment="1">
      <alignment horizontal="left" vertical="top"/>
    </xf>
    <xf numFmtId="189" fontId="11" fillId="15" borderId="10" xfId="3" applyNumberFormat="1" applyFont="1" applyFill="1" applyBorder="1" applyAlignment="1">
      <alignment vertical="top"/>
    </xf>
    <xf numFmtId="49" fontId="19" fillId="15" borderId="6" xfId="3" applyNumberFormat="1" applyFont="1" applyFill="1" applyBorder="1" applyAlignment="1">
      <alignment horizontal="left" vertical="top" wrapText="1"/>
    </xf>
    <xf numFmtId="188" fontId="6" fillId="9" borderId="5" xfId="3" applyNumberFormat="1" applyFont="1" applyFill="1" applyBorder="1" applyAlignment="1">
      <alignment vertical="top"/>
    </xf>
    <xf numFmtId="1" fontId="18" fillId="15" borderId="11" xfId="0" applyNumberFormat="1" applyFont="1" applyFill="1" applyBorder="1" applyAlignment="1">
      <alignment horizontal="left" vertical="top" wrapText="1"/>
    </xf>
    <xf numFmtId="2" fontId="18" fillId="7" borderId="8" xfId="0" applyNumberFormat="1" applyFont="1" applyFill="1" applyBorder="1" applyAlignment="1">
      <alignment vertical="top" wrapText="1"/>
    </xf>
    <xf numFmtId="2" fontId="18" fillId="15" borderId="11" xfId="0" applyNumberFormat="1" applyFont="1" applyFill="1" applyBorder="1" applyAlignment="1">
      <alignment vertical="top" wrapText="1"/>
    </xf>
    <xf numFmtId="0" fontId="18" fillId="6" borderId="25" xfId="0" applyFont="1" applyFill="1" applyBorder="1" applyAlignment="1">
      <alignment horizontal="center" vertical="top"/>
    </xf>
    <xf numFmtId="2" fontId="18" fillId="0" borderId="26" xfId="0" applyNumberFormat="1" applyFont="1" applyBorder="1" applyAlignment="1">
      <alignment vertical="top" wrapText="1"/>
    </xf>
    <xf numFmtId="43" fontId="17" fillId="6" borderId="25" xfId="0" applyNumberFormat="1" applyFont="1" applyFill="1" applyBorder="1" applyAlignment="1">
      <alignment horizontal="center" vertical="top"/>
    </xf>
    <xf numFmtId="0" fontId="17" fillId="0" borderId="25" xfId="0" applyFont="1" applyBorder="1" applyAlignment="1">
      <alignment vertical="top"/>
    </xf>
    <xf numFmtId="43" fontId="18" fillId="6" borderId="6" xfId="3" applyFont="1" applyFill="1" applyBorder="1" applyAlignment="1">
      <alignment horizontal="center" vertical="top"/>
    </xf>
    <xf numFmtId="2" fontId="18" fillId="6" borderId="11" xfId="0" applyNumberFormat="1" applyFont="1" applyFill="1" applyBorder="1" applyAlignment="1">
      <alignment vertical="top" wrapText="1"/>
    </xf>
    <xf numFmtId="0" fontId="18" fillId="0" borderId="11" xfId="3" applyNumberFormat="1" applyFont="1" applyBorder="1" applyAlignment="1">
      <alignment vertical="top" wrapText="1"/>
    </xf>
    <xf numFmtId="43" fontId="18" fillId="0" borderId="6" xfId="3" applyFont="1" applyBorder="1" applyAlignment="1">
      <alignment vertical="top" wrapText="1"/>
    </xf>
    <xf numFmtId="43" fontId="17" fillId="6" borderId="6" xfId="3" applyFont="1" applyFill="1" applyBorder="1" applyAlignment="1">
      <alignment horizontal="center" vertical="top"/>
    </xf>
    <xf numFmtId="43" fontId="17" fillId="6" borderId="5" xfId="3" applyFont="1" applyFill="1" applyBorder="1" applyAlignment="1">
      <alignment horizontal="center" vertical="top"/>
    </xf>
    <xf numFmtId="2" fontId="18" fillId="8" borderId="12" xfId="0" applyNumberFormat="1" applyFont="1" applyFill="1" applyBorder="1" applyAlignment="1">
      <alignment vertical="top" wrapText="1"/>
    </xf>
    <xf numFmtId="43" fontId="4" fillId="6" borderId="18" xfId="3" applyFont="1" applyFill="1" applyBorder="1" applyAlignment="1">
      <alignment horizontal="center"/>
    </xf>
    <xf numFmtId="43" fontId="2" fillId="6" borderId="18" xfId="3" applyFont="1" applyFill="1" applyBorder="1" applyAlignment="1">
      <alignment horizontal="center"/>
    </xf>
    <xf numFmtId="43" fontId="17" fillId="6" borderId="0" xfId="3" applyFont="1" applyFill="1" applyBorder="1" applyAlignment="1">
      <alignment horizontal="left"/>
    </xf>
    <xf numFmtId="43" fontId="8" fillId="0" borderId="0" xfId="3" applyFont="1" applyBorder="1" applyAlignment="1">
      <alignment horizontal="left"/>
    </xf>
    <xf numFmtId="43" fontId="7" fillId="0" borderId="2" xfId="3" applyFont="1" applyBorder="1" applyAlignment="1">
      <alignment horizontal="center" vertical="center"/>
    </xf>
    <xf numFmtId="189" fontId="5" fillId="11" borderId="5" xfId="3" applyNumberFormat="1" applyFont="1" applyFill="1" applyBorder="1" applyAlignment="1">
      <alignment horizontal="right" vertical="top"/>
    </xf>
    <xf numFmtId="43" fontId="7" fillId="11" borderId="6" xfId="3" applyFont="1" applyFill="1" applyBorder="1" applyAlignment="1">
      <alignment vertical="top"/>
    </xf>
    <xf numFmtId="43" fontId="7" fillId="12" borderId="6" xfId="3" applyFont="1" applyFill="1" applyBorder="1" applyAlignment="1">
      <alignment horizontal="center" vertical="center"/>
    </xf>
    <xf numFmtId="188" fontId="7" fillId="9" borderId="9" xfId="3" applyNumberFormat="1" applyFont="1" applyFill="1" applyBorder="1" applyAlignment="1">
      <alignment horizontal="right" vertical="center"/>
    </xf>
    <xf numFmtId="43" fontId="7" fillId="9" borderId="6" xfId="3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/>
    </xf>
    <xf numFmtId="188" fontId="7" fillId="7" borderId="5" xfId="3" applyNumberFormat="1" applyFont="1" applyFill="1" applyBorder="1" applyAlignment="1">
      <alignment horizontal="right" vertical="center"/>
    </xf>
    <xf numFmtId="43" fontId="7" fillId="7" borderId="6" xfId="3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188" fontId="7" fillId="6" borderId="5" xfId="3" applyNumberFormat="1" applyFont="1" applyFill="1" applyBorder="1" applyAlignment="1">
      <alignment horizontal="right" vertical="top"/>
    </xf>
    <xf numFmtId="43" fontId="7" fillId="6" borderId="5" xfId="3" applyFont="1" applyFill="1" applyBorder="1" applyAlignment="1">
      <alignment horizontal="center" vertical="top"/>
    </xf>
    <xf numFmtId="188" fontId="7" fillId="6" borderId="13" xfId="3" applyNumberFormat="1" applyFont="1" applyFill="1" applyBorder="1" applyAlignment="1">
      <alignment horizontal="right" vertical="center"/>
    </xf>
    <xf numFmtId="43" fontId="7" fillId="6" borderId="13" xfId="3" applyFont="1" applyFill="1" applyBorder="1" applyAlignment="1">
      <alignment horizontal="center" vertical="center"/>
    </xf>
    <xf numFmtId="188" fontId="7" fillId="6" borderId="14" xfId="3" applyNumberFormat="1" applyFont="1" applyFill="1" applyBorder="1" applyAlignment="1">
      <alignment horizontal="right" vertical="center"/>
    </xf>
    <xf numFmtId="43" fontId="7" fillId="6" borderId="14" xfId="3" applyFont="1" applyFill="1" applyBorder="1" applyAlignment="1">
      <alignment horizontal="center" vertical="center"/>
    </xf>
    <xf numFmtId="43" fontId="7" fillId="6" borderId="6" xfId="3" applyFont="1" applyFill="1" applyBorder="1" applyAlignment="1">
      <alignment horizontal="center" vertical="center"/>
    </xf>
    <xf numFmtId="43" fontId="5" fillId="6" borderId="6" xfId="3" applyFont="1" applyFill="1" applyBorder="1" applyAlignment="1">
      <alignment horizontal="center" vertical="center"/>
    </xf>
    <xf numFmtId="188" fontId="7" fillId="6" borderId="13" xfId="3" applyNumberFormat="1" applyFont="1" applyFill="1" applyBorder="1" applyAlignment="1">
      <alignment horizontal="right" vertical="top"/>
    </xf>
    <xf numFmtId="43" fontId="7" fillId="6" borderId="13" xfId="3" applyFont="1" applyFill="1" applyBorder="1" applyAlignment="1">
      <alignment horizontal="center" vertical="top"/>
    </xf>
    <xf numFmtId="43" fontId="7" fillId="6" borderId="6" xfId="3" applyFont="1" applyFill="1" applyBorder="1" applyAlignment="1">
      <alignment horizontal="center" vertical="top"/>
    </xf>
    <xf numFmtId="188" fontId="7" fillId="6" borderId="2" xfId="3" applyNumberFormat="1" applyFont="1" applyFill="1" applyBorder="1" applyAlignment="1">
      <alignment horizontal="right" vertical="top"/>
    </xf>
    <xf numFmtId="43" fontId="7" fillId="6" borderId="7" xfId="3" applyFont="1" applyFill="1" applyBorder="1" applyAlignment="1">
      <alignment vertical="top"/>
    </xf>
    <xf numFmtId="43" fontId="7" fillId="6" borderId="2" xfId="3" applyFont="1" applyFill="1" applyBorder="1" applyAlignment="1">
      <alignment horizontal="center" vertical="top"/>
    </xf>
    <xf numFmtId="189" fontId="5" fillId="14" borderId="6" xfId="3" applyNumberFormat="1" applyFont="1" applyFill="1" applyBorder="1" applyAlignment="1">
      <alignment horizontal="right" vertical="center"/>
    </xf>
    <xf numFmtId="43" fontId="7" fillId="14" borderId="2" xfId="3" applyFont="1" applyFill="1" applyBorder="1" applyAlignment="1">
      <alignment horizontal="center" vertical="center"/>
    </xf>
    <xf numFmtId="188" fontId="7" fillId="13" borderId="6" xfId="3" applyNumberFormat="1" applyFont="1" applyFill="1" applyBorder="1" applyAlignment="1">
      <alignment horizontal="right" vertical="center"/>
    </xf>
    <xf numFmtId="43" fontId="7" fillId="13" borderId="6" xfId="3" applyFont="1" applyFill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center"/>
    </xf>
    <xf numFmtId="43" fontId="7" fillId="0" borderId="6" xfId="3" applyFont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top"/>
    </xf>
    <xf numFmtId="43" fontId="7" fillId="0" borderId="6" xfId="3" applyFont="1" applyBorder="1" applyAlignment="1">
      <alignment horizontal="center" vertical="top"/>
    </xf>
    <xf numFmtId="188" fontId="7" fillId="14" borderId="9" xfId="3" applyNumberFormat="1" applyFont="1" applyFill="1" applyBorder="1" applyAlignment="1">
      <alignment horizontal="right" vertical="center"/>
    </xf>
    <xf numFmtId="43" fontId="7" fillId="13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center"/>
    </xf>
    <xf numFmtId="43" fontId="7" fillId="6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left" vertical="top" wrapText="1"/>
    </xf>
    <xf numFmtId="188" fontId="7" fillId="0" borderId="9" xfId="3" applyNumberFormat="1" applyFont="1" applyBorder="1" applyAlignment="1">
      <alignment horizontal="right" vertical="center"/>
    </xf>
    <xf numFmtId="43" fontId="7" fillId="0" borderId="5" xfId="3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top" wrapText="1"/>
    </xf>
    <xf numFmtId="43" fontId="3" fillId="23" borderId="5" xfId="3" applyFont="1" applyFill="1" applyBorder="1" applyAlignment="1">
      <alignment horizontal="left" wrapText="1"/>
    </xf>
    <xf numFmtId="43" fontId="3" fillId="7" borderId="6" xfId="3" applyFont="1" applyFill="1" applyBorder="1" applyAlignment="1">
      <alignment horizontal="left"/>
    </xf>
    <xf numFmtId="43" fontId="3" fillId="12" borderId="6" xfId="3" applyFont="1" applyFill="1" applyBorder="1" applyAlignment="1">
      <alignment horizontal="left" vertical="top" wrapText="1"/>
    </xf>
    <xf numFmtId="189" fontId="3" fillId="12" borderId="5" xfId="3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3" applyNumberFormat="1" applyFont="1" applyFill="1" applyBorder="1" applyAlignment="1">
      <alignment horizontal="left"/>
    </xf>
    <xf numFmtId="43" fontId="3" fillId="12" borderId="5" xfId="3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3" applyNumberFormat="1" applyFont="1" applyFill="1" applyBorder="1" applyAlignment="1">
      <alignment horizontal="left" vertical="top"/>
    </xf>
    <xf numFmtId="43" fontId="2" fillId="7" borderId="6" xfId="3" applyFont="1" applyFill="1" applyBorder="1" applyAlignment="1">
      <alignment horizontal="left"/>
    </xf>
    <xf numFmtId="43" fontId="3" fillId="7" borderId="13" xfId="3" applyFont="1" applyFill="1" applyBorder="1" applyAlignment="1">
      <alignment horizontal="left"/>
    </xf>
    <xf numFmtId="43" fontId="3" fillId="12" borderId="13" xfId="3" applyFont="1" applyFill="1" applyBorder="1" applyAlignment="1">
      <alignment horizontal="left" vertical="top" wrapText="1"/>
    </xf>
    <xf numFmtId="43" fontId="3" fillId="6" borderId="14" xfId="3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3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3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vertical="top" wrapText="1"/>
    </xf>
    <xf numFmtId="0" fontId="3" fillId="19" borderId="6" xfId="0" applyFont="1" applyFill="1" applyBorder="1" applyAlignment="1">
      <alignment vertical="top" wrapText="1"/>
    </xf>
    <xf numFmtId="49" fontId="3" fillId="24" borderId="6" xfId="0" applyNumberFormat="1" applyFont="1" applyFill="1" applyBorder="1" applyAlignment="1">
      <alignment vertical="top" wrapText="1"/>
    </xf>
    <xf numFmtId="49" fontId="3" fillId="19" borderId="14" xfId="0" applyNumberFormat="1" applyFont="1" applyFill="1" applyBorder="1" applyAlignment="1">
      <alignment wrapText="1"/>
    </xf>
    <xf numFmtId="49" fontId="8" fillId="11" borderId="6" xfId="3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right"/>
    </xf>
    <xf numFmtId="2" fontId="3" fillId="24" borderId="19" xfId="0" applyNumberFormat="1" applyFont="1" applyFill="1" applyBorder="1" applyAlignment="1">
      <alignment vertical="center" wrapText="1"/>
    </xf>
    <xf numFmtId="2" fontId="3" fillId="24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3" applyFont="1" applyFill="1" applyBorder="1" applyAlignment="1">
      <alignment horizontal="right" vertical="top" wrapText="1"/>
    </xf>
    <xf numFmtId="0" fontId="8" fillId="11" borderId="6" xfId="0" applyFont="1" applyFill="1" applyBorder="1"/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3" applyNumberFormat="1" applyFont="1" applyFill="1" applyBorder="1" applyAlignment="1">
      <alignment horizontal="right"/>
    </xf>
    <xf numFmtId="43" fontId="2" fillId="6" borderId="0" xfId="3" applyFont="1" applyFill="1" applyBorder="1" applyAlignment="1">
      <alignment horizontal="right"/>
    </xf>
    <xf numFmtId="189" fontId="5" fillId="13" borderId="5" xfId="3" applyNumberFormat="1" applyFont="1" applyFill="1" applyBorder="1" applyAlignment="1">
      <alignment horizontal="right" vertical="center"/>
    </xf>
    <xf numFmtId="43" fontId="7" fillId="13" borderId="10" xfId="3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wrapText="1"/>
    </xf>
    <xf numFmtId="2" fontId="20" fillId="9" borderId="6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/>
    </xf>
    <xf numFmtId="43" fontId="17" fillId="6" borderId="6" xfId="0" applyNumberFormat="1" applyFont="1" applyFill="1" applyBorder="1" applyAlignment="1">
      <alignment vertical="top" wrapText="1"/>
    </xf>
    <xf numFmtId="2" fontId="18" fillId="7" borderId="8" xfId="0" applyNumberFormat="1" applyFont="1" applyFill="1" applyBorder="1" applyAlignment="1">
      <alignment horizontal="center" vertical="top"/>
    </xf>
    <xf numFmtId="1" fontId="11" fillId="15" borderId="6" xfId="0" applyNumberFormat="1" applyFont="1" applyFill="1" applyBorder="1" applyAlignment="1">
      <alignment horizontal="center" vertical="top"/>
    </xf>
    <xf numFmtId="2" fontId="18" fillId="15" borderId="11" xfId="0" applyNumberFormat="1" applyFont="1" applyFill="1" applyBorder="1" applyAlignment="1">
      <alignment vertical="top"/>
    </xf>
    <xf numFmtId="0" fontId="11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43" fontId="11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11" fillId="3" borderId="6" xfId="3" applyFont="1" applyFill="1" applyBorder="1" applyAlignment="1">
      <alignment horizontal="center"/>
    </xf>
    <xf numFmtId="43" fontId="23" fillId="3" borderId="6" xfId="3" applyFont="1" applyFill="1" applyBorder="1" applyAlignment="1">
      <alignment horizontal="center"/>
    </xf>
    <xf numFmtId="43" fontId="5" fillId="3" borderId="6" xfId="3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3" applyFont="1" applyFill="1" applyBorder="1" applyAlignment="1">
      <alignment horizontal="left" wrapText="1"/>
    </xf>
    <xf numFmtId="43" fontId="3" fillId="9" borderId="6" xfId="3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0" fontId="7" fillId="6" borderId="6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vertical="top" wrapText="1"/>
    </xf>
    <xf numFmtId="43" fontId="18" fillId="9" borderId="6" xfId="3" applyFont="1" applyFill="1" applyBorder="1" applyAlignment="1">
      <alignment vertical="top"/>
    </xf>
    <xf numFmtId="43" fontId="17" fillId="9" borderId="6" xfId="3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 wrapText="1"/>
    </xf>
    <xf numFmtId="188" fontId="6" fillId="9" borderId="6" xfId="3" applyNumberFormat="1" applyFont="1" applyFill="1" applyBorder="1" applyAlignment="1">
      <alignment vertical="top"/>
    </xf>
    <xf numFmtId="43" fontId="17" fillId="9" borderId="6" xfId="0" applyNumberFormat="1" applyFont="1" applyFill="1" applyBorder="1" applyAlignment="1">
      <alignment vertical="top"/>
    </xf>
    <xf numFmtId="188" fontId="11" fillId="7" borderId="6" xfId="3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vertical="top" wrapText="1"/>
    </xf>
    <xf numFmtId="43" fontId="11" fillId="7" borderId="6" xfId="3" applyFont="1" applyFill="1" applyBorder="1" applyAlignment="1">
      <alignment vertical="top"/>
    </xf>
    <xf numFmtId="43" fontId="5" fillId="7" borderId="6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 wrapText="1"/>
    </xf>
    <xf numFmtId="43" fontId="6" fillId="6" borderId="6" xfId="3" applyFont="1" applyFill="1" applyBorder="1" applyAlignment="1">
      <alignment vertical="top"/>
    </xf>
    <xf numFmtId="43" fontId="7" fillId="6" borderId="6" xfId="3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7" borderId="6" xfId="3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left" vertical="top" wrapText="1"/>
    </xf>
    <xf numFmtId="43" fontId="18" fillId="7" borderId="6" xfId="3" applyFont="1" applyFill="1" applyBorder="1" applyAlignment="1">
      <alignment vertical="top"/>
    </xf>
    <xf numFmtId="43" fontId="17" fillId="7" borderId="6" xfId="0" applyNumberFormat="1" applyFont="1" applyFill="1" applyBorder="1" applyAlignment="1">
      <alignment vertical="top"/>
    </xf>
    <xf numFmtId="2" fontId="18" fillId="6" borderId="8" xfId="0" applyNumberFormat="1" applyFont="1" applyFill="1" applyBorder="1" applyAlignment="1">
      <alignment vertical="top" wrapText="1"/>
    </xf>
    <xf numFmtId="43" fontId="18" fillId="6" borderId="2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/>
    </xf>
    <xf numFmtId="2" fontId="18" fillId="0" borderId="11" xfId="3" applyNumberFormat="1" applyFont="1" applyBorder="1" applyAlignment="1">
      <alignment vertical="top" wrapText="1"/>
    </xf>
    <xf numFmtId="43" fontId="17" fillId="0" borderId="6" xfId="3" applyFont="1" applyBorder="1" applyAlignment="1">
      <alignment vertical="top" wrapText="1"/>
    </xf>
    <xf numFmtId="49" fontId="18" fillId="0" borderId="11" xfId="3" applyNumberFormat="1" applyFont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/>
    </xf>
    <xf numFmtId="2" fontId="11" fillId="11" borderId="12" xfId="0" applyNumberFormat="1" applyFont="1" applyFill="1" applyBorder="1" applyAlignment="1">
      <alignment vertical="top"/>
    </xf>
    <xf numFmtId="2" fontId="18" fillId="11" borderId="12" xfId="0" applyNumberFormat="1" applyFont="1" applyFill="1" applyBorder="1" applyAlignment="1">
      <alignment vertical="top" wrapText="1"/>
    </xf>
    <xf numFmtId="43" fontId="18" fillId="11" borderId="5" xfId="0" applyNumberFormat="1" applyFont="1" applyFill="1" applyBorder="1" applyAlignment="1">
      <alignment horizontal="center" vertical="top"/>
    </xf>
    <xf numFmtId="0" fontId="17" fillId="11" borderId="5" xfId="0" applyFont="1" applyFill="1" applyBorder="1" applyAlignment="1">
      <alignment vertical="top"/>
    </xf>
    <xf numFmtId="0" fontId="11" fillId="8" borderId="6" xfId="0" applyFont="1" applyFill="1" applyBorder="1" applyAlignment="1">
      <alignment horizontal="center" vertical="top"/>
    </xf>
    <xf numFmtId="2" fontId="18" fillId="11" borderId="6" xfId="0" applyNumberFormat="1" applyFont="1" applyFill="1" applyBorder="1" applyAlignment="1">
      <alignment vertical="top" wrapText="1"/>
    </xf>
    <xf numFmtId="2" fontId="11" fillId="8" borderId="6" xfId="0" applyNumberFormat="1" applyFont="1" applyFill="1" applyBorder="1" applyAlignment="1">
      <alignment vertical="top"/>
    </xf>
    <xf numFmtId="2" fontId="18" fillId="8" borderId="6" xfId="0" applyNumberFormat="1" applyFont="1" applyFill="1" applyBorder="1" applyAlignment="1">
      <alignment vertical="top" wrapText="1"/>
    </xf>
    <xf numFmtId="43" fontId="18" fillId="8" borderId="6" xfId="0" applyNumberFormat="1" applyFont="1" applyFill="1" applyBorder="1" applyAlignment="1">
      <alignment horizontal="center" vertical="top"/>
    </xf>
    <xf numFmtId="0" fontId="17" fillId="8" borderId="6" xfId="0" applyFont="1" applyFill="1" applyBorder="1" applyAlignment="1">
      <alignment vertical="top"/>
    </xf>
    <xf numFmtId="2" fontId="18" fillId="7" borderId="6" xfId="0" applyNumberFormat="1" applyFont="1" applyFill="1" applyBorder="1" applyAlignment="1">
      <alignment vertical="top"/>
    </xf>
    <xf numFmtId="2" fontId="18" fillId="9" borderId="6" xfId="0" applyNumberFormat="1" applyFont="1" applyFill="1" applyBorder="1" applyAlignment="1">
      <alignment vertical="top"/>
    </xf>
    <xf numFmtId="0" fontId="18" fillId="9" borderId="13" xfId="0" applyFont="1" applyFill="1" applyBorder="1" applyAlignment="1">
      <alignment horizontal="center" vertical="top"/>
    </xf>
    <xf numFmtId="2" fontId="18" fillId="9" borderId="13" xfId="0" applyNumberFormat="1" applyFont="1" applyFill="1" applyBorder="1" applyAlignment="1">
      <alignment vertical="top" wrapText="1"/>
    </xf>
    <xf numFmtId="43" fontId="18" fillId="9" borderId="13" xfId="0" applyNumberFormat="1" applyFont="1" applyFill="1" applyBorder="1" applyAlignment="1">
      <alignment horizontal="center" vertical="top"/>
    </xf>
    <xf numFmtId="43" fontId="17" fillId="9" borderId="13" xfId="0" applyNumberFormat="1" applyFont="1" applyFill="1" applyBorder="1" applyAlignment="1">
      <alignment horizontal="center" vertical="top"/>
    </xf>
    <xf numFmtId="0" fontId="17" fillId="9" borderId="13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horizontal="center" vertical="top"/>
    </xf>
    <xf numFmtId="2" fontId="18" fillId="7" borderId="13" xfId="0" applyNumberFormat="1" applyFont="1" applyFill="1" applyBorder="1" applyAlignment="1">
      <alignment vertical="top" wrapText="1"/>
    </xf>
    <xf numFmtId="43" fontId="18" fillId="7" borderId="13" xfId="0" applyNumberFormat="1" applyFont="1" applyFill="1" applyBorder="1" applyAlignment="1">
      <alignment horizontal="center" vertical="top"/>
    </xf>
    <xf numFmtId="43" fontId="17" fillId="7" borderId="13" xfId="0" applyNumberFormat="1" applyFont="1" applyFill="1" applyBorder="1" applyAlignment="1">
      <alignment horizontal="center" vertical="top"/>
    </xf>
    <xf numFmtId="0" fontId="17" fillId="7" borderId="13" xfId="0" applyFont="1" applyFill="1" applyBorder="1" applyAlignment="1">
      <alignment vertical="top" wrapText="1"/>
    </xf>
    <xf numFmtId="188" fontId="7" fillId="6" borderId="6" xfId="3" applyNumberFormat="1" applyFont="1" applyFill="1" applyBorder="1" applyAlignment="1">
      <alignment horizontal="right" vertical="center"/>
    </xf>
    <xf numFmtId="188" fontId="7" fillId="6" borderId="13" xfId="3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189" fontId="5" fillId="12" borderId="9" xfId="3" applyNumberFormat="1" applyFont="1" applyFill="1" applyBorder="1" applyAlignment="1">
      <alignment horizontal="left" vertical="center"/>
    </xf>
    <xf numFmtId="2" fontId="5" fillId="12" borderId="10" xfId="0" applyNumberFormat="1" applyFont="1" applyFill="1" applyBorder="1" applyAlignment="1">
      <alignment horizontal="left" vertical="top" wrapText="1"/>
    </xf>
    <xf numFmtId="49" fontId="16" fillId="7" borderId="1" xfId="3" applyNumberFormat="1" applyFont="1" applyFill="1" applyBorder="1" applyAlignment="1">
      <alignment horizontal="left" vertical="top"/>
    </xf>
    <xf numFmtId="49" fontId="18" fillId="16" borderId="6" xfId="0" applyNumberFormat="1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horizontal="left" vertical="top" wrapText="1"/>
    </xf>
    <xf numFmtId="43" fontId="18" fillId="6" borderId="13" xfId="3" applyFont="1" applyFill="1" applyBorder="1" applyAlignment="1">
      <alignment horizontal="center" vertical="top"/>
    </xf>
    <xf numFmtId="2" fontId="18" fillId="0" borderId="25" xfId="0" applyNumberFormat="1" applyFont="1" applyBorder="1" applyAlignment="1">
      <alignment vertical="top" wrapText="1"/>
    </xf>
    <xf numFmtId="43" fontId="18" fillId="6" borderId="25" xfId="3" applyFont="1" applyFill="1" applyBorder="1" applyAlignment="1">
      <alignment horizontal="center" vertical="top"/>
    </xf>
    <xf numFmtId="0" fontId="17" fillId="0" borderId="25" xfId="0" applyFont="1" applyBorder="1" applyAlignment="1">
      <alignment vertical="top" wrapText="1"/>
    </xf>
    <xf numFmtId="43" fontId="18" fillId="6" borderId="14" xfId="3" applyFont="1" applyFill="1" applyBorder="1" applyAlignment="1">
      <alignment horizontal="center" vertical="top"/>
    </xf>
    <xf numFmtId="0" fontId="17" fillId="0" borderId="14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2" fontId="18" fillId="0" borderId="5" xfId="0" applyNumberFormat="1" applyFont="1" applyBorder="1" applyAlignment="1">
      <alignment vertical="top" wrapText="1"/>
    </xf>
    <xf numFmtId="43" fontId="18" fillId="0" borderId="5" xfId="0" applyNumberFormat="1" applyFont="1" applyBorder="1" applyAlignment="1">
      <alignment horizontal="center" vertical="top"/>
    </xf>
    <xf numFmtId="43" fontId="17" fillId="0" borderId="5" xfId="0" applyNumberFormat="1" applyFont="1" applyBorder="1" applyAlignment="1">
      <alignment horizontal="center"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0" fontId="7" fillId="6" borderId="5" xfId="0" applyFont="1" applyFill="1" applyBorder="1" applyAlignment="1">
      <alignment horizontal="left" vertical="center" wrapText="1"/>
    </xf>
    <xf numFmtId="2" fontId="18" fillId="9" borderId="6" xfId="3" applyNumberFormat="1" applyFont="1" applyFill="1" applyBorder="1" applyAlignment="1">
      <alignment vertical="top"/>
    </xf>
    <xf numFmtId="2" fontId="24" fillId="6" borderId="6" xfId="0" applyNumberFormat="1" applyFont="1" applyFill="1" applyBorder="1" applyAlignment="1">
      <alignment vertical="top" wrapText="1"/>
    </xf>
    <xf numFmtId="43" fontId="3" fillId="0" borderId="0" xfId="3" applyFont="1" applyBorder="1" applyAlignment="1">
      <alignment horizontal="center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3" fillId="6" borderId="0" xfId="3" applyFont="1" applyFill="1" applyBorder="1" applyAlignment="1">
      <alignment horizontal="left"/>
    </xf>
    <xf numFmtId="0" fontId="4" fillId="17" borderId="8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/>
    </xf>
    <xf numFmtId="0" fontId="4" fillId="11" borderId="6" xfId="0" applyFont="1" applyFill="1" applyBorder="1"/>
    <xf numFmtId="49" fontId="4" fillId="11" borderId="11" xfId="0" applyNumberFormat="1" applyFont="1" applyFill="1" applyBorder="1" applyAlignment="1">
      <alignment wrapText="1"/>
    </xf>
    <xf numFmtId="43" fontId="8" fillId="11" borderId="6" xfId="0" applyNumberFormat="1" applyFont="1" applyFill="1" applyBorder="1"/>
    <xf numFmtId="0" fontId="8" fillId="15" borderId="6" xfId="0" applyFont="1" applyFill="1" applyBorder="1" applyAlignment="1">
      <alignment vertical="top"/>
    </xf>
    <xf numFmtId="0" fontId="4" fillId="15" borderId="6" xfId="0" applyFont="1" applyFill="1" applyBorder="1" applyAlignment="1">
      <alignment vertical="top" wrapText="1"/>
    </xf>
    <xf numFmtId="43" fontId="8" fillId="15" borderId="6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4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3" fontId="8" fillId="5" borderId="6" xfId="0" applyNumberFormat="1" applyFont="1" applyFill="1" applyBorder="1" applyAlignment="1">
      <alignment vertical="top"/>
    </xf>
    <xf numFmtId="0" fontId="8" fillId="7" borderId="6" xfId="0" applyFont="1" applyFill="1" applyBorder="1"/>
    <xf numFmtId="0" fontId="8" fillId="7" borderId="6" xfId="0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left" wrapText="1"/>
    </xf>
    <xf numFmtId="43" fontId="8" fillId="7" borderId="6" xfId="0" applyNumberFormat="1" applyFont="1" applyFill="1" applyBorder="1"/>
    <xf numFmtId="0" fontId="8" fillId="4" borderId="6" xfId="0" applyFont="1" applyFill="1" applyBorder="1" applyAlignment="1">
      <alignment vertical="top"/>
    </xf>
    <xf numFmtId="2" fontId="8" fillId="4" borderId="6" xfId="0" applyNumberFormat="1" applyFont="1" applyFill="1" applyBorder="1" applyAlignment="1">
      <alignment vertical="top" wrapText="1"/>
    </xf>
    <xf numFmtId="49" fontId="8" fillId="4" borderId="11" xfId="0" applyNumberFormat="1" applyFont="1" applyFill="1" applyBorder="1" applyAlignment="1">
      <alignment vertical="top" wrapText="1"/>
    </xf>
    <xf numFmtId="43" fontId="8" fillId="4" borderId="6" xfId="0" applyNumberFormat="1" applyFont="1" applyFill="1" applyBorder="1" applyAlignment="1">
      <alignment vertical="top"/>
    </xf>
    <xf numFmtId="0" fontId="8" fillId="0" borderId="6" xfId="0" applyFont="1" applyBorder="1"/>
    <xf numFmtId="2" fontId="8" fillId="0" borderId="6" xfId="0" applyNumberFormat="1" applyFont="1" applyBorder="1"/>
    <xf numFmtId="49" fontId="8" fillId="0" borderId="11" xfId="0" applyNumberFormat="1" applyFont="1" applyBorder="1" applyAlignment="1">
      <alignment wrapText="1"/>
    </xf>
    <xf numFmtId="43" fontId="8" fillId="0" borderId="6" xfId="0" applyNumberFormat="1" applyFont="1" applyBorder="1"/>
    <xf numFmtId="187" fontId="8" fillId="0" borderId="6" xfId="1" applyFont="1" applyBorder="1"/>
    <xf numFmtId="0" fontId="8" fillId="18" borderId="6" xfId="0" applyFont="1" applyFill="1" applyBorder="1"/>
    <xf numFmtId="2" fontId="4" fillId="18" borderId="6" xfId="0" applyNumberFormat="1" applyFont="1" applyFill="1" applyBorder="1" applyAlignment="1">
      <alignment horizontal="center"/>
    </xf>
    <xf numFmtId="2" fontId="4" fillId="18" borderId="6" xfId="0" applyNumberFormat="1" applyFont="1" applyFill="1" applyBorder="1" applyAlignment="1">
      <alignment horizontal="center" wrapText="1"/>
    </xf>
    <xf numFmtId="43" fontId="4" fillId="18" borderId="6" xfId="0" applyNumberFormat="1" applyFont="1" applyFill="1" applyBorder="1"/>
    <xf numFmtId="0" fontId="4" fillId="11" borderId="10" xfId="0" applyFont="1" applyFill="1" applyBorder="1"/>
    <xf numFmtId="49" fontId="4" fillId="15" borderId="11" xfId="0" applyNumberFormat="1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49" fontId="8" fillId="5" borderId="11" xfId="0" applyNumberFormat="1" applyFont="1" applyFill="1" applyBorder="1" applyAlignment="1">
      <alignment vertical="top" wrapText="1"/>
    </xf>
    <xf numFmtId="2" fontId="8" fillId="7" borderId="6" xfId="0" applyNumberFormat="1" applyFont="1" applyFill="1" applyBorder="1" applyAlignment="1">
      <alignment horizontal="center"/>
    </xf>
    <xf numFmtId="49" fontId="8" fillId="7" borderId="11" xfId="0" applyNumberFormat="1" applyFont="1" applyFill="1" applyBorder="1" applyAlignment="1">
      <alignment wrapText="1"/>
    </xf>
    <xf numFmtId="0" fontId="8" fillId="4" borderId="6" xfId="0" applyFont="1" applyFill="1" applyBorder="1"/>
    <xf numFmtId="49" fontId="8" fillId="4" borderId="6" xfId="0" applyNumberFormat="1" applyFont="1" applyFill="1" applyBorder="1"/>
    <xf numFmtId="0" fontId="8" fillId="4" borderId="11" xfId="0" applyFont="1" applyFill="1" applyBorder="1" applyAlignment="1">
      <alignment wrapText="1"/>
    </xf>
    <xf numFmtId="43" fontId="8" fillId="4" borderId="6" xfId="0" applyNumberFormat="1" applyFont="1" applyFill="1" applyBorder="1"/>
    <xf numFmtId="0" fontId="8" fillId="6" borderId="6" xfId="0" applyFont="1" applyFill="1" applyBorder="1"/>
    <xf numFmtId="0" fontId="4" fillId="0" borderId="6" xfId="0" applyFont="1" applyBorder="1"/>
    <xf numFmtId="49" fontId="4" fillId="0" borderId="11" xfId="0" applyNumberFormat="1" applyFont="1" applyBorder="1" applyAlignment="1">
      <alignment wrapText="1"/>
    </xf>
    <xf numFmtId="49" fontId="4" fillId="18" borderId="6" xfId="0" applyNumberFormat="1" applyFont="1" applyFill="1" applyBorder="1" applyAlignment="1">
      <alignment wrapText="1"/>
    </xf>
    <xf numFmtId="187" fontId="8" fillId="18" borderId="6" xfId="1" applyFont="1" applyFill="1" applyBorder="1"/>
    <xf numFmtId="2" fontId="4" fillId="6" borderId="6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wrapText="1"/>
    </xf>
    <xf numFmtId="187" fontId="8" fillId="6" borderId="6" xfId="1" applyFont="1" applyFill="1" applyBorder="1"/>
    <xf numFmtId="2" fontId="4" fillId="11" borderId="6" xfId="0" applyNumberFormat="1" applyFont="1" applyFill="1" applyBorder="1" applyAlignment="1">
      <alignment horizontal="left"/>
    </xf>
    <xf numFmtId="187" fontId="8" fillId="11" borderId="6" xfId="1" applyFont="1" applyFill="1" applyBorder="1"/>
    <xf numFmtId="0" fontId="8" fillId="10" borderId="6" xfId="0" applyFont="1" applyFill="1" applyBorder="1"/>
    <xf numFmtId="2" fontId="4" fillId="10" borderId="6" xfId="0" applyNumberFormat="1" applyFont="1" applyFill="1" applyBorder="1" applyAlignment="1">
      <alignment horizontal="left"/>
    </xf>
    <xf numFmtId="2" fontId="4" fillId="10" borderId="11" xfId="0" applyNumberFormat="1" applyFont="1" applyFill="1" applyBorder="1" applyAlignment="1">
      <alignment horizontal="left" wrapText="1"/>
    </xf>
    <xf numFmtId="187" fontId="8" fillId="10" borderId="6" xfId="1" applyFont="1" applyFill="1" applyBorder="1"/>
    <xf numFmtId="2" fontId="4" fillId="5" borderId="6" xfId="0" applyNumberFormat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/>
    </xf>
    <xf numFmtId="187" fontId="8" fillId="7" borderId="11" xfId="1" applyFont="1" applyFill="1" applyBorder="1" applyAlignment="1">
      <alignment horizontal="left" wrapText="1"/>
    </xf>
    <xf numFmtId="187" fontId="8" fillId="7" borderId="11" xfId="1" applyFont="1" applyFill="1" applyBorder="1" applyAlignment="1">
      <alignment horizontal="left"/>
    </xf>
    <xf numFmtId="187" fontId="8" fillId="7" borderId="6" xfId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wrapText="1"/>
    </xf>
    <xf numFmtId="187" fontId="8" fillId="4" borderId="6" xfId="1" applyFont="1" applyFill="1" applyBorder="1"/>
    <xf numFmtId="0" fontId="8" fillId="6" borderId="6" xfId="0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/>
    </xf>
    <xf numFmtId="2" fontId="8" fillId="6" borderId="11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87" fontId="8" fillId="6" borderId="11" xfId="1" applyFont="1" applyFill="1" applyBorder="1" applyAlignment="1">
      <alignment vertical="top" wrapText="1"/>
    </xf>
    <xf numFmtId="187" fontId="8" fillId="6" borderId="10" xfId="1" applyFont="1" applyFill="1" applyBorder="1" applyAlignment="1">
      <alignment vertical="top"/>
    </xf>
    <xf numFmtId="49" fontId="8" fillId="6" borderId="11" xfId="0" applyNumberFormat="1" applyFont="1" applyFill="1" applyBorder="1" applyAlignment="1">
      <alignment wrapText="1"/>
    </xf>
    <xf numFmtId="187" fontId="8" fillId="7" borderId="10" xfId="1" applyFont="1" applyFill="1" applyBorder="1"/>
    <xf numFmtId="187" fontId="4" fillId="7" borderId="6" xfId="1" applyFont="1" applyFill="1" applyBorder="1"/>
    <xf numFmtId="187" fontId="8" fillId="7" borderId="11" xfId="1" applyFont="1" applyFill="1" applyBorder="1" applyAlignment="1">
      <alignment wrapText="1"/>
    </xf>
    <xf numFmtId="187" fontId="8" fillId="7" borderId="6" xfId="1" applyFont="1" applyFill="1" applyBorder="1"/>
    <xf numFmtId="187" fontId="8" fillId="4" borderId="10" xfId="1" applyFont="1" applyFill="1" applyBorder="1" applyAlignment="1">
      <alignment vertical="top"/>
    </xf>
    <xf numFmtId="187" fontId="8" fillId="4" borderId="6" xfId="1" applyFont="1" applyFill="1" applyBorder="1" applyAlignment="1">
      <alignment vertical="top" wrapText="1"/>
    </xf>
    <xf numFmtId="187" fontId="8" fillId="4" borderId="11" xfId="1" applyFont="1" applyFill="1" applyBorder="1" applyAlignment="1">
      <alignment vertical="top" wrapText="1"/>
    </xf>
    <xf numFmtId="187" fontId="8" fillId="4" borderId="6" xfId="1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 wrapText="1"/>
    </xf>
    <xf numFmtId="2" fontId="8" fillId="4" borderId="6" xfId="0" applyNumberFormat="1" applyFont="1" applyFill="1" applyBorder="1" applyAlignment="1">
      <alignment vertical="top"/>
    </xf>
    <xf numFmtId="43" fontId="8" fillId="6" borderId="6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vertical="top" wrapText="1"/>
    </xf>
    <xf numFmtId="187" fontId="8" fillId="5" borderId="10" xfId="1" applyFont="1" applyFill="1" applyBorder="1" applyAlignment="1">
      <alignment vertical="top"/>
    </xf>
    <xf numFmtId="187" fontId="8" fillId="5" borderId="6" xfId="1" applyFont="1" applyFill="1" applyBorder="1" applyAlignment="1">
      <alignment vertical="top"/>
    </xf>
    <xf numFmtId="187" fontId="8" fillId="7" borderId="6" xfId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 wrapText="1"/>
    </xf>
    <xf numFmtId="187" fontId="8" fillId="7" borderId="10" xfId="1" applyFont="1" applyFill="1" applyBorder="1" applyAlignment="1">
      <alignment vertical="top"/>
    </xf>
    <xf numFmtId="2" fontId="8" fillId="4" borderId="6" xfId="0" applyNumberFormat="1" applyFont="1" applyFill="1" applyBorder="1" applyAlignment="1">
      <alignment wrapText="1"/>
    </xf>
    <xf numFmtId="49" fontId="8" fillId="4" borderId="11" xfId="0" applyNumberFormat="1" applyFont="1" applyFill="1" applyBorder="1" applyAlignment="1">
      <alignment wrapText="1"/>
    </xf>
    <xf numFmtId="187" fontId="8" fillId="4" borderId="10" xfId="1" applyFont="1" applyFill="1" applyBorder="1"/>
    <xf numFmtId="2" fontId="8" fillId="6" borderId="6" xfId="0" applyNumberFormat="1" applyFont="1" applyFill="1" applyBorder="1"/>
    <xf numFmtId="2" fontId="8" fillId="6" borderId="6" xfId="0" applyNumberFormat="1" applyFont="1" applyFill="1" applyBorder="1" applyAlignment="1">
      <alignment wrapText="1"/>
    </xf>
    <xf numFmtId="187" fontId="8" fillId="6" borderId="10" xfId="1" applyFont="1" applyFill="1" applyBorder="1"/>
    <xf numFmtId="187" fontId="8" fillId="5" borderId="6" xfId="1" applyFont="1" applyFill="1" applyBorder="1" applyAlignment="1">
      <alignment vertical="top" wrapText="1"/>
    </xf>
    <xf numFmtId="187" fontId="8" fillId="7" borderId="6" xfId="1" applyFont="1" applyFill="1" applyBorder="1" applyAlignment="1">
      <alignment wrapText="1"/>
    </xf>
    <xf numFmtId="187" fontId="8" fillId="4" borderId="6" xfId="1" applyFont="1" applyFill="1" applyBorder="1" applyAlignment="1">
      <alignment wrapText="1"/>
    </xf>
    <xf numFmtId="187" fontId="8" fillId="6" borderId="6" xfId="1" applyFont="1" applyFill="1" applyBorder="1" applyAlignment="1">
      <alignment wrapText="1"/>
    </xf>
    <xf numFmtId="187" fontId="8" fillId="6" borderId="6" xfId="1" applyFont="1" applyFill="1" applyBorder="1" applyAlignment="1">
      <alignment horizontal="left" vertical="top"/>
    </xf>
    <xf numFmtId="187" fontId="8" fillId="6" borderId="6" xfId="1" applyFont="1" applyFill="1" applyBorder="1" applyAlignment="1">
      <alignment horizontal="center" wrapText="1"/>
    </xf>
    <xf numFmtId="2" fontId="8" fillId="4" borderId="6" xfId="0" applyNumberFormat="1" applyFont="1" applyFill="1" applyBorder="1"/>
    <xf numFmtId="187" fontId="8" fillId="19" borderId="6" xfId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 wrapText="1"/>
    </xf>
    <xf numFmtId="187" fontId="8" fillId="19" borderId="10" xfId="1" applyFont="1" applyFill="1" applyBorder="1" applyAlignment="1">
      <alignment vertical="top"/>
    </xf>
    <xf numFmtId="187" fontId="8" fillId="19" borderId="6" xfId="1" applyFont="1" applyFill="1" applyBorder="1"/>
    <xf numFmtId="2" fontId="8" fillId="19" borderId="6" xfId="0" applyNumberFormat="1" applyFont="1" applyFill="1" applyBorder="1"/>
    <xf numFmtId="2" fontId="8" fillId="19" borderId="6" xfId="0" applyNumberFormat="1" applyFont="1" applyFill="1" applyBorder="1" applyAlignment="1">
      <alignment wrapText="1"/>
    </xf>
    <xf numFmtId="187" fontId="8" fillId="19" borderId="10" xfId="1" applyFont="1" applyFill="1" applyBorder="1"/>
    <xf numFmtId="187" fontId="8" fillId="18" borderId="6" xfId="1" applyFont="1" applyFill="1" applyBorder="1" applyAlignment="1">
      <alignment horizontal="center"/>
    </xf>
    <xf numFmtId="49" fontId="8" fillId="18" borderId="6" xfId="1" applyNumberFormat="1" applyFont="1" applyFill="1" applyBorder="1" applyAlignment="1">
      <alignment horizontal="center" wrapText="1"/>
    </xf>
    <xf numFmtId="1" fontId="8" fillId="15" borderId="6" xfId="2" applyNumberFormat="1" applyFont="1" applyFill="1" applyBorder="1"/>
    <xf numFmtId="9" fontId="4" fillId="15" borderId="6" xfId="2" applyFont="1" applyFill="1" applyBorder="1"/>
    <xf numFmtId="9" fontId="8" fillId="15" borderId="6" xfId="2" applyFont="1" applyFill="1" applyBorder="1" applyAlignment="1">
      <alignment wrapText="1"/>
    </xf>
    <xf numFmtId="187" fontId="8" fillId="15" borderId="6" xfId="1" applyFont="1" applyFill="1" applyBorder="1"/>
    <xf numFmtId="2" fontId="8" fillId="7" borderId="6" xfId="0" applyNumberFormat="1" applyFont="1" applyFill="1" applyBorder="1" applyAlignment="1">
      <alignment wrapText="1"/>
    </xf>
    <xf numFmtId="190" fontId="8" fillId="4" borderId="6" xfId="0" applyNumberFormat="1" applyFont="1" applyFill="1" applyBorder="1"/>
    <xf numFmtId="0" fontId="8" fillId="18" borderId="6" xfId="0" applyFont="1" applyFill="1" applyBorder="1" applyAlignment="1">
      <alignment horizontal="center"/>
    </xf>
    <xf numFmtId="0" fontId="8" fillId="18" borderId="6" xfId="0" applyFont="1" applyFill="1" applyBorder="1" applyAlignment="1">
      <alignment wrapText="1"/>
    </xf>
    <xf numFmtId="2" fontId="4" fillId="15" borderId="6" xfId="0" applyNumberFormat="1" applyFont="1" applyFill="1" applyBorder="1" applyAlignment="1">
      <alignment vertical="top" wrapText="1"/>
    </xf>
    <xf numFmtId="2" fontId="8" fillId="15" borderId="6" xfId="0" applyNumberFormat="1" applyFont="1" applyFill="1" applyBorder="1" applyAlignment="1">
      <alignment vertical="top" wrapText="1"/>
    </xf>
    <xf numFmtId="187" fontId="8" fillId="15" borderId="6" xfId="1" applyFont="1" applyFill="1" applyBorder="1" applyAlignment="1">
      <alignment vertical="top"/>
    </xf>
    <xf numFmtId="43" fontId="8" fillId="6" borderId="6" xfId="0" applyNumberFormat="1" applyFont="1" applyFill="1" applyBorder="1"/>
    <xf numFmtId="2" fontId="8" fillId="18" borderId="6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 wrapText="1"/>
    </xf>
    <xf numFmtId="0" fontId="8" fillId="20" borderId="6" xfId="0" applyFont="1" applyFill="1" applyBorder="1"/>
    <xf numFmtId="2" fontId="4" fillId="20" borderId="6" xfId="0" applyNumberFormat="1" applyFont="1" applyFill="1" applyBorder="1"/>
    <xf numFmtId="2" fontId="4" fillId="20" borderId="6" xfId="0" applyNumberFormat="1" applyFont="1" applyFill="1" applyBorder="1" applyAlignment="1">
      <alignment wrapText="1"/>
    </xf>
    <xf numFmtId="2" fontId="4" fillId="10" borderId="6" xfId="0" applyNumberFormat="1" applyFont="1" applyFill="1" applyBorder="1"/>
    <xf numFmtId="2" fontId="8" fillId="10" borderId="6" xfId="0" applyNumberFormat="1" applyFont="1" applyFill="1" applyBorder="1" applyAlignment="1">
      <alignment wrapText="1"/>
    </xf>
    <xf numFmtId="2" fontId="4" fillId="5" borderId="6" xfId="0" applyNumberFormat="1" applyFont="1" applyFill="1" applyBorder="1" applyAlignment="1">
      <alignment vertical="top"/>
    </xf>
    <xf numFmtId="2" fontId="8" fillId="4" borderId="10" xfId="0" applyNumberFormat="1" applyFont="1" applyFill="1" applyBorder="1"/>
    <xf numFmtId="187" fontId="8" fillId="4" borderId="10" xfId="1" applyFont="1" applyFill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43" fontId="8" fillId="0" borderId="10" xfId="0" applyNumberFormat="1" applyFont="1" applyBorder="1"/>
    <xf numFmtId="2" fontId="8" fillId="6" borderId="10" xfId="0" applyNumberFormat="1" applyFont="1" applyFill="1" applyBorder="1"/>
    <xf numFmtId="2" fontId="8" fillId="6" borderId="10" xfId="0" applyNumberFormat="1" applyFont="1" applyFill="1" applyBorder="1" applyAlignment="1">
      <alignment wrapText="1"/>
    </xf>
    <xf numFmtId="2" fontId="8" fillId="18" borderId="10" xfId="0" applyNumberFormat="1" applyFont="1" applyFill="1" applyBorder="1" applyAlignment="1">
      <alignment horizontal="center"/>
    </xf>
    <xf numFmtId="2" fontId="8" fillId="18" borderId="10" xfId="0" applyNumberFormat="1" applyFont="1" applyFill="1" applyBorder="1" applyAlignment="1">
      <alignment wrapText="1"/>
    </xf>
    <xf numFmtId="187" fontId="8" fillId="18" borderId="10" xfId="1" applyFont="1" applyFill="1" applyBorder="1"/>
    <xf numFmtId="0" fontId="8" fillId="21" borderId="6" xfId="0" applyFont="1" applyFill="1" applyBorder="1"/>
    <xf numFmtId="2" fontId="8" fillId="21" borderId="6" xfId="0" applyNumberFormat="1" applyFont="1" applyFill="1" applyBorder="1" applyAlignment="1">
      <alignment horizontal="center"/>
    </xf>
    <xf numFmtId="49" fontId="8" fillId="21" borderId="11" xfId="0" applyNumberFormat="1" applyFont="1" applyFill="1" applyBorder="1" applyAlignment="1">
      <alignment wrapText="1"/>
    </xf>
    <xf numFmtId="43" fontId="8" fillId="21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43" fontId="8" fillId="6" borderId="0" xfId="3" applyFont="1" applyFill="1" applyBorder="1" applyAlignment="1"/>
    <xf numFmtId="43" fontId="8" fillId="6" borderId="0" xfId="3" applyFont="1" applyFill="1" applyBorder="1" applyAlignment="1">
      <alignment wrapText="1"/>
    </xf>
    <xf numFmtId="2" fontId="8" fillId="6" borderId="0" xfId="0" applyNumberFormat="1" applyFont="1" applyFill="1" applyAlignment="1">
      <alignment horizontal="center" wrapText="1"/>
    </xf>
    <xf numFmtId="2" fontId="8" fillId="0" borderId="0" xfId="0" applyNumberFormat="1" applyFont="1" applyAlignment="1">
      <alignment wrapText="1"/>
    </xf>
    <xf numFmtId="43" fontId="8" fillId="0" borderId="0" xfId="0" applyNumberFormat="1" applyFont="1" applyAlignment="1">
      <alignment horizontal="center"/>
    </xf>
    <xf numFmtId="2" fontId="21" fillId="0" borderId="0" xfId="0" applyNumberFormat="1" applyFont="1" applyAlignment="1">
      <alignment wrapText="1"/>
    </xf>
    <xf numFmtId="43" fontId="21" fillId="0" borderId="0" xfId="3" applyFont="1" applyBorder="1" applyAlignment="1"/>
    <xf numFmtId="0" fontId="4" fillId="21" borderId="0" xfId="0" applyFont="1" applyFill="1" applyAlignment="1">
      <alignment horizont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3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3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3" applyFont="1" applyFill="1" applyBorder="1" applyAlignment="1">
      <alignment horizontal="right" vertical="top"/>
    </xf>
    <xf numFmtId="43" fontId="3" fillId="12" borderId="5" xfId="3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9" borderId="6" xfId="0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center" vertical="top"/>
    </xf>
    <xf numFmtId="43" fontId="3" fillId="19" borderId="6" xfId="3" applyFont="1" applyFill="1" applyBorder="1" applyAlignment="1">
      <alignment vertical="top"/>
    </xf>
    <xf numFmtId="187" fontId="3" fillId="19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43" fontId="3" fillId="9" borderId="6" xfId="3" applyFont="1" applyFill="1" applyBorder="1" applyAlignment="1">
      <alignment horizontal="right" vertical="center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3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4" borderId="6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vertical="top"/>
    </xf>
    <xf numFmtId="0" fontId="3" fillId="19" borderId="5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horizontal="right" vertical="top"/>
    </xf>
    <xf numFmtId="0" fontId="3" fillId="19" borderId="14" xfId="0" applyFont="1" applyFill="1" applyBorder="1" applyAlignment="1">
      <alignment horizontal="right"/>
    </xf>
    <xf numFmtId="2" fontId="3" fillId="24" borderId="6" xfId="0" applyNumberFormat="1" applyFont="1" applyFill="1" applyBorder="1" applyAlignment="1">
      <alignment vertical="top"/>
    </xf>
    <xf numFmtId="43" fontId="3" fillId="24" borderId="6" xfId="3" applyFont="1" applyFill="1" applyBorder="1" applyAlignment="1">
      <alignment vertical="top"/>
    </xf>
    <xf numFmtId="0" fontId="3" fillId="19" borderId="5" xfId="0" applyFont="1" applyFill="1" applyBorder="1" applyAlignment="1">
      <alignment horizontal="left" vertical="top"/>
    </xf>
    <xf numFmtId="2" fontId="8" fillId="15" borderId="6" xfId="3" applyNumberFormat="1" applyFont="1" applyFill="1" applyBorder="1" applyAlignment="1">
      <alignment horizontal="left" vertical="top" wrapText="1"/>
    </xf>
    <xf numFmtId="49" fontId="8" fillId="9" borderId="6" xfId="3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3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3" applyNumberFormat="1" applyFont="1" applyBorder="1" applyAlignment="1">
      <alignment vertical="top"/>
    </xf>
    <xf numFmtId="2" fontId="3" fillId="6" borderId="6" xfId="3" applyNumberFormat="1" applyFont="1" applyFill="1" applyBorder="1" applyAlignment="1">
      <alignment vertical="top"/>
    </xf>
    <xf numFmtId="2" fontId="3" fillId="6" borderId="6" xfId="3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3" applyNumberFormat="1" applyFont="1" applyFill="1" applyBorder="1" applyAlignment="1">
      <alignment horizontal="right" vertical="top" wrapText="1"/>
    </xf>
    <xf numFmtId="49" fontId="4" fillId="9" borderId="5" xfId="3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3" applyFont="1" applyFill="1" applyBorder="1" applyAlignment="1">
      <alignment horizontal="right"/>
    </xf>
    <xf numFmtId="189" fontId="3" fillId="25" borderId="0" xfId="0" applyNumberFormat="1" applyFont="1" applyFill="1"/>
    <xf numFmtId="43" fontId="4" fillId="6" borderId="0" xfId="3" applyFont="1" applyFill="1" applyBorder="1" applyAlignment="1">
      <alignment horizontal="right"/>
    </xf>
    <xf numFmtId="43" fontId="8" fillId="6" borderId="0" xfId="3" applyFont="1" applyFill="1" applyBorder="1"/>
    <xf numFmtId="2" fontId="8" fillId="6" borderId="0" xfId="3" applyNumberFormat="1" applyFont="1" applyFill="1" applyBorder="1"/>
    <xf numFmtId="2" fontId="25" fillId="11" borderId="6" xfId="0" applyNumberFormat="1" applyFont="1" applyFill="1" applyBorder="1" applyAlignment="1">
      <alignment horizontal="center" vertical="top" wrapText="1"/>
    </xf>
    <xf numFmtId="189" fontId="5" fillId="12" borderId="9" xfId="3" applyNumberFormat="1" applyFont="1" applyFill="1" applyBorder="1" applyAlignment="1">
      <alignment horizontal="right" vertical="center"/>
    </xf>
    <xf numFmtId="2" fontId="5" fillId="12" borderId="10" xfId="0" applyNumberFormat="1" applyFont="1" applyFill="1" applyBorder="1" applyAlignment="1">
      <alignment horizontal="left" vertical="center"/>
    </xf>
    <xf numFmtId="2" fontId="25" fillId="12" borderId="10" xfId="0" applyNumberFormat="1" applyFont="1" applyFill="1" applyBorder="1" applyAlignment="1">
      <alignment vertical="center"/>
    </xf>
    <xf numFmtId="43" fontId="7" fillId="12" borderId="6" xfId="3" applyFont="1" applyFill="1" applyBorder="1" applyAlignment="1">
      <alignment vertical="center"/>
    </xf>
    <xf numFmtId="2" fontId="5" fillId="9" borderId="10" xfId="0" applyNumberFormat="1" applyFont="1" applyFill="1" applyBorder="1" applyAlignment="1">
      <alignment horizontal="left" vertical="center"/>
    </xf>
    <xf numFmtId="2" fontId="25" fillId="9" borderId="6" xfId="0" applyNumberFormat="1" applyFont="1" applyFill="1" applyBorder="1" applyAlignment="1">
      <alignment horizontal="center" vertical="center" wrapText="1"/>
    </xf>
    <xf numFmtId="2" fontId="5" fillId="7" borderId="10" xfId="0" applyNumberFormat="1" applyFont="1" applyFill="1" applyBorder="1" applyAlignment="1">
      <alignment horizontal="left" vertical="center"/>
    </xf>
    <xf numFmtId="43" fontId="25" fillId="7" borderId="6" xfId="3" applyFont="1" applyFill="1" applyBorder="1" applyAlignment="1">
      <alignment vertical="center"/>
    </xf>
    <xf numFmtId="2" fontId="5" fillId="13" borderId="10" xfId="0" applyNumberFormat="1" applyFont="1" applyFill="1" applyBorder="1" applyAlignment="1">
      <alignment horizontal="left" vertical="center"/>
    </xf>
    <xf numFmtId="43" fontId="25" fillId="13" borderId="10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top" wrapText="1"/>
    </xf>
    <xf numFmtId="2" fontId="25" fillId="6" borderId="10" xfId="0" applyNumberFormat="1" applyFont="1" applyFill="1" applyBorder="1" applyAlignment="1">
      <alignment vertical="top" wrapText="1"/>
    </xf>
    <xf numFmtId="2" fontId="7" fillId="6" borderId="15" xfId="0" applyNumberFormat="1" applyFont="1" applyFill="1" applyBorder="1" applyAlignment="1">
      <alignment horizontal="left" vertical="center"/>
    </xf>
    <xf numFmtId="43" fontId="25" fillId="6" borderId="15" xfId="3" applyFont="1" applyFill="1" applyBorder="1" applyAlignment="1">
      <alignment vertical="center"/>
    </xf>
    <xf numFmtId="2" fontId="7" fillId="6" borderId="21" xfId="0" applyNumberFormat="1" applyFont="1" applyFill="1" applyBorder="1" applyAlignment="1">
      <alignment horizontal="left" vertical="center"/>
    </xf>
    <xf numFmtId="43" fontId="25" fillId="6" borderId="21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center"/>
    </xf>
    <xf numFmtId="43" fontId="25" fillId="6" borderId="10" xfId="3" applyFont="1" applyFill="1" applyBorder="1" applyAlignment="1">
      <alignment vertical="center"/>
    </xf>
    <xf numFmtId="2" fontId="7" fillId="6" borderId="6" xfId="0" applyNumberFormat="1" applyFont="1" applyFill="1" applyBorder="1" applyAlignment="1">
      <alignment horizontal="left" vertical="center"/>
    </xf>
    <xf numFmtId="43" fontId="25" fillId="6" borderId="6" xfId="3" applyFont="1" applyFill="1" applyBorder="1" applyAlignment="1">
      <alignment vertical="center"/>
    </xf>
    <xf numFmtId="43" fontId="25" fillId="6" borderId="10" xfId="3" applyFont="1" applyFill="1" applyBorder="1" applyAlignment="1">
      <alignment vertical="top"/>
    </xf>
    <xf numFmtId="43" fontId="25" fillId="6" borderId="7" xfId="3" applyFont="1" applyFill="1" applyBorder="1" applyAlignment="1">
      <alignment vertical="top"/>
    </xf>
    <xf numFmtId="2" fontId="5" fillId="14" borderId="6" xfId="0" applyNumberFormat="1" applyFont="1" applyFill="1" applyBorder="1" applyAlignment="1">
      <alignment horizontal="left" vertical="center"/>
    </xf>
    <xf numFmtId="2" fontId="25" fillId="14" borderId="7" xfId="0" applyNumberFormat="1" applyFont="1" applyFill="1" applyBorder="1" applyAlignment="1">
      <alignment vertical="center" wrapText="1"/>
    </xf>
    <xf numFmtId="2" fontId="7" fillId="13" borderId="6" xfId="0" applyNumberFormat="1" applyFont="1" applyFill="1" applyBorder="1" applyAlignment="1">
      <alignment horizontal="left" vertical="center"/>
    </xf>
    <xf numFmtId="2" fontId="25" fillId="13" borderId="2" xfId="0" applyNumberFormat="1" applyFont="1" applyFill="1" applyBorder="1" applyAlignment="1">
      <alignment vertical="center"/>
    </xf>
    <xf numFmtId="43" fontId="25" fillId="6" borderId="6" xfId="3" applyFont="1" applyFill="1" applyBorder="1" applyAlignment="1">
      <alignment horizontal="right" vertical="center"/>
    </xf>
    <xf numFmtId="2" fontId="7" fillId="6" borderId="6" xfId="0" applyNumberFormat="1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left" vertical="top" wrapText="1"/>
    </xf>
    <xf numFmtId="43" fontId="25" fillId="6" borderId="6" xfId="3" applyFont="1" applyFill="1" applyBorder="1" applyAlignment="1">
      <alignment horizontal="right" vertical="top"/>
    </xf>
    <xf numFmtId="43" fontId="7" fillId="6" borderId="6" xfId="3" applyFont="1" applyFill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43" fontId="26" fillId="6" borderId="5" xfId="3" applyFont="1" applyFill="1" applyBorder="1" applyAlignment="1">
      <alignment horizontal="left" vertical="center" wrapText="1"/>
    </xf>
    <xf numFmtId="2" fontId="26" fillId="6" borderId="5" xfId="0" applyNumberFormat="1" applyFont="1" applyFill="1" applyBorder="1" applyAlignment="1">
      <alignment horizontal="left" vertical="top" wrapText="1"/>
    </xf>
    <xf numFmtId="2" fontId="5" fillId="9" borderId="10" xfId="0" applyNumberFormat="1" applyFont="1" applyFill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/>
    </xf>
    <xf numFmtId="188" fontId="25" fillId="0" borderId="6" xfId="3" applyNumberFormat="1" applyFont="1" applyBorder="1" applyAlignment="1">
      <alignment horizontal="right" vertical="center"/>
    </xf>
    <xf numFmtId="188" fontId="7" fillId="0" borderId="6" xfId="3" applyNumberFormat="1" applyFont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43" fontId="6" fillId="13" borderId="5" xfId="3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189" fontId="7" fillId="13" borderId="5" xfId="3" applyNumberFormat="1" applyFont="1" applyFill="1" applyBorder="1" applyAlignment="1">
      <alignment horizontal="right" vertical="center"/>
    </xf>
    <xf numFmtId="2" fontId="7" fillId="13" borderId="10" xfId="0" applyNumberFormat="1" applyFont="1" applyFill="1" applyBorder="1" applyAlignment="1">
      <alignment horizontal="left" vertical="center" wrapText="1"/>
    </xf>
    <xf numFmtId="43" fontId="25" fillId="13" borderId="10" xfId="3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43" fontId="25" fillId="6" borderId="10" xfId="3" applyFont="1" applyFill="1" applyBorder="1" applyAlignment="1">
      <alignment vertical="top" wrapText="1"/>
    </xf>
    <xf numFmtId="2" fontId="26" fillId="0" borderId="5" xfId="0" applyNumberFormat="1" applyFont="1" applyBorder="1" applyAlignment="1">
      <alignment horizontal="left" vertical="center"/>
    </xf>
    <xf numFmtId="2" fontId="5" fillId="7" borderId="6" xfId="0" applyNumberFormat="1" applyFont="1" applyFill="1" applyBorder="1" applyAlignment="1">
      <alignment vertical="top" wrapText="1"/>
    </xf>
    <xf numFmtId="189" fontId="18" fillId="6" borderId="6" xfId="3" applyNumberFormat="1" applyFont="1" applyFill="1" applyBorder="1" applyAlignment="1">
      <alignment vertical="top"/>
    </xf>
    <xf numFmtId="2" fontId="7" fillId="9" borderId="6" xfId="0" applyNumberFormat="1" applyFont="1" applyFill="1" applyBorder="1" applyAlignment="1">
      <alignment vertical="top" wrapText="1"/>
    </xf>
    <xf numFmtId="188" fontId="6" fillId="6" borderId="6" xfId="3" applyNumberFormat="1" applyFont="1" applyFill="1" applyBorder="1" applyAlignment="1">
      <alignment vertical="top" wrapText="1"/>
    </xf>
    <xf numFmtId="0" fontId="18" fillId="27" borderId="6" xfId="0" applyFont="1" applyFill="1" applyBorder="1" applyAlignment="1">
      <alignment horizontal="center" vertical="top"/>
    </xf>
    <xf numFmtId="2" fontId="18" fillId="27" borderId="11" xfId="0" applyNumberFormat="1" applyFont="1" applyFill="1" applyBorder="1" applyAlignment="1">
      <alignment vertical="top"/>
    </xf>
    <xf numFmtId="43" fontId="18" fillId="27" borderId="5" xfId="0" applyNumberFormat="1" applyFont="1" applyFill="1" applyBorder="1" applyAlignment="1">
      <alignment horizontal="center" vertical="top"/>
    </xf>
    <xf numFmtId="43" fontId="17" fillId="27" borderId="5" xfId="0" applyNumberFormat="1" applyFont="1" applyFill="1" applyBorder="1" applyAlignment="1">
      <alignment horizontal="center" vertical="top"/>
    </xf>
    <xf numFmtId="0" fontId="17" fillId="27" borderId="6" xfId="0" applyFont="1" applyFill="1" applyBorder="1" applyAlignment="1">
      <alignment vertical="top"/>
    </xf>
    <xf numFmtId="43" fontId="18" fillId="7" borderId="6" xfId="3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2" fontId="27" fillId="0" borderId="22" xfId="0" applyNumberFormat="1" applyFont="1" applyBorder="1" applyAlignment="1">
      <alignment vertical="top" wrapText="1"/>
    </xf>
    <xf numFmtId="43" fontId="27" fillId="6" borderId="13" xfId="0" applyNumberFormat="1" applyFont="1" applyFill="1" applyBorder="1" applyAlignment="1">
      <alignment horizontal="center" vertical="top"/>
    </xf>
    <xf numFmtId="0" fontId="27" fillId="0" borderId="13" xfId="0" applyFont="1" applyBorder="1" applyAlignment="1">
      <alignment vertical="top"/>
    </xf>
    <xf numFmtId="2" fontId="5" fillId="11" borderId="5" xfId="0" applyNumberFormat="1" applyFont="1" applyFill="1" applyBorder="1" applyAlignment="1">
      <alignment horizontal="left" vertical="top"/>
    </xf>
    <xf numFmtId="43" fontId="26" fillId="6" borderId="5" xfId="3" applyFont="1" applyFill="1" applyBorder="1" applyAlignment="1">
      <alignment horizontal="left" vertical="top" wrapText="1"/>
    </xf>
    <xf numFmtId="2" fontId="5" fillId="6" borderId="6" xfId="3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left"/>
    </xf>
    <xf numFmtId="2" fontId="7" fillId="9" borderId="6" xfId="0" applyNumberFormat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2" fontId="4" fillId="7" borderId="6" xfId="3" applyNumberFormat="1" applyFont="1" applyFill="1" applyBorder="1" applyAlignment="1">
      <alignment horizontal="left"/>
    </xf>
    <xf numFmtId="2" fontId="2" fillId="9" borderId="6" xfId="3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43" fontId="6" fillId="9" borderId="5" xfId="3" applyFont="1" applyFill="1" applyBorder="1" applyAlignment="1">
      <alignment vertical="top"/>
    </xf>
    <xf numFmtId="2" fontId="18" fillId="7" borderId="11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8" fillId="16" borderId="6" xfId="0" applyNumberFormat="1" applyFont="1" applyFill="1" applyBorder="1" applyAlignment="1">
      <alignment vertical="top" wrapText="1"/>
    </xf>
    <xf numFmtId="0" fontId="18" fillId="16" borderId="6" xfId="0" applyFont="1" applyFill="1" applyBorder="1" applyAlignment="1">
      <alignment horizontal="left" vertical="top"/>
    </xf>
    <xf numFmtId="0" fontId="6" fillId="0" borderId="0" xfId="0" applyFont="1"/>
    <xf numFmtId="49" fontId="29" fillId="0" borderId="0" xfId="0" applyNumberFormat="1" applyFont="1" applyAlignment="1">
      <alignment wrapText="1"/>
    </xf>
    <xf numFmtId="4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6" borderId="9" xfId="0" applyNumberFormat="1" applyFont="1" applyFill="1" applyBorder="1" applyAlignment="1">
      <alignment horizontal="left" vertical="top" wrapText="1"/>
    </xf>
    <xf numFmtId="43" fontId="26" fillId="6" borderId="9" xfId="3" applyFont="1" applyFill="1" applyBorder="1" applyAlignment="1">
      <alignment horizontal="left" vertical="top" wrapText="1"/>
    </xf>
    <xf numFmtId="43" fontId="7" fillId="6" borderId="9" xfId="3" applyFont="1" applyFill="1" applyBorder="1" applyAlignment="1">
      <alignment horizontal="center" vertical="top"/>
    </xf>
    <xf numFmtId="2" fontId="7" fillId="6" borderId="9" xfId="3" applyNumberFormat="1" applyFont="1" applyFill="1" applyBorder="1" applyAlignment="1">
      <alignment horizontal="center" vertical="top"/>
    </xf>
    <xf numFmtId="188" fontId="6" fillId="6" borderId="2" xfId="3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18" fillId="6" borderId="2" xfId="3" applyFont="1" applyFill="1" applyBorder="1" applyAlignment="1">
      <alignment vertical="top"/>
    </xf>
    <xf numFmtId="43" fontId="17" fillId="6" borderId="2" xfId="3" applyFont="1" applyFill="1" applyBorder="1" applyAlignment="1">
      <alignment vertical="top"/>
    </xf>
    <xf numFmtId="2" fontId="17" fillId="6" borderId="2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17" fillId="6" borderId="5" xfId="3" applyFont="1" applyFill="1" applyBorder="1" applyAlignment="1">
      <alignment vertical="top"/>
    </xf>
    <xf numFmtId="2" fontId="17" fillId="6" borderId="5" xfId="0" applyNumberFormat="1" applyFont="1" applyFill="1" applyBorder="1" applyAlignment="1">
      <alignment vertical="top" wrapText="1"/>
    </xf>
    <xf numFmtId="43" fontId="7" fillId="7" borderId="6" xfId="0" applyNumberFormat="1" applyFont="1" applyFill="1" applyBorder="1" applyAlignment="1">
      <alignment horizontal="left" vertical="top" wrapText="1"/>
    </xf>
    <xf numFmtId="49" fontId="7" fillId="7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3" fontId="17" fillId="6" borderId="5" xfId="0" applyNumberFormat="1" applyFont="1" applyFill="1" applyBorder="1" applyAlignment="1">
      <alignment vertical="top"/>
    </xf>
    <xf numFmtId="43" fontId="17" fillId="6" borderId="5" xfId="0" applyNumberFormat="1" applyFont="1" applyFill="1" applyBorder="1" applyAlignment="1">
      <alignment vertical="top" wrapText="1"/>
    </xf>
    <xf numFmtId="189" fontId="18" fillId="6" borderId="5" xfId="3" applyNumberFormat="1" applyFont="1" applyFill="1" applyBorder="1" applyAlignment="1">
      <alignment vertical="top"/>
    </xf>
    <xf numFmtId="2" fontId="18" fillId="6" borderId="5" xfId="0" applyNumberFormat="1" applyFont="1" applyFill="1" applyBorder="1" applyAlignment="1">
      <alignment vertical="top" wrapText="1"/>
    </xf>
    <xf numFmtId="0" fontId="11" fillId="24" borderId="6" xfId="0" applyFont="1" applyFill="1" applyBorder="1" applyAlignment="1">
      <alignment horizontal="center" vertical="top"/>
    </xf>
    <xf numFmtId="2" fontId="11" fillId="24" borderId="11" xfId="0" applyNumberFormat="1" applyFont="1" applyFill="1" applyBorder="1" applyAlignment="1">
      <alignment vertical="top"/>
    </xf>
    <xf numFmtId="2" fontId="18" fillId="24" borderId="11" xfId="0" applyNumberFormat="1" applyFont="1" applyFill="1" applyBorder="1" applyAlignment="1">
      <alignment vertical="top" wrapText="1"/>
    </xf>
    <xf numFmtId="43" fontId="18" fillId="24" borderId="6" xfId="0" applyNumberFormat="1" applyFont="1" applyFill="1" applyBorder="1" applyAlignment="1">
      <alignment horizontal="center" vertical="top"/>
    </xf>
    <xf numFmtId="0" fontId="17" fillId="24" borderId="6" xfId="0" applyFont="1" applyFill="1" applyBorder="1" applyAlignment="1">
      <alignment horizontal="left" vertical="top"/>
    </xf>
    <xf numFmtId="43" fontId="8" fillId="6" borderId="18" xfId="3" applyFont="1" applyFill="1" applyBorder="1" applyAlignment="1"/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left" vertical="top"/>
    </xf>
    <xf numFmtId="43" fontId="3" fillId="0" borderId="4" xfId="3" applyFont="1" applyBorder="1" applyAlignment="1">
      <alignment horizontal="center" vertical="top"/>
    </xf>
    <xf numFmtId="43" fontId="3" fillId="6" borderId="4" xfId="3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187" fontId="3" fillId="6" borderId="3" xfId="0" applyNumberFormat="1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6" borderId="6" xfId="0" applyNumberFormat="1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wrapText="1"/>
    </xf>
    <xf numFmtId="3" fontId="3" fillId="19" borderId="5" xfId="0" applyNumberFormat="1" applyFont="1" applyFill="1" applyBorder="1" applyAlignment="1">
      <alignment vertical="top"/>
    </xf>
    <xf numFmtId="2" fontId="3" fillId="19" borderId="5" xfId="0" applyNumberFormat="1" applyFont="1" applyFill="1" applyBorder="1" applyAlignment="1">
      <alignment vertical="top"/>
    </xf>
    <xf numFmtId="2" fontId="3" fillId="19" borderId="6" xfId="0" applyNumberFormat="1" applyFont="1" applyFill="1" applyBorder="1" applyAlignment="1">
      <alignment vertical="top"/>
    </xf>
    <xf numFmtId="0" fontId="3" fillId="19" borderId="5" xfId="0" applyFont="1" applyFill="1" applyBorder="1" applyAlignment="1">
      <alignment horizontal="right"/>
    </xf>
    <xf numFmtId="0" fontId="3" fillId="19" borderId="5" xfId="0" applyFont="1" applyFill="1" applyBorder="1"/>
    <xf numFmtId="2" fontId="3" fillId="19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horizontal="left" vertical="top"/>
    </xf>
    <xf numFmtId="2" fontId="3" fillId="0" borderId="5" xfId="3" applyNumberFormat="1" applyFont="1" applyBorder="1" applyAlignment="1">
      <alignment vertical="top"/>
    </xf>
    <xf numFmtId="2" fontId="3" fillId="6" borderId="5" xfId="3" applyNumberFormat="1" applyFont="1" applyFill="1" applyBorder="1" applyAlignment="1">
      <alignment vertical="top"/>
    </xf>
    <xf numFmtId="43" fontId="8" fillId="0" borderId="0" xfId="3" applyFont="1" applyBorder="1" applyAlignment="1">
      <alignment horizontal="right"/>
    </xf>
    <xf numFmtId="43" fontId="8" fillId="0" borderId="0" xfId="3" applyFont="1" applyBorder="1"/>
    <xf numFmtId="0" fontId="5" fillId="0" borderId="0" xfId="0" applyFont="1"/>
    <xf numFmtId="49" fontId="26" fillId="0" borderId="2" xfId="3" applyNumberFormat="1" applyFont="1" applyFill="1" applyBorder="1" applyAlignment="1">
      <alignment horizontal="center" vertical="center" wrapText="1"/>
    </xf>
    <xf numFmtId="43" fontId="7" fillId="2" borderId="2" xfId="3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3" fontId="7" fillId="2" borderId="4" xfId="3" applyFont="1" applyFill="1" applyBorder="1" applyAlignment="1">
      <alignment horizontal="center" vertical="center"/>
    </xf>
    <xf numFmtId="43" fontId="6" fillId="0" borderId="4" xfId="3" applyFont="1" applyBorder="1" applyAlignment="1">
      <alignment vertical="center"/>
    </xf>
    <xf numFmtId="43" fontId="7" fillId="0" borderId="4" xfId="3" applyFont="1" applyBorder="1" applyAlignment="1">
      <alignment vertical="center"/>
    </xf>
    <xf numFmtId="2" fontId="25" fillId="0" borderId="5" xfId="0" applyNumberFormat="1" applyFont="1" applyBorder="1" applyAlignment="1">
      <alignment horizontal="center" vertical="center"/>
    </xf>
    <xf numFmtId="43" fontId="7" fillId="0" borderId="5" xfId="3" quotePrefix="1" applyFont="1" applyBorder="1" applyAlignment="1">
      <alignment horizontal="center" vertical="center"/>
    </xf>
    <xf numFmtId="43" fontId="7" fillId="2" borderId="5" xfId="3" applyFont="1" applyFill="1" applyBorder="1" applyAlignment="1">
      <alignment horizontal="center" vertical="center"/>
    </xf>
    <xf numFmtId="43" fontId="7" fillId="13" borderId="2" xfId="3" applyFont="1" applyFill="1" applyBorder="1"/>
    <xf numFmtId="43" fontId="7" fillId="0" borderId="6" xfId="3" applyFont="1" applyBorder="1"/>
    <xf numFmtId="43" fontId="7" fillId="0" borderId="6" xfId="3" applyFont="1" applyBorder="1" applyAlignment="1">
      <alignment vertical="top"/>
    </xf>
    <xf numFmtId="43" fontId="7" fillId="0" borderId="6" xfId="3" applyFont="1" applyBorder="1" applyAlignment="1">
      <alignment vertical="center"/>
    </xf>
    <xf numFmtId="43" fontId="7" fillId="0" borderId="6" xfId="3" applyFont="1" applyBorder="1" applyAlignment="1">
      <alignment horizontal="right" vertical="center"/>
    </xf>
    <xf numFmtId="43" fontId="7" fillId="0" borderId="6" xfId="3" applyFont="1" applyBorder="1" applyAlignment="1">
      <alignment horizontal="right" vertical="top"/>
    </xf>
    <xf numFmtId="2" fontId="5" fillId="7" borderId="10" xfId="0" applyNumberFormat="1" applyFont="1" applyFill="1" applyBorder="1" applyAlignment="1">
      <alignment horizontal="center" vertical="center"/>
    </xf>
    <xf numFmtId="49" fontId="25" fillId="7" borderId="6" xfId="3" applyNumberFormat="1" applyFont="1" applyFill="1" applyBorder="1" applyAlignment="1">
      <alignment vertical="center"/>
    </xf>
    <xf numFmtId="188" fontId="25" fillId="0" borderId="6" xfId="3" applyNumberFormat="1" applyFont="1" applyBorder="1" applyAlignment="1">
      <alignment horizontal="right" vertical="center" wrapText="1"/>
    </xf>
    <xf numFmtId="188" fontId="7" fillId="5" borderId="6" xfId="3" applyNumberFormat="1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left" vertical="center" wrapText="1"/>
    </xf>
    <xf numFmtId="43" fontId="7" fillId="5" borderId="6" xfId="3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 wrapText="1"/>
    </xf>
    <xf numFmtId="2" fontId="25" fillId="6" borderId="6" xfId="0" applyNumberFormat="1" applyFont="1" applyFill="1" applyBorder="1"/>
    <xf numFmtId="43" fontId="5" fillId="6" borderId="6" xfId="3" applyFont="1" applyFill="1" applyBorder="1" applyAlignment="1">
      <alignment horizontal="center"/>
    </xf>
    <xf numFmtId="188" fontId="7" fillId="6" borderId="0" xfId="0" applyNumberFormat="1" applyFont="1" applyFill="1"/>
    <xf numFmtId="2" fontId="7" fillId="6" borderId="0" xfId="0" applyNumberFormat="1" applyFont="1" applyFill="1" applyAlignment="1">
      <alignment horizontal="left"/>
    </xf>
    <xf numFmtId="2" fontId="25" fillId="6" borderId="0" xfId="0" applyNumberFormat="1" applyFont="1" applyFill="1"/>
    <xf numFmtId="43" fontId="5" fillId="6" borderId="0" xfId="3" applyFont="1" applyFill="1" applyBorder="1" applyAlignment="1">
      <alignment horizontal="center"/>
    </xf>
    <xf numFmtId="43" fontId="11" fillId="6" borderId="0" xfId="3" applyFont="1" applyFill="1" applyBorder="1"/>
    <xf numFmtId="43" fontId="7" fillId="6" borderId="0" xfId="0" applyNumberFormat="1" applyFont="1" applyFill="1" applyAlignment="1">
      <alignment horizontal="left"/>
    </xf>
    <xf numFmtId="0" fontId="7" fillId="6" borderId="0" xfId="0" applyFont="1" applyFill="1"/>
    <xf numFmtId="188" fontId="7" fillId="6" borderId="0" xfId="3" applyNumberFormat="1" applyFont="1" applyFill="1" applyBorder="1" applyAlignment="1"/>
    <xf numFmtId="2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/>
    <xf numFmtId="187" fontId="7" fillId="6" borderId="0" xfId="0" applyNumberFormat="1" applyFont="1" applyFill="1"/>
    <xf numFmtId="43" fontId="25" fillId="6" borderId="0" xfId="3" applyFont="1" applyFill="1" applyBorder="1" applyAlignment="1">
      <alignment horizontal="left"/>
    </xf>
    <xf numFmtId="43" fontId="30" fillId="6" borderId="0" xfId="3" applyFont="1" applyFill="1" applyBorder="1" applyAlignment="1">
      <alignment horizontal="center"/>
    </xf>
    <xf numFmtId="0" fontId="31" fillId="6" borderId="0" xfId="0" applyFont="1" applyFill="1"/>
    <xf numFmtId="188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>
      <alignment horizontal="left"/>
    </xf>
    <xf numFmtId="43" fontId="31" fillId="6" borderId="0" xfId="3" applyFont="1" applyFill="1"/>
    <xf numFmtId="43" fontId="7" fillId="6" borderId="0" xfId="3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189" fontId="6" fillId="7" borderId="6" xfId="3" applyNumberFormat="1" applyFont="1" applyFill="1" applyBorder="1" applyAlignment="1">
      <alignment vertical="top"/>
    </xf>
    <xf numFmtId="2" fontId="7" fillId="7" borderId="6" xfId="0" applyNumberFormat="1" applyFont="1" applyFill="1" applyBorder="1" applyAlignment="1">
      <alignment vertical="top" wrapText="1"/>
    </xf>
    <xf numFmtId="2" fontId="7" fillId="7" borderId="6" xfId="0" applyNumberFormat="1" applyFont="1" applyFill="1" applyBorder="1" applyAlignment="1">
      <alignment horizontal="justify" vertical="top"/>
    </xf>
    <xf numFmtId="43" fontId="6" fillId="7" borderId="5" xfId="3" applyFont="1" applyFill="1" applyBorder="1" applyAlignment="1">
      <alignment vertical="top"/>
    </xf>
    <xf numFmtId="2" fontId="11" fillId="7" borderId="6" xfId="3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7" fillId="6" borderId="6" xfId="0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43" fontId="18" fillId="6" borderId="8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center" vertical="top"/>
    </xf>
    <xf numFmtId="2" fontId="17" fillId="0" borderId="8" xfId="0" applyNumberFormat="1" applyFont="1" applyBorder="1" applyAlignment="1">
      <alignment vertical="top" wrapText="1"/>
    </xf>
    <xf numFmtId="2" fontId="24" fillId="6" borderId="13" xfId="0" applyNumberFormat="1" applyFont="1" applyFill="1" applyBorder="1" applyAlignment="1">
      <alignment vertical="top" wrapText="1"/>
    </xf>
    <xf numFmtId="0" fontId="5" fillId="0" borderId="1" xfId="0" applyFont="1" applyBorder="1"/>
    <xf numFmtId="49" fontId="5" fillId="0" borderId="7" xfId="0" applyNumberFormat="1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3" applyFont="1" applyBorder="1"/>
    <xf numFmtId="43" fontId="7" fillId="0" borderId="18" xfId="3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7" fillId="0" borderId="0" xfId="3" applyFont="1" applyBorder="1" applyAlignment="1">
      <alignment vertical="center"/>
    </xf>
    <xf numFmtId="43" fontId="33" fillId="0" borderId="4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2" fontId="33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vertical="center"/>
    </xf>
    <xf numFmtId="43" fontId="33" fillId="0" borderId="4" xfId="3" applyFont="1" applyBorder="1" applyAlignment="1">
      <alignment vertical="center"/>
    </xf>
    <xf numFmtId="49" fontId="7" fillId="0" borderId="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4" xfId="0" applyFont="1" applyBorder="1" applyAlignment="1">
      <alignment horizontal="center"/>
    </xf>
    <xf numFmtId="43" fontId="7" fillId="0" borderId="4" xfId="3" applyFont="1" applyBorder="1"/>
    <xf numFmtId="43" fontId="7" fillId="0" borderId="0" xfId="3" applyFont="1" applyBorder="1"/>
    <xf numFmtId="43" fontId="7" fillId="0" borderId="0" xfId="0" applyNumberFormat="1" applyFont="1"/>
    <xf numFmtId="0" fontId="7" fillId="0" borderId="4" xfId="0" applyFont="1" applyBorder="1"/>
    <xf numFmtId="43" fontId="7" fillId="0" borderId="4" xfId="0" applyNumberFormat="1" applyFont="1" applyBorder="1"/>
    <xf numFmtId="49" fontId="5" fillId="0" borderId="3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/>
    <xf numFmtId="43" fontId="7" fillId="0" borderId="4" xfId="3" applyFont="1" applyFill="1" applyBorder="1"/>
    <xf numFmtId="43" fontId="6" fillId="0" borderId="0" xfId="3" applyFont="1" applyBorder="1"/>
    <xf numFmtId="43" fontId="33" fillId="0" borderId="4" xfId="3" applyFont="1" applyFill="1" applyBorder="1" applyAlignment="1">
      <alignment horizontal="left"/>
    </xf>
    <xf numFmtId="43" fontId="33" fillId="0" borderId="0" xfId="3" applyFont="1" applyFill="1" applyBorder="1" applyAlignment="1">
      <alignment horizontal="left"/>
    </xf>
    <xf numFmtId="43" fontId="6" fillId="0" borderId="4" xfId="3" applyFont="1" applyFill="1" applyBorder="1"/>
    <xf numFmtId="43" fontId="6" fillId="0" borderId="0" xfId="3" applyFont="1" applyFill="1" applyBorder="1"/>
    <xf numFmtId="187" fontId="7" fillId="0" borderId="0" xfId="0" applyNumberFormat="1" applyFont="1"/>
    <xf numFmtId="43" fontId="6" fillId="0" borderId="16" xfId="3" applyFont="1" applyFill="1" applyBorder="1"/>
    <xf numFmtId="43" fontId="7" fillId="0" borderId="4" xfId="3" applyFont="1" applyBorder="1" applyAlignment="1"/>
    <xf numFmtId="0" fontId="7" fillId="0" borderId="9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5" xfId="0" applyFont="1" applyBorder="1" applyAlignment="1">
      <alignment horizontal="center"/>
    </xf>
    <xf numFmtId="43" fontId="7" fillId="0" borderId="5" xfId="0" applyNumberFormat="1" applyFont="1" applyBorder="1"/>
    <xf numFmtId="43" fontId="6" fillId="0" borderId="5" xfId="3" applyFont="1" applyFill="1" applyBorder="1"/>
    <xf numFmtId="43" fontId="6" fillId="0" borderId="12" xfId="3" applyFont="1" applyFill="1" applyBorder="1"/>
    <xf numFmtId="43" fontId="7" fillId="0" borderId="0" xfId="3" applyFont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3" applyFont="1" applyBorder="1" applyAlignment="1"/>
    <xf numFmtId="43" fontId="7" fillId="0" borderId="0" xfId="3" applyFont="1" applyBorder="1" applyAlignment="1">
      <alignment horizontal="center"/>
    </xf>
    <xf numFmtId="43" fontId="6" fillId="0" borderId="0" xfId="0" applyNumberFormat="1" applyFont="1"/>
    <xf numFmtId="43" fontId="21" fillId="0" borderId="0" xfId="0" applyNumberFormat="1" applyFont="1"/>
    <xf numFmtId="0" fontId="21" fillId="0" borderId="1" xfId="0" applyFont="1" applyBorder="1"/>
    <xf numFmtId="0" fontId="3" fillId="10" borderId="6" xfId="0" applyFont="1" applyFill="1" applyBorder="1" applyAlignment="1">
      <alignment horizontal="right" vertical="top"/>
    </xf>
    <xf numFmtId="0" fontId="3" fillId="10" borderId="6" xfId="0" applyFont="1" applyFill="1" applyBorder="1" applyAlignment="1">
      <alignment horizontal="right" vertical="center"/>
    </xf>
    <xf numFmtId="0" fontId="3" fillId="29" borderId="6" xfId="0" applyFont="1" applyFill="1" applyBorder="1" applyAlignment="1">
      <alignment horizontal="right" vertical="top"/>
    </xf>
    <xf numFmtId="0" fontId="3" fillId="29" borderId="6" xfId="0" applyFont="1" applyFill="1" applyBorder="1" applyAlignment="1">
      <alignment vertical="top"/>
    </xf>
    <xf numFmtId="0" fontId="3" fillId="29" borderId="6" xfId="0" applyFont="1" applyFill="1" applyBorder="1" applyAlignment="1">
      <alignment vertical="top" wrapText="1"/>
    </xf>
    <xf numFmtId="43" fontId="3" fillId="29" borderId="6" xfId="3" applyFont="1" applyFill="1" applyBorder="1" applyAlignment="1">
      <alignment horizontal="right" vertical="top"/>
    </xf>
    <xf numFmtId="43" fontId="3" fillId="29" borderId="6" xfId="3" applyFont="1" applyFill="1" applyBorder="1" applyAlignment="1">
      <alignment horizontal="center" vertical="top"/>
    </xf>
    <xf numFmtId="43" fontId="3" fillId="29" borderId="6" xfId="3" applyFont="1" applyFill="1" applyBorder="1" applyAlignment="1">
      <alignment vertical="top"/>
    </xf>
    <xf numFmtId="43" fontId="21" fillId="0" borderId="0" xfId="3" applyFont="1" applyBorder="1" applyAlignment="1">
      <alignment horizontal="right"/>
    </xf>
    <xf numFmtId="43" fontId="21" fillId="0" borderId="0" xfId="3" applyFont="1" applyBorder="1"/>
    <xf numFmtId="43" fontId="3" fillId="0" borderId="0" xfId="3" applyFont="1" applyBorder="1"/>
    <xf numFmtId="0" fontId="30" fillId="6" borderId="1" xfId="0" applyFont="1" applyFill="1" applyBorder="1" applyAlignment="1">
      <alignment horizontal="right"/>
    </xf>
    <xf numFmtId="190" fontId="7" fillId="0" borderId="3" xfId="3" applyNumberFormat="1" applyFont="1" applyBorder="1" applyAlignment="1">
      <alignment horizontal="right" vertical="center"/>
    </xf>
    <xf numFmtId="43" fontId="31" fillId="0" borderId="0" xfId="3" applyFont="1"/>
    <xf numFmtId="43" fontId="7" fillId="14" borderId="2" xfId="3" applyFont="1" applyFill="1" applyBorder="1" applyAlignment="1">
      <alignment horizontal="center" vertical="center" wrapText="1"/>
    </xf>
    <xf numFmtId="188" fontId="7" fillId="0" borderId="13" xfId="3" applyNumberFormat="1" applyFont="1" applyBorder="1" applyAlignment="1">
      <alignment horizontal="right" vertical="center"/>
    </xf>
    <xf numFmtId="188" fontId="7" fillId="0" borderId="13" xfId="3" applyNumberFormat="1" applyFont="1" applyBorder="1" applyAlignment="1">
      <alignment horizontal="left" vertical="center" wrapText="1"/>
    </xf>
    <xf numFmtId="188" fontId="25" fillId="0" borderId="13" xfId="3" applyNumberFormat="1" applyFont="1" applyBorder="1" applyAlignment="1">
      <alignment horizontal="center" vertical="center" wrapText="1"/>
    </xf>
    <xf numFmtId="43" fontId="7" fillId="0" borderId="13" xfId="3" applyFont="1" applyBorder="1" applyAlignment="1">
      <alignment horizontal="right" vertical="center"/>
    </xf>
    <xf numFmtId="43" fontId="7" fillId="0" borderId="13" xfId="3" applyFont="1" applyBorder="1"/>
    <xf numFmtId="43" fontId="7" fillId="0" borderId="13" xfId="3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188" fontId="7" fillId="0" borderId="14" xfId="3" applyNumberFormat="1" applyFont="1" applyBorder="1" applyAlignment="1">
      <alignment horizontal="right" vertical="center"/>
    </xf>
    <xf numFmtId="188" fontId="3" fillId="0" borderId="14" xfId="3" applyNumberFormat="1" applyFont="1" applyBorder="1" applyAlignment="1">
      <alignment vertical="top" wrapText="1"/>
    </xf>
    <xf numFmtId="188" fontId="25" fillId="0" borderId="14" xfId="3" applyNumberFormat="1" applyFont="1" applyBorder="1" applyAlignment="1">
      <alignment horizontal="center" vertical="center" wrapText="1"/>
    </xf>
    <xf numFmtId="43" fontId="7" fillId="0" borderId="14" xfId="3" applyFont="1" applyBorder="1" applyAlignment="1">
      <alignment horizontal="right" vertical="center"/>
    </xf>
    <xf numFmtId="43" fontId="7" fillId="0" borderId="14" xfId="3" applyFont="1" applyBorder="1"/>
    <xf numFmtId="43" fontId="7" fillId="0" borderId="14" xfId="3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188" fontId="7" fillId="2" borderId="6" xfId="3" applyNumberFormat="1" applyFont="1" applyFill="1" applyBorder="1" applyAlignment="1">
      <alignment horizontal="right" vertical="center"/>
    </xf>
    <xf numFmtId="2" fontId="6" fillId="2" borderId="6" xfId="0" applyNumberFormat="1" applyFont="1" applyFill="1" applyBorder="1" applyAlignment="1">
      <alignment horizontal="left" vertical="center" wrapText="1"/>
    </xf>
    <xf numFmtId="2" fontId="26" fillId="2" borderId="6" xfId="0" applyNumberFormat="1" applyFont="1" applyFill="1" applyBorder="1" applyAlignment="1">
      <alignment horizontal="left" vertical="center" wrapText="1"/>
    </xf>
    <xf numFmtId="43" fontId="7" fillId="2" borderId="6" xfId="3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/>
    </xf>
    <xf numFmtId="2" fontId="7" fillId="6" borderId="15" xfId="0" applyNumberFormat="1" applyFont="1" applyFill="1" applyBorder="1" applyAlignment="1">
      <alignment horizontal="left" vertical="top" wrapText="1"/>
    </xf>
    <xf numFmtId="2" fontId="25" fillId="6" borderId="15" xfId="0" applyNumberFormat="1" applyFont="1" applyFill="1" applyBorder="1" applyAlignment="1">
      <alignment vertical="top" wrapText="1"/>
    </xf>
    <xf numFmtId="0" fontId="7" fillId="6" borderId="13" xfId="0" applyFont="1" applyFill="1" applyBorder="1" applyAlignment="1">
      <alignment horizontal="left" vertical="top" wrapText="1"/>
    </xf>
    <xf numFmtId="188" fontId="7" fillId="6" borderId="14" xfId="3" applyNumberFormat="1" applyFont="1" applyFill="1" applyBorder="1" applyAlignment="1">
      <alignment horizontal="right" vertical="top"/>
    </xf>
    <xf numFmtId="2" fontId="7" fillId="6" borderId="21" xfId="0" applyNumberFormat="1" applyFont="1" applyFill="1" applyBorder="1" applyAlignment="1">
      <alignment horizontal="left" vertical="top" wrapText="1"/>
    </xf>
    <xf numFmtId="2" fontId="25" fillId="6" borderId="21" xfId="0" applyNumberFormat="1" applyFont="1" applyFill="1" applyBorder="1" applyAlignment="1">
      <alignment vertical="top" wrapText="1"/>
    </xf>
    <xf numFmtId="43" fontId="7" fillId="6" borderId="14" xfId="3" applyFont="1" applyFill="1" applyBorder="1" applyAlignment="1">
      <alignment horizontal="center" vertical="top"/>
    </xf>
    <xf numFmtId="0" fontId="7" fillId="6" borderId="14" xfId="0" applyFont="1" applyFill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left" vertical="center" wrapText="1"/>
    </xf>
    <xf numFmtId="43" fontId="7" fillId="6" borderId="6" xfId="3" applyFont="1" applyFill="1" applyBorder="1" applyAlignment="1">
      <alignment horizontal="left" vertical="top" wrapText="1"/>
    </xf>
    <xf numFmtId="43" fontId="23" fillId="3" borderId="6" xfId="3" applyFont="1" applyFill="1" applyBorder="1" applyAlignment="1">
      <alignment horizontal="left" indent="2"/>
    </xf>
    <xf numFmtId="43" fontId="34" fillId="6" borderId="0" xfId="3" applyFont="1" applyFill="1" applyBorder="1" applyAlignment="1">
      <alignment horizontal="left"/>
    </xf>
    <xf numFmtId="43" fontId="31" fillId="6" borderId="0" xfId="3" applyFont="1" applyFill="1" applyBorder="1" applyAlignment="1"/>
    <xf numFmtId="43" fontId="31" fillId="6" borderId="0" xfId="0" applyNumberFormat="1" applyFont="1" applyFill="1" applyAlignment="1">
      <alignment horizontal="left"/>
    </xf>
    <xf numFmtId="188" fontId="31" fillId="6" borderId="0" xfId="3" applyNumberFormat="1" applyFont="1" applyFill="1" applyBorder="1" applyAlignment="1">
      <alignment horizontal="left"/>
    </xf>
    <xf numFmtId="2" fontId="31" fillId="6" borderId="0" xfId="3" applyNumberFormat="1" applyFont="1" applyFill="1" applyBorder="1" applyAlignment="1">
      <alignment horizontal="left"/>
    </xf>
    <xf numFmtId="2" fontId="34" fillId="6" borderId="0" xfId="3" applyNumberFormat="1" applyFont="1" applyFill="1" applyBorder="1" applyAlignment="1">
      <alignment horizontal="left"/>
    </xf>
    <xf numFmtId="188" fontId="7" fillId="6" borderId="0" xfId="3" applyNumberFormat="1" applyFont="1" applyFill="1" applyBorder="1" applyAlignment="1">
      <alignment horizontal="right"/>
    </xf>
    <xf numFmtId="2" fontId="7" fillId="6" borderId="0" xfId="0" applyNumberFormat="1" applyFont="1" applyFill="1" applyAlignment="1">
      <alignment horizontal="center"/>
    </xf>
    <xf numFmtId="2" fontId="25" fillId="6" borderId="0" xfId="0" applyNumberFormat="1" applyFont="1" applyFill="1" applyAlignment="1">
      <alignment horizontal="center"/>
    </xf>
    <xf numFmtId="43" fontId="5" fillId="6" borderId="0" xfId="3" applyFont="1" applyFill="1" applyBorder="1"/>
    <xf numFmtId="0" fontId="35" fillId="0" borderId="0" xfId="0" applyFont="1" applyAlignment="1">
      <alignment horizontal="center"/>
    </xf>
    <xf numFmtId="0" fontId="3" fillId="6" borderId="6" xfId="0" applyFont="1" applyFill="1" applyBorder="1" applyAlignment="1">
      <alignment horizontal="center" vertical="center" wrapText="1"/>
    </xf>
    <xf numFmtId="188" fontId="6" fillId="6" borderId="17" xfId="3" applyNumberFormat="1" applyFont="1" applyFill="1" applyBorder="1" applyAlignment="1">
      <alignment vertical="top"/>
    </xf>
    <xf numFmtId="0" fontId="7" fillId="0" borderId="17" xfId="0" applyFont="1" applyBorder="1" applyAlignment="1">
      <alignment horizontal="left" vertical="top" wrapText="1"/>
    </xf>
    <xf numFmtId="2" fontId="7" fillId="0" borderId="17" xfId="0" applyNumberFormat="1" applyFont="1" applyBorder="1" applyAlignment="1">
      <alignment horizontal="left" vertical="top" wrapText="1"/>
    </xf>
    <xf numFmtId="43" fontId="18" fillId="6" borderId="17" xfId="3" applyFont="1" applyFill="1" applyBorder="1" applyAlignment="1">
      <alignment vertical="top"/>
    </xf>
    <xf numFmtId="43" fontId="17" fillId="6" borderId="17" xfId="3" applyFont="1" applyFill="1" applyBorder="1" applyAlignment="1">
      <alignment vertical="top"/>
    </xf>
    <xf numFmtId="2" fontId="17" fillId="6" borderId="17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/>
    </xf>
    <xf numFmtId="0" fontId="7" fillId="0" borderId="14" xfId="0" applyFont="1" applyBorder="1" applyAlignment="1">
      <alignment horizontal="left" vertical="top" wrapText="1"/>
    </xf>
    <xf numFmtId="2" fontId="7" fillId="0" borderId="14" xfId="0" applyNumberFormat="1" applyFont="1" applyBorder="1" applyAlignment="1">
      <alignment horizontal="left" vertical="top" wrapText="1"/>
    </xf>
    <xf numFmtId="43" fontId="18" fillId="6" borderId="14" xfId="3" applyFont="1" applyFill="1" applyBorder="1" applyAlignment="1">
      <alignment vertical="top"/>
    </xf>
    <xf numFmtId="43" fontId="17" fillId="6" borderId="14" xfId="3" applyFont="1" applyFill="1" applyBorder="1" applyAlignment="1">
      <alignment vertical="top"/>
    </xf>
    <xf numFmtId="2" fontId="17" fillId="6" borderId="14" xfId="0" applyNumberFormat="1" applyFont="1" applyFill="1" applyBorder="1" applyAlignment="1">
      <alignment vertical="top" wrapText="1"/>
    </xf>
    <xf numFmtId="188" fontId="6" fillId="6" borderId="13" xfId="3" applyNumberFormat="1" applyFont="1" applyFill="1" applyBorder="1" applyAlignment="1">
      <alignment vertical="top"/>
    </xf>
    <xf numFmtId="188" fontId="6" fillId="6" borderId="13" xfId="3" applyNumberFormat="1" applyFont="1" applyFill="1" applyBorder="1" applyAlignment="1">
      <alignment vertical="top" wrapText="1"/>
    </xf>
    <xf numFmtId="43" fontId="18" fillId="6" borderId="13" xfId="3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/>
    </xf>
    <xf numFmtId="43" fontId="17" fillId="6" borderId="13" xfId="0" applyNumberFormat="1" applyFont="1" applyFill="1" applyBorder="1" applyAlignment="1">
      <alignment vertical="top" wrapText="1"/>
    </xf>
    <xf numFmtId="188" fontId="6" fillId="6" borderId="25" xfId="3" applyNumberFormat="1" applyFont="1" applyFill="1" applyBorder="1" applyAlignment="1">
      <alignment vertical="top"/>
    </xf>
    <xf numFmtId="188" fontId="6" fillId="6" borderId="25" xfId="3" applyNumberFormat="1" applyFont="1" applyFill="1" applyBorder="1" applyAlignment="1">
      <alignment vertical="top" wrapText="1"/>
    </xf>
    <xf numFmtId="43" fontId="18" fillId="6" borderId="25" xfId="3" applyFont="1" applyFill="1" applyBorder="1" applyAlignment="1">
      <alignment vertical="top"/>
    </xf>
    <xf numFmtId="43" fontId="17" fillId="6" borderId="25" xfId="0" applyNumberFormat="1" applyFont="1" applyFill="1" applyBorder="1" applyAlignment="1">
      <alignment vertical="top"/>
    </xf>
    <xf numFmtId="43" fontId="17" fillId="6" borderId="25" xfId="0" applyNumberFormat="1" applyFont="1" applyFill="1" applyBorder="1" applyAlignment="1">
      <alignment vertical="top" wrapText="1"/>
    </xf>
    <xf numFmtId="188" fontId="6" fillId="6" borderId="14" xfId="3" applyNumberFormat="1" applyFont="1" applyFill="1" applyBorder="1" applyAlignment="1">
      <alignment vertical="top" wrapText="1"/>
    </xf>
    <xf numFmtId="43" fontId="17" fillId="6" borderId="14" xfId="0" applyNumberFormat="1" applyFont="1" applyFill="1" applyBorder="1" applyAlignment="1">
      <alignment vertical="top"/>
    </xf>
    <xf numFmtId="43" fontId="17" fillId="6" borderId="14" xfId="0" applyNumberFormat="1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8" fillId="6" borderId="25" xfId="0" applyNumberFormat="1" applyFont="1" applyFill="1" applyBorder="1" applyAlignment="1">
      <alignment vertical="top" wrapText="1"/>
    </xf>
    <xf numFmtId="2" fontId="18" fillId="6" borderId="14" xfId="0" applyNumberFormat="1" applyFont="1" applyFill="1" applyBorder="1" applyAlignment="1">
      <alignment vertical="top" wrapText="1"/>
    </xf>
    <xf numFmtId="43" fontId="17" fillId="4" borderId="6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 wrapText="1"/>
    </xf>
    <xf numFmtId="0" fontId="17" fillId="6" borderId="2" xfId="0" applyFont="1" applyFill="1" applyBorder="1" applyAlignment="1">
      <alignment vertical="top" wrapText="1"/>
    </xf>
    <xf numFmtId="43" fontId="18" fillId="6" borderId="25" xfId="0" applyNumberFormat="1" applyFont="1" applyFill="1" applyBorder="1" applyAlignment="1">
      <alignment horizontal="center" vertical="top"/>
    </xf>
    <xf numFmtId="43" fontId="18" fillId="6" borderId="11" xfId="3" applyFont="1" applyFill="1" applyBorder="1" applyAlignment="1">
      <alignment vertical="top" wrapText="1"/>
    </xf>
    <xf numFmtId="0" fontId="17" fillId="6" borderId="6" xfId="0" applyFont="1" applyFill="1" applyBorder="1" applyAlignment="1">
      <alignment horizontal="left" vertical="top"/>
    </xf>
    <xf numFmtId="0" fontId="18" fillId="6" borderId="19" xfId="0" applyFont="1" applyFill="1" applyBorder="1" applyAlignment="1">
      <alignment horizontal="center" vertical="top"/>
    </xf>
    <xf numFmtId="2" fontId="18" fillId="0" borderId="27" xfId="0" applyNumberFormat="1" applyFont="1" applyBorder="1" applyAlignment="1">
      <alignment vertical="top" wrapText="1"/>
    </xf>
    <xf numFmtId="43" fontId="18" fillId="6" borderId="19" xfId="0" applyNumberFormat="1" applyFont="1" applyFill="1" applyBorder="1" applyAlignment="1">
      <alignment horizontal="center" vertical="top"/>
    </xf>
    <xf numFmtId="43" fontId="17" fillId="6" borderId="19" xfId="0" applyNumberFormat="1" applyFont="1" applyFill="1" applyBorder="1" applyAlignment="1">
      <alignment horizontal="center" vertical="top"/>
    </xf>
    <xf numFmtId="0" fontId="17" fillId="0" borderId="19" xfId="0" applyFont="1" applyBorder="1" applyAlignment="1">
      <alignment vertical="top" wrapText="1"/>
    </xf>
    <xf numFmtId="0" fontId="18" fillId="6" borderId="28" xfId="0" applyFont="1" applyFill="1" applyBorder="1" applyAlignment="1">
      <alignment horizontal="center" vertical="top"/>
    </xf>
    <xf numFmtId="2" fontId="18" fillId="0" borderId="29" xfId="0" applyNumberFormat="1" applyFont="1" applyBorder="1" applyAlignment="1">
      <alignment vertical="top" wrapText="1"/>
    </xf>
    <xf numFmtId="43" fontId="18" fillId="6" borderId="28" xfId="0" applyNumberFormat="1" applyFont="1" applyFill="1" applyBorder="1" applyAlignment="1">
      <alignment horizontal="center" vertical="top"/>
    </xf>
    <xf numFmtId="43" fontId="17" fillId="6" borderId="28" xfId="0" applyNumberFormat="1" applyFont="1" applyFill="1" applyBorder="1" applyAlignment="1">
      <alignment horizontal="center" vertical="top"/>
    </xf>
    <xf numFmtId="0" fontId="17" fillId="0" borderId="28" xfId="0" applyFont="1" applyBorder="1" applyAlignment="1">
      <alignment vertical="top" wrapText="1"/>
    </xf>
    <xf numFmtId="43" fontId="24" fillId="6" borderId="5" xfId="0" applyNumberFormat="1" applyFont="1" applyFill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43" fontId="4" fillId="17" borderId="2" xfId="0" applyNumberFormat="1" applyFont="1" applyFill="1" applyBorder="1" applyAlignment="1">
      <alignment horizontal="center" vertical="center"/>
    </xf>
    <xf numFmtId="43" fontId="4" fillId="17" borderId="5" xfId="0" applyNumberFormat="1" applyFont="1" applyFill="1" applyBorder="1" applyAlignment="1">
      <alignment horizontal="center" vertical="center"/>
    </xf>
    <xf numFmtId="43" fontId="8" fillId="21" borderId="10" xfId="0" applyNumberFormat="1" applyFont="1" applyFill="1" applyBorder="1" applyAlignment="1">
      <alignment horizontal="center"/>
    </xf>
    <xf numFmtId="43" fontId="8" fillId="21" borderId="11" xfId="0" applyNumberFormat="1" applyFont="1" applyFill="1" applyBorder="1" applyAlignment="1">
      <alignment horizontal="center"/>
    </xf>
    <xf numFmtId="43" fontId="8" fillId="6" borderId="18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21" fillId="0" borderId="0" xfId="3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3" applyFont="1" applyBorder="1" applyAlignment="1">
      <alignment horizontal="center"/>
    </xf>
    <xf numFmtId="0" fontId="21" fillId="0" borderId="0" xfId="3" applyNumberFormat="1" applyFont="1" applyAlignment="1">
      <alignment horizontal="center"/>
    </xf>
    <xf numFmtId="43" fontId="21" fillId="0" borderId="0" xfId="3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3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3" applyFont="1" applyFill="1" applyBorder="1" applyAlignment="1">
      <alignment horizontal="center" vertical="center" wrapText="1"/>
    </xf>
    <xf numFmtId="43" fontId="2" fillId="7" borderId="5" xfId="3" applyFont="1" applyFill="1" applyBorder="1" applyAlignment="1">
      <alignment horizontal="center" vertical="center" wrapText="1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43" fontId="31" fillId="6" borderId="0" xfId="0" applyNumberFormat="1" applyFont="1" applyFill="1" applyAlignment="1">
      <alignment horizontal="center"/>
    </xf>
    <xf numFmtId="43" fontId="6" fillId="6" borderId="18" xfId="3" applyFont="1" applyFill="1" applyBorder="1" applyAlignment="1">
      <alignment horizontal="left"/>
    </xf>
    <xf numFmtId="43" fontId="7" fillId="6" borderId="0" xfId="3" applyFont="1" applyFill="1" applyBorder="1" applyAlignment="1">
      <alignment horizontal="left"/>
    </xf>
    <xf numFmtId="43" fontId="31" fillId="6" borderId="0" xfId="3" applyFont="1" applyFill="1" applyBorder="1" applyAlignment="1">
      <alignment horizontal="center"/>
    </xf>
    <xf numFmtId="43" fontId="31" fillId="6" borderId="0" xfId="3" applyFont="1" applyFill="1" applyBorder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88" fontId="7" fillId="0" borderId="2" xfId="3" applyNumberFormat="1" applyFont="1" applyBorder="1" applyAlignment="1">
      <alignment horizontal="center" vertical="center"/>
    </xf>
    <xf numFmtId="188" fontId="7" fillId="0" borderId="4" xfId="3" applyNumberFormat="1" applyFont="1" applyBorder="1" applyAlignment="1">
      <alignment horizontal="center" vertical="center"/>
    </xf>
    <xf numFmtId="188" fontId="7" fillId="0" borderId="5" xfId="3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43" fontId="7" fillId="0" borderId="2" xfId="3" applyFont="1" applyBorder="1" applyAlignment="1">
      <alignment horizontal="center" vertical="center" wrapText="1"/>
    </xf>
    <xf numFmtId="43" fontId="7" fillId="0" borderId="4" xfId="3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2" fontId="7" fillId="6" borderId="2" xfId="0" applyNumberFormat="1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8" fillId="6" borderId="0" xfId="3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3" fontId="6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43" fontId="7" fillId="0" borderId="0" xfId="3" applyFont="1" applyBorder="1" applyAlignment="1">
      <alignment horizontal="center"/>
    </xf>
    <xf numFmtId="43" fontId="3" fillId="0" borderId="0" xfId="3" applyFont="1" applyBorder="1" applyAlignment="1">
      <alignment horizontal="left"/>
    </xf>
  </cellXfs>
  <cellStyles count="4">
    <cellStyle name="จุลภาค" xfId="1" builtinId="3"/>
    <cellStyle name="จุลภาค 2" xfId="3" xr:uid="{3057F25D-35B6-46E2-BBD0-647C3C7DB753}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F4CC9ED8-7B41-42CE-88A3-EEB56529AA0D}"/>
            </a:ext>
          </a:extLst>
        </xdr:cNvPr>
        <xdr:cNvSpPr/>
      </xdr:nvSpPr>
      <xdr:spPr>
        <a:xfrm>
          <a:off x="8928735" y="248812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33;&#3609;65/&#3588;&#3640;&#3617;&#3591;&#3623;&#3604;&#3648;&#3591;&#3636;&#3609;&#3585;&#3633;&#3609;%20&#3617;&#3636;&#3618;%20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6;.&#3618;.6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91;&#3623;&#3604;&#3608;.&#3588;.6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7;&#3588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รายงานงวดเงินกัน65"/>
      <sheetName val="งบครุภัณฑ์ 65 36001   36002"/>
      <sheetName val="งบ65สิ่งก่อสร้า"/>
      <sheetName val="เงินกันดำเนินงานครุภัณฑ์สิ่  65"/>
      <sheetName val="สรุปกัน65"/>
      <sheetName val="รายงานแบบ8 ปี 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รายงานเงินกันไว้เบิกเหลื่อมปี งบประมาณประจำปี พ.ศ. 2565</v>
          </cell>
          <cell r="B1"/>
          <cell r="C1"/>
          <cell r="D1"/>
          <cell r="E1"/>
          <cell r="F1"/>
          <cell r="G1"/>
          <cell r="H1"/>
          <cell r="I1"/>
          <cell r="J1"/>
          <cell r="K1"/>
          <cell r="L1"/>
          <cell r="M1"/>
        </row>
        <row r="3">
          <cell r="A3" t="str">
            <v>สำนักงานเขตพื้นที่การศึกษาประถมศึกษาปทุมธานี เขต 2</v>
          </cell>
          <cell r="B3"/>
          <cell r="C3"/>
          <cell r="D3"/>
          <cell r="E3"/>
          <cell r="F3"/>
          <cell r="G3"/>
          <cell r="H3"/>
          <cell r="I3"/>
          <cell r="J3"/>
          <cell r="K3"/>
          <cell r="L3"/>
          <cell r="M3"/>
        </row>
        <row r="6">
          <cell r="A6" t="str">
            <v>ก</v>
          </cell>
          <cell r="E6" t="str">
            <v xml:space="preserve">แผนงานบุคลากรภาครัฐ </v>
          </cell>
        </row>
        <row r="7">
          <cell r="A7">
            <v>1</v>
          </cell>
          <cell r="E7" t="str">
            <v>ผลผลิตรายการค่าใช้จ่ายยภาครัฐยกระดับคุณภาพการศึกษาและการเรียนรู้ตลอดชีวิต</v>
          </cell>
          <cell r="F7" t="str">
            <v>2000414008</v>
          </cell>
        </row>
        <row r="8">
          <cell r="A8">
            <v>1.1000000000000001</v>
          </cell>
          <cell r="E8" t="str">
            <v>กิจกรรมค่าใช้จ่ายบุคลากรภาครัฐของสำนักงานคณะกรรมการการศึกษาขั้นพื้นฐาน</v>
          </cell>
          <cell r="F8" t="str">
            <v>200041300P2762</v>
          </cell>
          <cell r="G8">
            <v>0</v>
          </cell>
          <cell r="H8"/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 t="str">
            <v>งบดำเนินงาน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1.1.1</v>
          </cell>
          <cell r="E10" t="str">
            <v>หนังสือห้องสมุด</v>
          </cell>
        </row>
        <row r="11">
          <cell r="A11" t="str">
            <v>1.1.1.1</v>
          </cell>
          <cell r="E11" t="str">
            <v>ร.ร.วัดศรีสโมสร</v>
          </cell>
          <cell r="F11" t="str">
            <v>2000414008000000</v>
          </cell>
        </row>
        <row r="16"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1.1.1.2</v>
          </cell>
          <cell r="E17" t="str">
            <v>ร.ร.วัดสุวรรณ</v>
          </cell>
        </row>
        <row r="22"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1.1.1.3</v>
          </cell>
          <cell r="E23" t="str">
            <v>ร.ร.วัดมูลจินดาราม</v>
          </cell>
        </row>
        <row r="28">
          <cell r="G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1.1.1.4</v>
          </cell>
          <cell r="E29" t="str">
            <v>ร.ร.วัดปัญจทายิกาวาส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 t="str">
            <v>รวม</v>
          </cell>
          <cell r="F35" t="str">
            <v>2000414008</v>
          </cell>
        </row>
        <row r="36">
          <cell r="A36" t="str">
            <v>ข</v>
          </cell>
          <cell r="E36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37">
          <cell r="A37">
            <v>2</v>
          </cell>
          <cell r="E37" t="str">
            <v xml:space="preserve">ผลผลิตและโครงการ ผู้จบการศึกษาภาคบังคับ  </v>
          </cell>
          <cell r="F37" t="str">
            <v>2000435045</v>
          </cell>
        </row>
        <row r="38">
          <cell r="A38">
            <v>2.1</v>
          </cell>
          <cell r="E38" t="str">
            <v xml:space="preserve">กิจกรรมพัฒนาศักยภาพการจัดการเรียนการสอนภาษาจีน  </v>
          </cell>
          <cell r="F38" t="str">
            <v>200041300P2773</v>
          </cell>
        </row>
        <row r="39">
          <cell r="E39" t="str">
            <v>งบดำเนินงาน</v>
          </cell>
          <cell r="F39" t="str">
            <v>6411200</v>
          </cell>
        </row>
        <row r="40">
          <cell r="A40" t="str">
            <v>2.1.1</v>
          </cell>
          <cell r="E40" t="str">
            <v>ค่าใช้จ่ายยกระดับคุณภาพการศึกษา ปรับปรุงซ่อมแซมอาคารเรียน</v>
          </cell>
        </row>
        <row r="41">
          <cell r="A41" t="str">
            <v>2.1.1.1</v>
          </cell>
          <cell r="E41" t="str">
            <v>ร.ร.ชุมชนบึงบา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รวม</v>
          </cell>
        </row>
        <row r="48">
          <cell r="A48" t="str">
            <v>ค</v>
          </cell>
          <cell r="E48" t="str">
            <v>แผนงานพื้นฐานด้านการพัฒนาและเสริมสร้างศักยภาพคน</v>
          </cell>
        </row>
        <row r="60">
          <cell r="E60" t="str">
            <v>ผลผลิตผู้จบการศึกษาภาคบังคับ</v>
          </cell>
          <cell r="F60" t="str">
            <v>2000436002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F70"/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A84"/>
          <cell r="E84" t="str">
            <v>ค่าครุภัณฑ์</v>
          </cell>
          <cell r="F84"/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  <cell r="F85"/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F92"/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A121"/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E129" t="str">
            <v xml:space="preserve">กิจกรรมก่อสร้างปรับปรุง ซ่อมแซมอาคารเรียนและสิ่งก่อสร้างประกอบ </v>
          </cell>
          <cell r="F129" t="str">
            <v>200041300P2790</v>
          </cell>
        </row>
        <row r="130">
          <cell r="A130"/>
          <cell r="E130" t="str">
            <v xml:space="preserve">งบลงทุน ค่าที่ดินและสิ่งก่อสร้าง </v>
          </cell>
          <cell r="F130" t="str">
            <v xml:space="preserve"> 6511320</v>
          </cell>
        </row>
        <row r="131">
          <cell r="A131" t="str">
            <v>3.3.1</v>
          </cell>
          <cell r="E131" t="str">
            <v>อาคารเรียนแบบพิเศษ</v>
          </cell>
          <cell r="F131"/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/>
          <cell r="E132" t="str">
            <v>ร.ร.ธัญญสิทธิศิลป์</v>
          </cell>
          <cell r="F132" t="str">
            <v>20004360002003220054</v>
          </cell>
        </row>
        <row r="133">
          <cell r="F133"/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E162" t="str">
            <v>อาคารเรียน318ล./55-ขเขตแผ่นดินไหว</v>
          </cell>
          <cell r="F162"/>
          <cell r="G162">
            <v>10785600</v>
          </cell>
          <cell r="H162">
            <v>0</v>
          </cell>
          <cell r="I162">
            <v>5778000</v>
          </cell>
          <cell r="J162">
            <v>0</v>
          </cell>
          <cell r="K162">
            <v>0</v>
          </cell>
          <cell r="L162">
            <v>5007600</v>
          </cell>
        </row>
        <row r="163">
          <cell r="A163"/>
          <cell r="E163" t="str">
            <v>ร.ร.ชุมชนเลิศพินิจพิทยาคม</v>
          </cell>
          <cell r="F163" t="str">
            <v>20004 36000200 3220054</v>
          </cell>
        </row>
        <row r="177">
          <cell r="E177" t="str">
            <v>งวด 10 ครบ 15 ธ.ค64/ 1,926,000</v>
          </cell>
        </row>
        <row r="195">
          <cell r="G195">
            <v>10785600</v>
          </cell>
          <cell r="H195">
            <v>0</v>
          </cell>
          <cell r="I195">
            <v>5778000</v>
          </cell>
          <cell r="J195">
            <v>0</v>
          </cell>
          <cell r="K195">
            <v>0</v>
          </cell>
          <cell r="L195">
            <v>5007600</v>
          </cell>
          <cell r="M195">
            <v>0</v>
          </cell>
        </row>
        <row r="196">
          <cell r="A196" t="str">
            <v>3.3.3</v>
          </cell>
          <cell r="E196"/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A197"/>
          <cell r="F197" t="str">
            <v>20004360002003210AE8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3.3.4</v>
          </cell>
          <cell r="E221" t="str">
            <v>โรงอาหารขนาดเล็ก260ที่นั่ง</v>
          </cell>
          <cell r="F221"/>
        </row>
        <row r="222">
          <cell r="A222"/>
          <cell r="E222" t="str">
            <v>ร.ร.วัดพิรุณศาสตร์</v>
          </cell>
          <cell r="F222" t="str">
            <v>20004360002003210G66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3.3.5</v>
          </cell>
          <cell r="E240" t="str">
            <v>สปช.301/26(ปี2539)</v>
          </cell>
          <cell r="F240"/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A241"/>
          <cell r="E241" t="str">
            <v>ร.ร.วัดธรรมราษฏร์เจริญผล</v>
          </cell>
          <cell r="F241" t="str">
            <v>20004360002003210G67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 t="str">
            <v>***</v>
          </cell>
          <cell r="E246" t="str">
            <v>รวมทั้งสิ้น</v>
          </cell>
          <cell r="F246">
            <v>2000436002</v>
          </cell>
          <cell r="G246">
            <v>10785600</v>
          </cell>
          <cell r="H246">
            <v>0</v>
          </cell>
          <cell r="I246">
            <v>5778000</v>
          </cell>
          <cell r="J246">
            <v>0</v>
          </cell>
          <cell r="K246">
            <v>0</v>
          </cell>
          <cell r="L246">
            <v>5007600</v>
          </cell>
        </row>
        <row r="247">
          <cell r="A247">
            <v>4</v>
          </cell>
          <cell r="E247" t="str">
            <v>ผลผลิตผู้จบการศึกษามัธยมศึกษาตอนปลาย</v>
          </cell>
          <cell r="F247" t="str">
            <v>2000436003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4.0999999999999996</v>
          </cell>
          <cell r="E248" t="str">
            <v>กิจกรรมการจัดการศึกษามัธยมศึกษาตอนปลายสำหรับโรงเรียนปกติ</v>
          </cell>
          <cell r="F248" t="str">
            <v>200041300P2797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A249"/>
          <cell r="E249" t="str">
            <v xml:space="preserve">งบดำเนินงาน  </v>
          </cell>
          <cell r="F249" t="str">
            <v>6411200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4.1.1</v>
          </cell>
          <cell r="E250" t="str">
            <v>ค่าสื่อ วัสดุ อุปกรณ์ประกอบการเรียนการสอนให้กับนักเรียน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4.1.1.1</v>
          </cell>
          <cell r="E251" t="str">
            <v>ร.ร.คลองสิบสาม "ผิวศรีราษฎร์บำรุง"</v>
          </cell>
          <cell r="F251"/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4.1.1.2</v>
          </cell>
          <cell r="E259" t="str">
            <v>ร.ร.วัดราษฎร์บำรุง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4.1.1.3</v>
          </cell>
          <cell r="E267" t="str">
            <v>ร.ร.วัดกลางคลองสี่</v>
          </cell>
          <cell r="F267"/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 t="str">
            <v>***</v>
          </cell>
          <cell r="E275" t="str">
            <v>รวม</v>
          </cell>
          <cell r="F275" t="str">
            <v>2000436003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5</v>
          </cell>
          <cell r="E276" t="str">
            <v xml:space="preserve">ผลผลิตเด็กพิการได้รับการศึกษาขั้นพื้นฐานและการพัฒนาสมรรถภาพ </v>
          </cell>
          <cell r="F276" t="str">
            <v>2000436004000000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5.0999999999999996</v>
          </cell>
          <cell r="E277" t="str">
            <v>กิจกรรมคืนครูให้นักเรียนสำหรับนักเรียนพิการ</v>
          </cell>
          <cell r="F277" t="str">
            <v>200041300P2803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A278"/>
          <cell r="E278" t="str">
            <v xml:space="preserve">งบดำเนินงาน  </v>
          </cell>
          <cell r="F278" t="str">
            <v>6411200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5.1.1</v>
          </cell>
          <cell r="E279" t="str">
            <v>ค่าสื่อ วัสดุ อุปกรณ์ประกอบการเรียนการสอนให้กับนักเรียน</v>
          </cell>
          <cell r="F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5.1.1.1</v>
          </cell>
          <cell r="E280" t="str">
            <v>ร.ร.สหราษฎร์บำรุง</v>
          </cell>
          <cell r="F280"/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5.1.1.2</v>
          </cell>
          <cell r="E284" t="str">
            <v>ร.ร.วัดลาดสนุ่น</v>
          </cell>
          <cell r="F284"/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 t="str">
            <v>5.1.1.3</v>
          </cell>
          <cell r="E288" t="str">
            <v>ร.ร.วัดดอนใหญ่</v>
          </cell>
          <cell r="F288"/>
        </row>
        <row r="293"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 t="str">
            <v>***</v>
          </cell>
          <cell r="E294" t="str">
            <v>รวม</v>
          </cell>
          <cell r="F294" t="str">
            <v>2000436004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ง</v>
          </cell>
          <cell r="E295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296">
          <cell r="A296">
            <v>1</v>
          </cell>
          <cell r="E296" t="str">
            <v xml:space="preserve">โครงการโรงเรียนคุณภาพประจำตำบล  </v>
          </cell>
          <cell r="F296" t="str">
            <v>20004 3500B6</v>
          </cell>
          <cell r="G296">
            <v>8768650</v>
          </cell>
          <cell r="H296">
            <v>0</v>
          </cell>
          <cell r="I296">
            <v>4464040</v>
          </cell>
          <cell r="J296">
            <v>0</v>
          </cell>
          <cell r="K296">
            <v>0</v>
          </cell>
          <cell r="L296">
            <v>4304610</v>
          </cell>
          <cell r="M296">
            <v>0</v>
          </cell>
        </row>
        <row r="297">
          <cell r="A297">
            <v>1.1000000000000001</v>
          </cell>
          <cell r="E297" t="str">
            <v>กิจกรรมโรงเรียนคุณภาพประจำตำบล</v>
          </cell>
          <cell r="F297" t="str">
            <v>20004 65 00077 00000</v>
          </cell>
          <cell r="G297">
            <v>8768650</v>
          </cell>
          <cell r="H297">
            <v>0</v>
          </cell>
          <cell r="I297">
            <v>4464040</v>
          </cell>
          <cell r="J297">
            <v>0</v>
          </cell>
          <cell r="K297">
            <v>0</v>
          </cell>
          <cell r="L297">
            <v>4304610</v>
          </cell>
          <cell r="M297">
            <v>0</v>
          </cell>
        </row>
        <row r="298">
          <cell r="A298"/>
          <cell r="E298" t="str">
            <v xml:space="preserve">งบลงทุน ค่าที่ดินและสิ่งก่อสร้าง  </v>
          </cell>
          <cell r="F298" t="str">
            <v>6511320</v>
          </cell>
          <cell r="G298">
            <v>8768650</v>
          </cell>
          <cell r="H298">
            <v>0</v>
          </cell>
          <cell r="I298">
            <v>4464040</v>
          </cell>
          <cell r="J298">
            <v>0</v>
          </cell>
          <cell r="K298">
            <v>0</v>
          </cell>
          <cell r="L298">
            <v>4304610</v>
          </cell>
          <cell r="M298">
            <v>0</v>
          </cell>
        </row>
        <row r="299">
          <cell r="A299" t="str">
            <v>1.1.1</v>
          </cell>
          <cell r="E299" t="str">
            <v>อาคารเรียน216ล./57-ขเขตแผ่นดินไหว</v>
          </cell>
          <cell r="F299"/>
          <cell r="G299">
            <v>8768650</v>
          </cell>
          <cell r="H299">
            <v>0</v>
          </cell>
          <cell r="I299">
            <v>4464040</v>
          </cell>
          <cell r="J299">
            <v>0</v>
          </cell>
          <cell r="K299">
            <v>0</v>
          </cell>
          <cell r="L299">
            <v>4304610</v>
          </cell>
          <cell r="M299">
            <v>0</v>
          </cell>
        </row>
        <row r="300">
          <cell r="A300"/>
          <cell r="E300" t="str">
            <v>ร.ร.ชุมชนประชานิกรอำนวยเวทย์</v>
          </cell>
          <cell r="F300" t="str">
            <v>20004 3200B600 3220045</v>
          </cell>
        </row>
        <row r="325">
          <cell r="G325">
            <v>8768650</v>
          </cell>
          <cell r="H325">
            <v>0</v>
          </cell>
          <cell r="I325">
            <v>4464040</v>
          </cell>
          <cell r="K325">
            <v>0</v>
          </cell>
          <cell r="L325">
            <v>4304610</v>
          </cell>
        </row>
        <row r="326">
          <cell r="F326"/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A327"/>
          <cell r="E327"/>
          <cell r="F327"/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 t="str">
            <v>***</v>
          </cell>
          <cell r="E346" t="str">
            <v>รวม</v>
          </cell>
          <cell r="F346" t="str">
            <v>20004350B64</v>
          </cell>
          <cell r="G346">
            <v>8768650</v>
          </cell>
          <cell r="H346">
            <v>0</v>
          </cell>
          <cell r="I346">
            <v>4464040</v>
          </cell>
          <cell r="J346">
            <v>0</v>
          </cell>
          <cell r="K346">
            <v>0</v>
          </cell>
          <cell r="L346">
            <v>4304610</v>
          </cell>
          <cell r="M346">
            <v>0</v>
          </cell>
        </row>
        <row r="347">
          <cell r="E347" t="str">
            <v>งบดำเนินงาน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  <cell r="J351"/>
          <cell r="M351"/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มัธยมปลาย 35000300"/>
      <sheetName val="รายงานเงินงวด"/>
      <sheetName val="มัธยม350002"/>
      <sheetName val="3022ยุทธศาสตร์สร้างความเสมอภาค"/>
      <sheetName val="57037บูรณาการต่อต้านการทุจร "/>
      <sheetName val="1408บุคลากรภาครัฐ"/>
      <sheetName val="ควบคุมสิ่งก่อสร้าง 36001 36002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6"/>
      <sheetName val="35002  ช่วยเหลือกลุ่ม  ขับเคลื่"/>
      <sheetName val="ทะเบียนคุมย่อย"/>
      <sheetName val="ยุธศาสตร์เรียนดีปร3100116003211"/>
      <sheetName val="ประถม 350002"/>
      <sheetName val="ยุธศาสตร์การเรียนร310011 310061"/>
      <sheetName val="คุมงบ 36001 36002 ครุภัณฑ์"/>
      <sheetName val="ระบบการควบคุมฯ"/>
      <sheetName val="งบประจำและงบกลยุทธ์"/>
      <sheetName val="งบสพฐ"/>
      <sheetName val="ก่อนประถม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7">
          <cell r="I37">
            <v>0</v>
          </cell>
          <cell r="J37">
            <v>0</v>
          </cell>
        </row>
      </sheetData>
      <sheetData sheetId="33"/>
      <sheetData sheetId="34"/>
      <sheetData sheetId="35"/>
      <sheetData sheetId="36"/>
      <sheetData sheetId="37"/>
      <sheetData sheetId="38"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18000</v>
          </cell>
          <cell r="N40">
            <v>5418772.8899999997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450</v>
          </cell>
          <cell r="N66">
            <v>161468</v>
          </cell>
        </row>
        <row r="121">
          <cell r="I121">
            <v>0</v>
          </cell>
          <cell r="J121">
            <v>0</v>
          </cell>
          <cell r="M121">
            <v>1096830</v>
          </cell>
          <cell r="N121">
            <v>277600</v>
          </cell>
        </row>
        <row r="128">
          <cell r="K128">
            <v>0</v>
          </cell>
          <cell r="L128"/>
        </row>
      </sheetData>
      <sheetData sheetId="39">
        <row r="100">
          <cell r="E100" t="str">
            <v>ทำสัญญา16 ธค 66 ครบ 14 กพ 66</v>
          </cell>
        </row>
      </sheetData>
      <sheetData sheetId="40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41"/>
      <sheetData sheetId="42"/>
      <sheetData sheetId="43"/>
      <sheetData sheetId="44"/>
      <sheetData sheetId="45"/>
      <sheetData sheetId="46">
        <row r="52">
          <cell r="E52" t="str">
            <v>ทำสัญญา 20 กพ 66 ครบ 22 มีค 66</v>
          </cell>
        </row>
        <row r="106">
          <cell r="E106" t="str">
            <v>ทำสัญญา 11 มค 66 ครบ 12 มีค 66</v>
          </cell>
        </row>
        <row r="117">
          <cell r="E117" t="str">
            <v>ทำสัญญา 20 มค 66 ครบ 20 เมย 66</v>
          </cell>
        </row>
        <row r="127">
          <cell r="E127" t="str">
            <v>ทำสัญญา 8 มีค 66 ครบ 7 พค 66</v>
          </cell>
        </row>
        <row r="134">
          <cell r="D134" t="str">
            <v>ทำสัญญา 14 ธค 65 ครบ 28 มค 66</v>
          </cell>
        </row>
        <row r="141">
          <cell r="D141" t="str">
            <v>ทำสัญญา 6 ธค 65 ครบ 05 มค 66</v>
          </cell>
        </row>
        <row r="148">
          <cell r="D148" t="str">
            <v>ทำสัญญา 6 ธค 65 ครบ 05 มค 66</v>
          </cell>
        </row>
        <row r="156">
          <cell r="D156" t="str">
            <v>ทำสัญญา 29 ธค 65 ครบ 28 มค 66</v>
          </cell>
        </row>
        <row r="163">
          <cell r="D163" t="str">
            <v>ทำสัญญา 12 มค 66 ครบ 26 กพ66</v>
          </cell>
        </row>
        <row r="170">
          <cell r="D170" t="str">
            <v>ทำสัญญา 20 มค 66 ครบ 20 เมย 66</v>
          </cell>
        </row>
        <row r="210">
          <cell r="D210" t="str">
            <v>ทำสัญญา 19 ธค 65 ครบ 16 มีค 66</v>
          </cell>
        </row>
        <row r="236">
          <cell r="E236" t="str">
            <v>ทำสัญญญา  9 มค 66 ครบ 25 มีค 66</v>
          </cell>
        </row>
      </sheetData>
      <sheetData sheetId="47">
        <row r="626"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47"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4560</v>
          </cell>
          <cell r="N647">
            <v>47499.8</v>
          </cell>
        </row>
      </sheetData>
      <sheetData sheetId="48"/>
      <sheetData sheetId="49"/>
      <sheetData sheetId="50">
        <row r="5">
          <cell r="A5" t="str">
            <v>ข้อมูล ณ วันที่  30 มิถุนายน 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20004 14000800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6611150</v>
          </cell>
          <cell r="C12" t="str">
            <v>20004 14000800 1000000</v>
          </cell>
        </row>
        <row r="13">
          <cell r="A13" t="str">
            <v>1.1.1</v>
          </cell>
          <cell r="B13" t="str">
            <v>ค่าตอบแทนพนักงานราชการ29 อัตรา (ต.ค.65 - ก.พ.66) 3,040,000 บาท</v>
          </cell>
          <cell r="C13" t="str">
            <v>ศธ 04002/ว4811 ลว.25 ต.ค.65 โอนครั้งที่ 7</v>
          </cell>
          <cell r="D13">
            <v>6857000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15">
          <cell r="A15" t="str">
            <v>1.1.1.2</v>
          </cell>
          <cell r="B15" t="str">
            <v xml:space="preserve">ค่าตอบแทนพนักงานราชการ 28 อัตรา (มิย - สค 66) 1,841,000 บาท </v>
          </cell>
          <cell r="C15" t="str">
            <v>ศธ 04002/ว2030 ลว.23 พค 66 โอนครั้งที่ 549</v>
          </cell>
        </row>
        <row r="21">
          <cell r="A21"/>
          <cell r="B21" t="str">
            <v xml:space="preserve"> งบดำเนินงาน 66112xx</v>
          </cell>
          <cell r="C21" t="str">
            <v>20004 14000800 2000000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    </cell>
          <cell r="C22" t="str">
            <v>ศธ 04002/ว4811 ลว.25 ต.ค.65 โอนครั้งที่ 7</v>
          </cell>
          <cell r="D22">
            <v>246000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4">
          <cell r="A24" t="str">
            <v>1.1.2.2</v>
          </cell>
          <cell r="B24" t="str">
            <v>เงินสมทบกองทุนประกันสังคม 28 อัตรา (มิย-สค66) 63000 บาท</v>
          </cell>
          <cell r="C24" t="str">
            <v>ศธ 04002/ว2030 ลว.23 พค 66 โอนครั้งที่ 549</v>
          </cell>
        </row>
        <row r="29">
          <cell r="A29" t="str">
            <v>1.1.3</v>
          </cell>
          <cell r="B29" t="str">
            <v xml:space="preserve">ค่าเช่าบ้าน  ครั้งที่ 1 768,000 บาท </v>
          </cell>
          <cell r="C29" t="str">
            <v>ศธ 04002/ว5197 ลว.14/11/2022 โอนครั้งที่ 67</v>
          </cell>
          <cell r="D29">
            <v>1824500</v>
          </cell>
        </row>
        <row r="30">
          <cell r="A30" t="str">
            <v>1.1.3.1</v>
          </cell>
          <cell r="B30" t="str">
            <v>ค่าเช่าบ้านครั้งที่ 2 421,500</v>
          </cell>
          <cell r="C30" t="str">
            <v>ศธ 04002/ว709 ลว. 23 ก.พ.66</v>
          </cell>
        </row>
        <row r="31">
          <cell r="A31" t="str">
            <v>1.1.3.2</v>
          </cell>
          <cell r="B31" t="str">
            <v>ค่าเช่าบ้านครั้งที่ 3 635,000 บาท มิย - สค 66</v>
          </cell>
          <cell r="C31" t="str">
            <v>ศธ 04002/ว2424 ลว. 16 มิย 66</v>
          </cell>
        </row>
        <row r="34">
          <cell r="A34" t="str">
            <v>ข</v>
          </cell>
          <cell r="B34" t="str">
            <v xml:space="preserve">แผนงานยุทธศาสตร์พัฒนาคุณภาพการศึกษาและการเรียนรู้ </v>
          </cell>
        </row>
        <row r="40">
          <cell r="C40" t="str">
            <v>20004 31003100</v>
          </cell>
        </row>
        <row r="42">
          <cell r="A42">
            <v>1.1000000000000001</v>
          </cell>
          <cell r="B42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2" t="str">
            <v>20004 66 00039 00000</v>
          </cell>
        </row>
        <row r="43">
          <cell r="B43" t="str">
            <v>งบรายจ่ายอื่น   6611500</v>
          </cell>
          <cell r="C43" t="str">
            <v>20004 31003100 5000003</v>
          </cell>
        </row>
        <row r="44">
          <cell r="A44" t="str">
            <v>1.1.1</v>
          </cell>
          <cell r="B44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4" t="str">
            <v>ศธ 04002/ว1463  ลว. 11 เมย 66 โอนครั้งที่ 466</v>
          </cell>
          <cell r="F44">
            <v>1800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1320</v>
          </cell>
        </row>
        <row r="46">
          <cell r="A46">
            <v>1.2</v>
          </cell>
          <cell r="B46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6" t="str">
            <v>20004 66 00040 00000</v>
          </cell>
        </row>
        <row r="47">
          <cell r="B47" t="str">
            <v>งบรายจ่ายอื่น   6611500</v>
          </cell>
          <cell r="C47" t="str">
            <v>20004 31003100 5000004</v>
          </cell>
        </row>
        <row r="48">
          <cell r="A48" t="str">
            <v>1.2.1</v>
          </cell>
          <cell r="B48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    </cell>
          <cell r="C48" t="str">
            <v>ศธ 04002/ว5005  ลว. 3 พ.ย. 65 โอนครั้งที่ 42</v>
          </cell>
          <cell r="F48">
            <v>800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800</v>
          </cell>
          <cell r="L48">
            <v>0</v>
          </cell>
        </row>
        <row r="49">
          <cell r="A49" t="str">
            <v>1.2.2</v>
          </cell>
          <cell r="B49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49" t="str">
            <v>ศธ 04002/ว259 ลว. 25 มค 66 โอนครั้งที่ 225</v>
          </cell>
          <cell r="F49">
            <v>9900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9900</v>
          </cell>
          <cell r="L49">
            <v>0</v>
          </cell>
        </row>
        <row r="50">
          <cell r="A50" t="str">
            <v>1.1.3</v>
          </cell>
          <cell r="B50" t="str">
    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    </cell>
          <cell r="C50" t="str">
            <v>ศธ 04002/ว2075  ลว. 25 พ.ค. 66 โอนครั้งที่ 554</v>
          </cell>
          <cell r="F50">
            <v>1600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A51" t="str">
            <v>1.2.1</v>
          </cell>
          <cell r="B51"/>
          <cell r="C51"/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/>
          <cell r="L51">
            <v>0</v>
          </cell>
        </row>
        <row r="53">
          <cell r="A53">
            <v>1.3</v>
          </cell>
          <cell r="B53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3" t="str">
            <v>20004 66 00075 00000</v>
          </cell>
        </row>
        <row r="55">
          <cell r="A55" t="str">
            <v>1.3.1</v>
          </cell>
          <cell r="B55" t="str">
    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    </cell>
          <cell r="C55" t="str">
            <v>ศธ 04002/ว897 ลว.7 มี.ค.66 โอนครั้งที่ 366</v>
          </cell>
          <cell r="F55">
            <v>12000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1.3.2</v>
          </cell>
          <cell r="B56" t="str">
            <v>ค่าใช้จ่ายในการนิเทศ กำกับ ติดตามการจัดการเรียนรู้วิทยาการคำนวณและการออกแบบเทคโนโลยี (CODING)</v>
          </cell>
          <cell r="C56" t="str">
            <v>ศธ 04002/ว2543 ลว.28 มิ.ย.66 โอนครั้งที่ 616</v>
          </cell>
          <cell r="F56">
            <v>5000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>
            <v>1.4</v>
          </cell>
          <cell r="B58" t="str">
            <v>กิจกรรมการพัฒนาเด็กปฐมวัยอย่างมีคุณภาพ</v>
          </cell>
        </row>
        <row r="60">
          <cell r="A60" t="str">
            <v>1.4.1</v>
          </cell>
          <cell r="B60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60" t="str">
            <v>ศธ 04002/ว5574 ลว.9 ธ.ค.65 โอนครั้งที่ 118</v>
          </cell>
          <cell r="F60">
            <v>800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800</v>
          </cell>
        </row>
        <row r="61">
          <cell r="A61" t="str">
            <v>1.4.1.1</v>
          </cell>
          <cell r="B61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1" t="str">
            <v>ศธ 04002/ว332 ลว 1 กพ 66 ครั้งที่ 257</v>
          </cell>
          <cell r="F61">
            <v>800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800</v>
          </cell>
        </row>
        <row r="62">
          <cell r="A62" t="str">
            <v>1.4.2</v>
          </cell>
          <cell r="B62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    </cell>
          <cell r="C62" t="str">
            <v>ศธ 04002/ว197 ลว.19 ม.ค.66 โอนครั้งที่ 214</v>
          </cell>
          <cell r="F62">
            <v>3600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3600</v>
          </cell>
          <cell r="L62">
            <v>0</v>
          </cell>
        </row>
        <row r="63">
          <cell r="A63" t="str">
            <v>1.3.3</v>
          </cell>
          <cell r="B63" t="str">
    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จอมเที่ยน รีสอร์ท จังหวัดชลบุรี</v>
          </cell>
          <cell r="C63" t="str">
            <v>ศธ 04002/ว2533  ลว. 27 มิ.ย. 66 โอนครั้งที่ 609</v>
          </cell>
          <cell r="D63">
            <v>7000</v>
          </cell>
        </row>
        <row r="64">
          <cell r="A64"/>
          <cell r="B64"/>
          <cell r="C64"/>
        </row>
        <row r="65">
          <cell r="B65" t="str">
            <v>งบรายจ่ายอื่น   6611500</v>
          </cell>
        </row>
        <row r="67">
          <cell r="A67">
            <v>1.5</v>
          </cell>
          <cell r="B67" t="str">
            <v>กิจกรรมการพัฒนามาตรฐานระบบการประเมินมาตรฐานและการประกันคุณภาพการศึกษา</v>
          </cell>
          <cell r="C67" t="str">
            <v>20004 66 86181 00000</v>
          </cell>
        </row>
        <row r="68">
          <cell r="B68" t="str">
            <v>งบรายจ่ายอื่น   6611500</v>
          </cell>
          <cell r="C68" t="str">
            <v>20004 31003100 5000012</v>
          </cell>
        </row>
        <row r="69">
          <cell r="A69" t="str">
            <v>1.5.1</v>
          </cell>
          <cell r="B69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69" t="str">
            <v>ศธ 04002/ว5470 ลว.1 ธ.ค.65 โอนครั้งที่ 102</v>
          </cell>
          <cell r="F69">
            <v>800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800</v>
          </cell>
          <cell r="L69">
            <v>0</v>
          </cell>
        </row>
        <row r="72">
          <cell r="B72" t="str">
            <v xml:space="preserve">กิจกรรมพัฒนาการจัดการเรียนการสอนภาษาอังกฤษ </v>
          </cell>
        </row>
        <row r="78">
          <cell r="A78">
            <v>2.2999999999999998</v>
          </cell>
          <cell r="B78" t="str">
            <v xml:space="preserve">กิจกรรมพัฒนาศูนย์ HCEC </v>
          </cell>
          <cell r="C78" t="str">
            <v>20004 66 00103 00000</v>
          </cell>
        </row>
        <row r="79">
          <cell r="B79" t="str">
            <v>งบดำเนินงาน   66112xx</v>
          </cell>
          <cell r="C79" t="str">
            <v>20004 31004500 2000000</v>
          </cell>
        </row>
        <row r="80">
          <cell r="A80" t="str">
            <v>2.3.1</v>
          </cell>
          <cell r="B80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80" t="str">
            <v>ศธ 04002/ว512 ลว. 10 กพ 66 โอนครั้งที่ 296</v>
          </cell>
          <cell r="F80">
            <v>800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800</v>
          </cell>
          <cell r="L80">
            <v>0</v>
          </cell>
        </row>
        <row r="82">
          <cell r="A82">
            <v>2.4</v>
          </cell>
          <cell r="B82" t="str">
            <v xml:space="preserve">กิจกรรมพัฒนาครูเพื่อการจัดการเรียนรู้สู่ฐานสมรรถนะ  </v>
          </cell>
          <cell r="C82" t="str">
            <v>20004 66 00104 00000</v>
          </cell>
        </row>
        <row r="83">
          <cell r="A83"/>
          <cell r="B83" t="str">
            <v>งบดำเนินงาน   66112xx</v>
          </cell>
          <cell r="C83" t="str">
            <v>20004 31004500 2000000</v>
          </cell>
        </row>
        <row r="84">
          <cell r="A84" t="str">
            <v>2.4.1</v>
          </cell>
          <cell r="B84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84" t="str">
            <v>ศธ 04002/ว150 ลว. 16 ม.ค.66 โอนครั้งที่ 195</v>
          </cell>
          <cell r="D84">
            <v>40000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19550</v>
          </cell>
          <cell r="L84">
            <v>0</v>
          </cell>
        </row>
        <row r="88">
          <cell r="A88">
            <v>3</v>
          </cell>
          <cell r="B88" t="str">
            <v>โครงการขับเคลื่อนการพัฒนาการศึกษาที่ยั่งยืน</v>
          </cell>
          <cell r="C88" t="str">
            <v xml:space="preserve">20004 31006100 </v>
          </cell>
        </row>
        <row r="92">
          <cell r="A92">
            <v>3.1</v>
          </cell>
          <cell r="B92" t="str">
            <v xml:space="preserve">กิจกรรมสานความร่วมมือภาคีเครือข่ายด้านการจัดการศึกษา </v>
          </cell>
          <cell r="C92" t="str">
            <v>20004 66 00078 00000</v>
          </cell>
        </row>
        <row r="93">
          <cell r="A93" t="str">
            <v>3.1.1</v>
          </cell>
          <cell r="C93" t="str">
            <v>20004 31006100 5000004</v>
          </cell>
        </row>
        <row r="94">
          <cell r="A94" t="str">
            <v>3.1.1.1</v>
          </cell>
          <cell r="B94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94" t="str">
            <v>ศธ 04002/ว1915 ลว.  11 พค 66 โอนครั้งที่ 515</v>
          </cell>
          <cell r="F94">
            <v>2400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A95">
            <v>3.2</v>
          </cell>
          <cell r="B95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95" t="str">
            <v>20004 66 00085 00000</v>
          </cell>
        </row>
        <row r="96">
          <cell r="A96" t="str">
            <v>3.2.1</v>
          </cell>
          <cell r="C96" t="str">
            <v>20004 31006100 5000008</v>
          </cell>
        </row>
        <row r="97">
          <cell r="A97" t="str">
            <v>3.2.1.1</v>
          </cell>
          <cell r="B97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97" t="str">
            <v>ศธ 04002/ว1036 ลว.  13 มีค 66 โอนครั้งที่ 389</v>
          </cell>
          <cell r="F97">
            <v>10000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งบลงทุน   6611320</v>
          </cell>
        </row>
        <row r="99">
          <cell r="A99" t="str">
            <v>3.1.2.1</v>
          </cell>
          <cell r="B99" t="str">
            <v>ปรับปรุงซ่อมแซมอาคารเรียนอาคารประกอบและสิ่งก่อสร้างอื่น</v>
          </cell>
          <cell r="C99"/>
        </row>
        <row r="100">
          <cell r="A100" t="str">
            <v>3.1.2.1.1</v>
          </cell>
          <cell r="B100" t="str">
            <v>กลางคลองสิบ</v>
          </cell>
          <cell r="C100" t="str">
            <v>20004 310061 410170</v>
          </cell>
          <cell r="F100">
            <v>0</v>
          </cell>
          <cell r="H100">
            <v>0</v>
          </cell>
          <cell r="J100">
            <v>0</v>
          </cell>
          <cell r="L100">
            <v>0</v>
          </cell>
        </row>
        <row r="101">
          <cell r="A101" t="str">
            <v>3.1.2.1.2</v>
          </cell>
          <cell r="B101" t="str">
            <v>วัดศรีสโมสร</v>
          </cell>
          <cell r="C101" t="str">
            <v>20005 310061 410170</v>
          </cell>
          <cell r="F101">
            <v>0</v>
          </cell>
          <cell r="H101">
            <v>0</v>
          </cell>
          <cell r="J101">
            <v>0</v>
          </cell>
          <cell r="L101">
            <v>0</v>
          </cell>
        </row>
        <row r="102">
          <cell r="A102">
            <v>3.3</v>
          </cell>
          <cell r="B102" t="str">
            <v>กิจกรรมการยกระดับคุณภาพด้านวิทยาศาสตร์ศึกษาเพื่อความเป็นเลิศ</v>
          </cell>
          <cell r="C102" t="str">
            <v>20004 66 00093 00000</v>
          </cell>
        </row>
        <row r="103">
          <cell r="B103" t="str">
            <v>งบรายจ่ายอื่น   6611500</v>
          </cell>
          <cell r="C103" t="str">
            <v>20004 31006100 5000009</v>
          </cell>
        </row>
        <row r="104">
          <cell r="A104" t="str">
            <v>3.3.1</v>
          </cell>
          <cell r="B104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04" t="str">
            <v>ศธ 04002/ว366 ลว.  3 กพ 66 โอนครั้งที่ 263 พาหนะ 2000 บาท ดำเนินการ 10000 บาท เขียนเขต(รอจัดสรร)</v>
          </cell>
          <cell r="F104">
            <v>12700</v>
          </cell>
          <cell r="I104">
            <v>0</v>
          </cell>
          <cell r="J104">
            <v>0</v>
          </cell>
        </row>
        <row r="105">
          <cell r="A105" t="str">
            <v>3.3.2</v>
          </cell>
          <cell r="B105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05" t="str">
            <v>ศธ 04002/ว074 ลว.  15 มีค 66 โอนครั้งที่ 395</v>
          </cell>
          <cell r="F105">
            <v>40000</v>
          </cell>
          <cell r="G105">
            <v>0</v>
          </cell>
          <cell r="H105">
            <v>0</v>
          </cell>
          <cell r="K105">
            <v>0</v>
          </cell>
          <cell r="L105">
            <v>30847</v>
          </cell>
        </row>
        <row r="106">
          <cell r="A106" t="str">
            <v>3.3.3</v>
          </cell>
          <cell r="B106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06" t="str">
            <v>ศธ 04002/ว1347 ลว.  3 เมย 66 โอนครั้งที่ 446 พาหนะ 2000 บาท ดำเนินการ 10000 บาท เขียนเขต</v>
          </cell>
          <cell r="F106">
            <v>12000</v>
          </cell>
        </row>
        <row r="107">
          <cell r="A107" t="str">
            <v>3.3.4</v>
          </cell>
          <cell r="B107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07" t="str">
            <v xml:space="preserve">ศธ 04002/ว1350 ลว.  3 เมย 66 โอนครั้งที่ 451 </v>
          </cell>
          <cell r="F107">
            <v>10000</v>
          </cell>
        </row>
        <row r="108">
          <cell r="A108">
            <v>3.4</v>
          </cell>
        </row>
        <row r="109">
          <cell r="A109"/>
          <cell r="C109" t="str">
            <v>20004 31006100 5000011</v>
          </cell>
        </row>
        <row r="110">
          <cell r="A110" t="str">
            <v>3.4.1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>
            <v>3.5</v>
          </cell>
          <cell r="B111" t="str">
            <v>กิจกรรมบ้านวิทยาศาสตร์น้อยประเทศไทย ระดับประถมศึกษา</v>
          </cell>
          <cell r="C111" t="str">
            <v>20004 66 00108 00000</v>
          </cell>
        </row>
        <row r="112">
          <cell r="A112"/>
          <cell r="B112" t="str">
            <v>งบรายจ่ายอื่น   6611500</v>
          </cell>
          <cell r="C112" t="str">
            <v>20004 31006100 5000012</v>
          </cell>
        </row>
        <row r="113">
          <cell r="A113" t="str">
            <v>3.5.1</v>
          </cell>
          <cell r="B113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13" t="str">
            <v>ศธ 04002/ว207 ลว.  20 มกราคม 66 โอนครั้งที่ 205 จำนวน 15,000 บาท</v>
          </cell>
          <cell r="F113">
            <v>15000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14960</v>
          </cell>
          <cell r="L113">
            <v>0</v>
          </cell>
        </row>
        <row r="114">
          <cell r="A114" t="str">
            <v>3.5.2</v>
          </cell>
          <cell r="B114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14" t="str">
            <v>ศธ 04002/ว205 ลว.  20 มกราคม 66 โอนครั้งที่ 213 จำนวนเงิน 2800 บาท</v>
          </cell>
          <cell r="F114">
            <v>2800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 t="str">
            <v>3.5.2.1</v>
          </cell>
          <cell r="B115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    </cell>
          <cell r="C115" t="str">
            <v>ศธ 04002/ว956 ลว.  8 มีค 66 โอนครั้งที่ 369 จำนวนเงิน 3600บาท</v>
          </cell>
          <cell r="F115">
            <v>3600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A116" t="str">
            <v>3.5.3</v>
          </cell>
          <cell r="B116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16" t="str">
            <v xml:space="preserve">ศธ 04002/ว248 ลว.  27 มกราคม 66 โอนครั้งที่ 248 </v>
          </cell>
          <cell r="F116">
            <v>14000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3.5.4</v>
          </cell>
          <cell r="B117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17" t="str">
            <v>ที่ ศธ 04002/ว1282 ลว 29 มีค 66 โอนครั้งที่ 438</v>
          </cell>
          <cell r="F117">
            <v>10000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A118" t="str">
            <v>3.5.5</v>
          </cell>
          <cell r="B118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18" t="str">
            <v>ที่ ศธ 04002/ว1479 ลว 12 เมย 66 โอนครั้งที่ 472</v>
          </cell>
          <cell r="F118">
            <v>15200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14960</v>
          </cell>
          <cell r="L118">
            <v>0</v>
          </cell>
        </row>
        <row r="119">
          <cell r="A119">
            <v>3.6</v>
          </cell>
          <cell r="B119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19" t="str">
            <v>20004 66 86177 00000</v>
          </cell>
        </row>
        <row r="120">
          <cell r="A120"/>
          <cell r="B120" t="str">
            <v xml:space="preserve"> งบรายจ่ายอื่น 6611500</v>
          </cell>
          <cell r="C120" t="str">
            <v>20004 31006100 5000021</v>
          </cell>
        </row>
        <row r="121">
          <cell r="A121" t="str">
            <v>3.6.1</v>
          </cell>
          <cell r="B121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21" t="str">
            <v>ศธ 04002/ว5834 ลว.26/12/2022 โอนครั้งที่ 158</v>
          </cell>
          <cell r="F121">
            <v>3000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1600</v>
          </cell>
        </row>
        <row r="122">
          <cell r="A122"/>
          <cell r="B122"/>
          <cell r="C122"/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/>
          <cell r="L122"/>
        </row>
        <row r="124">
          <cell r="A124">
            <v>3.7</v>
          </cell>
          <cell r="B124" t="str">
            <v xml:space="preserve">กิจกรรมการจัดการศึกษาเพื่อการมีงานทำ  </v>
          </cell>
          <cell r="C124" t="str">
            <v>20004 66 86178 00000</v>
          </cell>
        </row>
        <row r="125">
          <cell r="A125"/>
          <cell r="B125" t="str">
            <v xml:space="preserve"> งบรายจ่ายอื่น 6611500</v>
          </cell>
          <cell r="C125" t="str">
            <v>20004 31006100 50000xx</v>
          </cell>
        </row>
        <row r="126">
          <cell r="A126"/>
          <cell r="B126"/>
          <cell r="C126"/>
        </row>
        <row r="129">
          <cell r="A129">
            <v>3.8</v>
          </cell>
          <cell r="B129" t="str">
            <v xml:space="preserve">กิจกรรมครูผู้ทรงคุณค่าแห่งแผ่นดิน </v>
          </cell>
          <cell r="C129" t="str">
            <v>20004 66 86190 00000</v>
          </cell>
        </row>
        <row r="130">
          <cell r="A130"/>
          <cell r="B130" t="str">
            <v xml:space="preserve"> งบรายจ่ายอื่น 6611500</v>
          </cell>
          <cell r="C130" t="str">
            <v>20004 31006100 5000023</v>
          </cell>
        </row>
        <row r="131">
          <cell r="A131" t="str">
            <v>3.8.1</v>
          </cell>
          <cell r="B131" t="str">
    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    </cell>
          <cell r="C131" t="str">
            <v>ศธ 04002/ว4954 ลว.7/11/2022 โอนครั้งที่ 27</v>
          </cell>
          <cell r="F131">
            <v>238000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180419.35</v>
          </cell>
        </row>
        <row r="137">
          <cell r="A137">
            <v>3.9</v>
          </cell>
          <cell r="B137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37" t="str">
            <v>20004 66 00117 00111</v>
          </cell>
        </row>
        <row r="138">
          <cell r="A138"/>
          <cell r="B138" t="str">
            <v xml:space="preserve"> งบรายจ่ายอื่น 6611500</v>
          </cell>
          <cell r="C138" t="str">
            <v>20004 31006100 5000014</v>
          </cell>
        </row>
        <row r="139">
          <cell r="A139" t="str">
            <v>3.9.1</v>
          </cell>
          <cell r="B139" t="str">
            <v>พี่เลี้ยงเด็กพิการอัตราจ้างชั่วคราวรายเดือน จำนวน 19 อัตรา ครั้งที่ 1 ตุลาคม 65 -มีนาคม 66) 1,071,144</v>
          </cell>
          <cell r="C139" t="str">
            <v>ศธ 04002/ว5142 ลว 10 พ.ย. 65 ครั้งที่ 59</v>
          </cell>
          <cell r="F139">
            <v>1581444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1521180</v>
          </cell>
        </row>
        <row r="140">
          <cell r="A140" t="str">
            <v>3.9.1.1</v>
          </cell>
          <cell r="B140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41">
          <cell r="A141" t="str">
            <v>3.9.2</v>
          </cell>
          <cell r="B141" t="str">
            <v>พี่เลี้ยงเด็กพิการจ้างเหมาบริการจำนวน 14 อัตรา ครั้งที่ 1  ตุลาคม 65-31 มีนาคม 2566) อัตราละ 9,000 บาท  756000</v>
          </cell>
          <cell r="C141" t="str">
            <v>ศธ 04002/ว5142 ลว 10 พ.ย. 65 ครั้งที่ 59</v>
          </cell>
          <cell r="F141">
            <v>1161000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922547.7</v>
          </cell>
        </row>
        <row r="142">
          <cell r="A142" t="str">
            <v>3.9.2.1</v>
          </cell>
          <cell r="B142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44">
          <cell r="A144">
            <v>3.1</v>
          </cell>
          <cell r="B144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44" t="str">
            <v>20004 66 00117 00114</v>
          </cell>
        </row>
        <row r="154">
          <cell r="A154"/>
          <cell r="B154" t="str">
            <v xml:space="preserve"> งบรายจ่ายอื่น 6611500</v>
          </cell>
          <cell r="C154" t="str">
            <v>20004 31006100 5000017</v>
          </cell>
        </row>
        <row r="155">
          <cell r="A155" t="str">
            <v>3.10.1</v>
          </cell>
          <cell r="B155" t="str">
    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    </cell>
          <cell r="C155" t="str">
            <v>ศธ 04002/ว4735 ลว.19/ต.ค./2022 โอนครั้งที่ 1</v>
          </cell>
          <cell r="F155">
            <v>213240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166086.29999999999</v>
          </cell>
          <cell r="L155">
            <v>0</v>
          </cell>
        </row>
        <row r="156">
          <cell r="A156" t="str">
            <v>3.10.1.1</v>
          </cell>
          <cell r="B156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56" t="str">
            <v>ศธ 04002/ว198 ลว.19/มค./2023 โอนครั้งที่ 208</v>
          </cell>
        </row>
        <row r="157">
          <cell r="A157" t="str">
            <v>3.10.1.2</v>
          </cell>
          <cell r="B157" t="str">
    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    </cell>
          <cell r="C157" t="str">
            <v xml:space="preserve">ศธ 04002/ว4909 ลว.28/ต.ค./2022 โอนครั้งที่ 23 </v>
          </cell>
        </row>
        <row r="158">
          <cell r="A158" t="str">
            <v>3.10.1.3</v>
          </cell>
          <cell r="B158" t="str">
    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    </cell>
          <cell r="C158" t="str">
            <v>ศธ 04002/ว1299 ลว.30 มีค 66 โอนครั้งที่ 439</v>
          </cell>
          <cell r="F158"/>
          <cell r="G158"/>
          <cell r="H158"/>
          <cell r="I158"/>
          <cell r="J158"/>
          <cell r="K158"/>
          <cell r="L158"/>
        </row>
        <row r="159">
          <cell r="A159" t="str">
            <v>3.10.2</v>
          </cell>
          <cell r="B159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    </cell>
          <cell r="C159" t="str">
            <v>ศธ 04002/ว4735 ลว.19/ต.ค./2022 โอนครั้งที่1</v>
          </cell>
          <cell r="F159">
            <v>3458550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3411300</v>
          </cell>
        </row>
        <row r="160">
          <cell r="A160" t="str">
            <v>3.10.2.1</v>
          </cell>
          <cell r="B160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160" t="str">
            <v>ศธ 04002/ว198 ลว.19/มค./2023 โอนครั้งที่ 208</v>
          </cell>
        </row>
        <row r="161">
          <cell r="A161" t="str">
            <v>3.10.2.2</v>
          </cell>
          <cell r="B161" t="str">
            <v xml:space="preserve">จัดสรรเงินประกันสังคม ครูขั้นวิกฤต ครั้งที่ 1 (เพิ่มเติม) 5,625 บาท </v>
          </cell>
          <cell r="C161" t="str">
            <v xml:space="preserve">ศธ 04002/ว4909 ลว.28/ต.ค./2022 โอนครั้งที่ 23 </v>
          </cell>
        </row>
        <row r="162">
          <cell r="A162" t="str">
            <v>3.10.2.3</v>
          </cell>
          <cell r="B162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    </cell>
          <cell r="C162" t="str">
            <v>ศธ 04002/ว1299 ลว.30 มีค 66 โอนครั้งที่ 439</v>
          </cell>
          <cell r="F162"/>
          <cell r="G162"/>
          <cell r="H162"/>
          <cell r="I162"/>
          <cell r="J162"/>
          <cell r="K162"/>
          <cell r="L162"/>
        </row>
        <row r="163">
          <cell r="A163" t="str">
            <v>3.10.3</v>
          </cell>
          <cell r="B163" t="str">
            <v>ค่าจ้างนักการภารโรง ค่าจ้าง 9,000.-บาท จำนวน 17 อัตรา  ครั้งที่ 1 (ต.ค.65 - ธ.ค.65) จำนวนเงิน 470,475.-บาท</v>
          </cell>
          <cell r="C163" t="str">
            <v>ศธ 04002/ว4735 ลว.19/ต.ค./2022 โอนครั้งที่1</v>
          </cell>
          <cell r="F163">
            <v>1436670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1436670</v>
          </cell>
        </row>
        <row r="164">
          <cell r="A164" t="str">
            <v>3.10.3.1</v>
          </cell>
          <cell r="B164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164" t="str">
            <v>ศธ 04002/ว198 ลว.19/มค./2023 โอนครั้งที่ 208</v>
          </cell>
        </row>
        <row r="165">
          <cell r="A165" t="str">
            <v>3.10.3.2</v>
          </cell>
          <cell r="B165" t="str">
            <v xml:space="preserve">จัดสรรเงินประกันสังคม นักการภารโรง ครั้งที่ 1 (เพิ่มเติม) 2,295 บาท </v>
          </cell>
          <cell r="C165" t="str">
            <v xml:space="preserve">ศธ 04002/ว4909 ลว.28/ต.ค./2022 โอนครั้งที่ 23 </v>
          </cell>
          <cell r="F165"/>
          <cell r="G165"/>
          <cell r="H165"/>
          <cell r="I165"/>
          <cell r="J165"/>
          <cell r="K165"/>
          <cell r="L165"/>
        </row>
        <row r="166">
          <cell r="A166" t="str">
            <v>3.10.3.3</v>
          </cell>
          <cell r="B166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166" t="str">
            <v>ศธ 04002/ว1299 ลว.30 มีค 66 โอนครั้งที่ 439</v>
          </cell>
        </row>
        <row r="167">
          <cell r="A167" t="str">
            <v>3.10.4</v>
          </cell>
          <cell r="B167" t="str">
            <v>เงินประกันสังคม จ้างครูธุรการ ครั้งที่ 1 (เพิ่มเติม) 7,425บาท /จัดสรร 7200 บาท</v>
          </cell>
          <cell r="C167" t="str">
            <v xml:space="preserve">ศธ 04002/ว4909 ลว.28/ต.ค./2022 โอนครั้งที่ 23 </v>
          </cell>
          <cell r="F167">
            <v>7425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900</v>
          </cell>
        </row>
        <row r="168">
          <cell r="A168" t="str">
            <v>3.10.5</v>
          </cell>
          <cell r="B168" t="str">
            <v>ค่าจ้างบุคลากรวิทยาศาสตร์และคณิตศาสตร์ ครั้งที่ 1 ระยะเวลา 6 เดือน (ตุลาคม 2565-มีนาคม 2565)  568,080</v>
          </cell>
          <cell r="C168" t="str">
            <v>ศธ 04002/ว5145 ลว.11/พ.ย./2022 โอนครั้งที่ 63</v>
          </cell>
          <cell r="F168">
            <v>946800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792075</v>
          </cell>
        </row>
        <row r="169">
          <cell r="A169" t="str">
            <v>3.10.5.1</v>
          </cell>
          <cell r="B169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169" t="str">
            <v>ศธ 04002/ว1168 ลว.20 มีค 66  โอนครั้งที่ 414</v>
          </cell>
        </row>
        <row r="173">
          <cell r="A173">
            <v>3.11</v>
          </cell>
          <cell r="B173" t="str">
            <v>กิจกรรมจัดหาบุคลากรสนับสนุนการปฏิบัติงานให้ราชการ (คืนครูให้นักเรียนสำหรับโรงเรียนปกติ)</v>
          </cell>
          <cell r="C173" t="str">
            <v>20004 66 00117 87195</v>
          </cell>
        </row>
        <row r="174">
          <cell r="A174"/>
          <cell r="B174" t="str">
            <v xml:space="preserve"> งบรายจ่ายอื่น 6611500</v>
          </cell>
          <cell r="C174" t="str">
            <v>20004 31006100 5000024</v>
          </cell>
        </row>
        <row r="175">
          <cell r="A175" t="str">
            <v>3.11.1</v>
          </cell>
          <cell r="B175" t="str">
    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    </cell>
          <cell r="C175" t="str">
            <v>ศธ 04002/ว4735 ลว.19/ต.ค./2022 โอนครั้งที่ 1</v>
          </cell>
          <cell r="F175">
            <v>4460275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4412937.0999999996</v>
          </cell>
        </row>
        <row r="176">
          <cell r="A176" t="str">
            <v>3.11.1.1</v>
          </cell>
          <cell r="B176" t="str">
    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    </cell>
          <cell r="C176" t="str">
            <v>ศธ 04002/ว198 ลว.19/มค./2023 โอนครั้งที่ 208</v>
          </cell>
        </row>
        <row r="177">
          <cell r="A177" t="str">
            <v>3.11.1.2</v>
          </cell>
          <cell r="B177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177" t="str">
            <v>ศธ 04002/ว1299 ลว.30 มีค 66 โอนครั้งที่ 439</v>
          </cell>
        </row>
        <row r="178">
          <cell r="A178" t="str">
            <v>3.11.2</v>
          </cell>
          <cell r="B178" t="str">
    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    </cell>
          <cell r="C178" t="str">
            <v>ศธ 04002/ว4735 ลว.19/ต.ค./2022 โอนครั้งที่1</v>
          </cell>
          <cell r="F178">
            <v>1539000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1323000</v>
          </cell>
        </row>
        <row r="179">
          <cell r="A179" t="str">
            <v>3.11.2.1</v>
          </cell>
          <cell r="B179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179" t="str">
            <v>ศธ 04002/ว198 ลว.19/มค./2023 โอนครั้งที่ 208</v>
          </cell>
        </row>
        <row r="180">
          <cell r="A180" t="str">
            <v>3.11.2.2</v>
          </cell>
          <cell r="B180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180" t="str">
            <v>ศธ 04002/ว1299 ลว.30 มีค 66 โอนครั้งที่ 439</v>
          </cell>
        </row>
        <row r="182">
          <cell r="A182">
            <v>3.12</v>
          </cell>
          <cell r="B182" t="str">
            <v xml:space="preserve">กิจกรรมการยกระดับคุณภาพการเรียนรู้ภาษาไทย  </v>
          </cell>
          <cell r="C182" t="str">
            <v>20004 66 96778 00000</v>
          </cell>
        </row>
        <row r="183">
          <cell r="A183"/>
          <cell r="B183" t="str">
            <v xml:space="preserve"> งบรายจ่ายอื่น 6611500</v>
          </cell>
          <cell r="C183" t="str">
            <v>20004 31006100 5000025</v>
          </cell>
        </row>
        <row r="184">
          <cell r="A184" t="str">
            <v>3.12.1</v>
          </cell>
          <cell r="B184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184" t="str">
            <v>ศธ 04002/ว4953 ลว.31/ต.ค./2022 โอนครั้งที่ 19</v>
          </cell>
          <cell r="F184">
            <v>800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800</v>
          </cell>
          <cell r="L184">
            <v>0</v>
          </cell>
        </row>
        <row r="193">
          <cell r="B193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193" t="str">
            <v>ศธ 04002/ว5651 ลว.16/ธ.ค./2565 โอนครั้งที่ 124  รหัสงบป 20004 31006200 5000005</v>
          </cell>
          <cell r="F193">
            <v>600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8">
          <cell r="A198" t="str">
            <v>4.2.1</v>
          </cell>
          <cell r="B198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198" t="str">
            <v>ศธ 04002/ว58 ลว. 9 มค 66 โอนครั้งที่ 176</v>
          </cell>
          <cell r="F198">
            <v>3600</v>
          </cell>
          <cell r="I198">
            <v>0</v>
          </cell>
          <cell r="J198">
            <v>0</v>
          </cell>
          <cell r="K198">
            <v>880</v>
          </cell>
          <cell r="L198">
            <v>0</v>
          </cell>
        </row>
        <row r="203">
          <cell r="B203" t="str">
            <v>โครงการโรงเรียนคุณภาพประจำตำบล</v>
          </cell>
          <cell r="C203" t="str">
            <v>20004 31011600</v>
          </cell>
        </row>
        <row r="208">
          <cell r="A208">
            <v>5.0999999999999996</v>
          </cell>
          <cell r="B208" t="str">
            <v>กิจกรรมโรงเรียนคุณภาพประจำตำบล(1 ตำบล 1 โรงเรียนคุณภาพ)</v>
          </cell>
          <cell r="C208" t="str">
            <v>20004 66 00036 00000</v>
          </cell>
        </row>
        <row r="209">
          <cell r="A209" t="str">
            <v>5.1.1</v>
          </cell>
          <cell r="B209" t="str">
            <v>งบรายจ่ายอื่น   6611500</v>
          </cell>
          <cell r="C209" t="str">
            <v>20004 31011600 5000001</v>
          </cell>
        </row>
        <row r="210">
          <cell r="A210" t="str">
            <v>5.1.1.1</v>
          </cell>
          <cell r="B210" t="str">
    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    </cell>
          <cell r="C210" t="str">
            <v>ศธ 04002/ว1962 ลว.16 พค 66 โอนครั้งที่ 529</v>
          </cell>
          <cell r="F210">
            <v>45000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3">
          <cell r="B213" t="str">
            <v>งบลงทุน ค่าครุภัณฑ์   6611310</v>
          </cell>
        </row>
        <row r="214">
          <cell r="B214" t="str">
            <v>ครุภัณฑ์โฆษณาและเผยแพร่ 120604</v>
          </cell>
        </row>
        <row r="215">
          <cell r="B215" t="str">
            <v xml:space="preserve">เครื่องฉายภาพ3มิติ </v>
          </cell>
          <cell r="C215" t="str">
            <v>ศธ 04002/ว5206 ลว.9/12/2021 โอนครั้งที่ 89</v>
          </cell>
        </row>
        <row r="216">
          <cell r="B216" t="str">
            <v>โรงเรียนธัญญสิทธิศิลป์ 30 เครื่อง</v>
          </cell>
          <cell r="C216" t="str">
            <v>20004 3100610 3110xxx</v>
          </cell>
          <cell r="F216">
            <v>0</v>
          </cell>
          <cell r="H216">
            <v>0</v>
          </cell>
          <cell r="J216">
            <v>0</v>
          </cell>
          <cell r="L216">
            <v>0</v>
          </cell>
        </row>
        <row r="217">
          <cell r="B217" t="str">
            <v>เครื่องมัลติมิเดียโปรเจคเตอร์ระดับXGAขนาด5000ANSILumens</v>
          </cell>
          <cell r="C217" t="str">
            <v>ศธ 04002/ว5206 ลว.9/12/2021 โอนครั้งที่ 89</v>
          </cell>
        </row>
        <row r="218">
          <cell r="B218" t="str">
            <v xml:space="preserve"> โรงเรียนชุมชนบึงบา</v>
          </cell>
          <cell r="C218" t="str">
            <v>20004 3100610 3110xxx</v>
          </cell>
          <cell r="F218">
            <v>0</v>
          </cell>
          <cell r="G218">
            <v>0</v>
          </cell>
          <cell r="H218">
            <v>0</v>
          </cell>
          <cell r="J218">
            <v>0</v>
          </cell>
          <cell r="L218">
            <v>0</v>
          </cell>
        </row>
        <row r="219">
          <cell r="B219" t="str">
            <v>ครุภัณฑ์การศึกษา 120611</v>
          </cell>
        </row>
        <row r="221">
          <cell r="B221" t="str">
            <v xml:space="preserve">ครุภัณฑ์กลุ่มสาระการเรียนรู้ ระดับประถมศึกษา แบบ 2 </v>
          </cell>
          <cell r="C221" t="str">
            <v>ศธ 04002/ว5169 ลว.11/11/2022 โอนครั้งที่60</v>
          </cell>
        </row>
        <row r="223">
          <cell r="A223" t="str">
            <v>1)</v>
          </cell>
          <cell r="B223" t="str">
            <v>โรงเรียนวัดจุฬาจินดาราม</v>
          </cell>
          <cell r="C223" t="str">
            <v>20004310116003110793</v>
          </cell>
          <cell r="F223">
            <v>156000</v>
          </cell>
          <cell r="H223">
            <v>0</v>
          </cell>
          <cell r="J223">
            <v>0</v>
          </cell>
          <cell r="L223">
            <v>156000</v>
          </cell>
        </row>
        <row r="224">
          <cell r="B224" t="str">
            <v>โต๊ะเก้าอี้นักเรียนระดับประถมศึกษา</v>
          </cell>
          <cell r="C224" t="str">
            <v>ศธ 04002/ว5169 ลว.11/11/2022 โอนครั้งที่60</v>
          </cell>
        </row>
        <row r="225">
          <cell r="A225" t="str">
            <v>1)</v>
          </cell>
          <cell r="B225" t="str">
            <v>โรงเรียนวัดมูลจินดาราม 154 ชุด</v>
          </cell>
          <cell r="C225" t="str">
            <v>20004310116003110794</v>
          </cell>
          <cell r="F225">
            <v>123100</v>
          </cell>
          <cell r="H225">
            <v>0</v>
          </cell>
          <cell r="J225">
            <v>0</v>
          </cell>
          <cell r="L225">
            <v>123046</v>
          </cell>
        </row>
        <row r="226">
          <cell r="B226" t="str">
            <v>โอนกลับส่วนกลาง107900</v>
          </cell>
          <cell r="C226" t="str">
            <v>ศธ 04002/ว2579/29มิย 66</v>
          </cell>
          <cell r="F226">
            <v>0</v>
          </cell>
          <cell r="H226">
            <v>0</v>
          </cell>
          <cell r="J226">
            <v>0</v>
          </cell>
          <cell r="L226">
            <v>0</v>
          </cell>
        </row>
        <row r="227">
          <cell r="B227" t="str">
            <v>โต๊ะเก้าอี้นักเรียนระดับก่อนประถมศึกษา</v>
          </cell>
          <cell r="C227" t="str">
            <v>ศธ 04002/ว5169 ลว.11/11/2022 โอนครั้งที่60</v>
          </cell>
        </row>
        <row r="228">
          <cell r="A228" t="str">
            <v>1)</v>
          </cell>
          <cell r="B228" t="str">
            <v>วัดเกตุประภา</v>
          </cell>
          <cell r="C228" t="str">
            <v>20004310116003110795</v>
          </cell>
          <cell r="F228">
            <v>63200</v>
          </cell>
          <cell r="H228">
            <v>0</v>
          </cell>
          <cell r="J228">
            <v>0</v>
          </cell>
          <cell r="L228">
            <v>63120</v>
          </cell>
        </row>
        <row r="230">
          <cell r="A230" t="str">
            <v>2)</v>
          </cell>
          <cell r="B230" t="str">
            <v>นิกรราษฎร์บํารุงวิทย์</v>
          </cell>
          <cell r="C230" t="str">
            <v>20004310116003110796</v>
          </cell>
          <cell r="F230">
            <v>28500</v>
          </cell>
          <cell r="H230">
            <v>0</v>
          </cell>
          <cell r="J230">
            <v>0</v>
          </cell>
          <cell r="L230">
            <v>28404</v>
          </cell>
        </row>
        <row r="232">
          <cell r="B232" t="str">
            <v xml:space="preserve">ครุภัณฑ์งานอาชีพ ระดับประถมศึกษา แบบ 3 </v>
          </cell>
          <cell r="C232" t="str">
            <v>ศธ 04002/ว5169 ลว.11/11/2022 โอนครั้งที่60</v>
          </cell>
        </row>
        <row r="234">
          <cell r="A234" t="str">
            <v>1)</v>
          </cell>
          <cell r="B234" t="str">
            <v xml:space="preserve">โรงเรียนชุมชนวัดพิชิตปิตยาราม </v>
          </cell>
          <cell r="C234" t="str">
            <v>20004310116003110797</v>
          </cell>
          <cell r="F234">
            <v>123000</v>
          </cell>
          <cell r="H234">
            <v>0</v>
          </cell>
          <cell r="J234">
            <v>0</v>
          </cell>
          <cell r="L234">
            <v>123000</v>
          </cell>
        </row>
        <row r="236">
          <cell r="B236" t="str">
            <v xml:space="preserve">ครุภัณฑ์พัฒนาทักษะ ระดับก่อนประถมศึกษา แบบ 3 </v>
          </cell>
          <cell r="C236" t="str">
            <v>20004310116003110796</v>
          </cell>
          <cell r="F236">
            <v>89000</v>
          </cell>
          <cell r="H236">
            <v>0</v>
          </cell>
          <cell r="J236">
            <v>0</v>
          </cell>
          <cell r="L236">
            <v>89000</v>
          </cell>
        </row>
        <row r="237">
          <cell r="A237" t="str">
            <v>1)</v>
          </cell>
          <cell r="B237" t="str">
            <v xml:space="preserve">โรงเรียนวัดคลองชัน </v>
          </cell>
          <cell r="C237" t="str">
            <v>20004310116003110798</v>
          </cell>
          <cell r="F237">
            <v>89000</v>
          </cell>
          <cell r="H237">
            <v>0</v>
          </cell>
          <cell r="J237">
            <v>0</v>
          </cell>
          <cell r="L237">
            <v>89000</v>
          </cell>
        </row>
        <row r="239">
          <cell r="B239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239" t="str">
            <v>20004 66000 7700000</v>
          </cell>
        </row>
        <row r="240">
          <cell r="B240" t="str">
            <v>งบลงทุน  ค่าที่ดินและสิ่งก่อสร้าง 6611320</v>
          </cell>
        </row>
        <row r="241">
          <cell r="B241" t="str">
            <v>ปรับปรุงซ่อมแซมอาคารเรียนอาคารประกอบและสิ่งก่อสร้างอื่น</v>
          </cell>
          <cell r="C241" t="str">
            <v>ศธ 04002/ว5190 ลว.14/11/2022 โอนครั้งที่ 64</v>
          </cell>
        </row>
        <row r="244">
          <cell r="A244" t="str">
            <v>1)</v>
          </cell>
          <cell r="B244" t="str">
            <v>ชุมชนวัดพิชิตปิตยาราม</v>
          </cell>
          <cell r="C244" t="str">
            <v>20004310116003211915</v>
          </cell>
          <cell r="F244">
            <v>795000</v>
          </cell>
          <cell r="H244">
            <v>0</v>
          </cell>
          <cell r="J244">
            <v>0</v>
          </cell>
          <cell r="L244">
            <v>795000</v>
          </cell>
        </row>
        <row r="245">
          <cell r="A245" t="str">
            <v>2)</v>
          </cell>
          <cell r="B245" t="str">
            <v>วัดขุมแก้ว</v>
          </cell>
          <cell r="C245" t="str">
            <v>20004310116003211916</v>
          </cell>
          <cell r="F245">
            <v>432000</v>
          </cell>
          <cell r="H245">
            <v>0</v>
          </cell>
          <cell r="J245">
            <v>0</v>
          </cell>
          <cell r="L245">
            <v>432000</v>
          </cell>
        </row>
        <row r="246">
          <cell r="A246" t="str">
            <v>3)</v>
          </cell>
          <cell r="B246" t="str">
            <v>วัดมูลจินดาราม</v>
          </cell>
          <cell r="C246" t="str">
            <v>20004310116003211917</v>
          </cell>
          <cell r="F246">
            <v>455000</v>
          </cell>
          <cell r="H246">
            <v>455000</v>
          </cell>
          <cell r="J246">
            <v>0</v>
          </cell>
          <cell r="L246">
            <v>0</v>
          </cell>
        </row>
        <row r="247">
          <cell r="A247" t="str">
            <v>4)</v>
          </cell>
          <cell r="B247" t="str">
            <v>วัดอัยยิการาม</v>
          </cell>
          <cell r="C247" t="str">
            <v>20004310116003211918</v>
          </cell>
          <cell r="F247">
            <v>499000</v>
          </cell>
          <cell r="H247">
            <v>0</v>
          </cell>
          <cell r="J247">
            <v>0</v>
          </cell>
          <cell r="L247">
            <v>499000</v>
          </cell>
        </row>
        <row r="248">
          <cell r="A248" t="str">
            <v>5)</v>
          </cell>
          <cell r="B248" t="str">
            <v>วัดเกตุประภา</v>
          </cell>
          <cell r="C248" t="str">
            <v>20004310116003211919</v>
          </cell>
          <cell r="F248">
            <v>288000</v>
          </cell>
          <cell r="H248">
            <v>0</v>
          </cell>
          <cell r="J248">
            <v>0</v>
          </cell>
          <cell r="L248">
            <v>288000</v>
          </cell>
        </row>
        <row r="249">
          <cell r="A249" t="str">
            <v>6)</v>
          </cell>
          <cell r="B249" t="str">
            <v>วัดพืชอุดม</v>
          </cell>
          <cell r="C249" t="str">
            <v>20004310116003211920</v>
          </cell>
          <cell r="F249">
            <v>856000</v>
          </cell>
          <cell r="H249">
            <v>0</v>
          </cell>
          <cell r="J249">
            <v>0</v>
          </cell>
          <cell r="L249">
            <v>856000</v>
          </cell>
        </row>
        <row r="250">
          <cell r="A250" t="str">
            <v>7)</v>
          </cell>
          <cell r="B250" t="str">
            <v>วัดจุฬาจินดาราม</v>
          </cell>
          <cell r="C250" t="str">
            <v>20004310116003211921</v>
          </cell>
          <cell r="F250">
            <v>52600</v>
          </cell>
          <cell r="H250">
            <v>0</v>
          </cell>
          <cell r="J250">
            <v>0</v>
          </cell>
          <cell r="L250">
            <v>52600</v>
          </cell>
        </row>
        <row r="251">
          <cell r="A251" t="str">
            <v>8)</v>
          </cell>
          <cell r="B251" t="str">
            <v>วัดศรีคัคณางค์</v>
          </cell>
          <cell r="C251" t="str">
            <v>20004310116003211922</v>
          </cell>
          <cell r="F251">
            <v>512700</v>
          </cell>
          <cell r="H251">
            <v>0</v>
          </cell>
          <cell r="J251">
            <v>0</v>
          </cell>
          <cell r="L251">
            <v>512645</v>
          </cell>
        </row>
        <row r="252">
          <cell r="B252" t="str">
            <v>ห้องน้ำห้องส้วมนักเรียนชาย 6 ที่/49</v>
          </cell>
          <cell r="C252" t="str">
            <v>ศธ 04002/ว5190 ลว.14/11/2022 โอนครั้งที่ 64</v>
          </cell>
        </row>
        <row r="253">
          <cell r="A253" t="str">
            <v>1)</v>
          </cell>
          <cell r="B253" t="str">
            <v>วัดขุมแก้ว</v>
          </cell>
          <cell r="C253" t="str">
            <v>20004310116003211923</v>
          </cell>
          <cell r="F253">
            <v>547000</v>
          </cell>
          <cell r="H253">
            <v>0</v>
          </cell>
          <cell r="J253">
            <v>0</v>
          </cell>
          <cell r="L253">
            <v>547000</v>
          </cell>
        </row>
        <row r="256">
          <cell r="B256" t="str">
            <v xml:space="preserve">อาคาร สพฐ. 4 (ห้องส้วม 4 ห้อง) </v>
          </cell>
          <cell r="C256" t="str">
            <v>ศธ 04002/ว5190 ลว.14/11/2022 โอนครั้งที่ 64</v>
          </cell>
        </row>
        <row r="257">
          <cell r="A257" t="str">
            <v>1)</v>
          </cell>
          <cell r="B257" t="str">
            <v>นิกรราษฎร์บํารุงวิทย์</v>
          </cell>
          <cell r="C257" t="str">
            <v>20004310116003211924</v>
          </cell>
          <cell r="F257">
            <v>431200</v>
          </cell>
          <cell r="H257">
            <v>431200</v>
          </cell>
          <cell r="J257">
            <v>0</v>
          </cell>
          <cell r="L257">
            <v>0</v>
          </cell>
        </row>
        <row r="259">
          <cell r="B259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259" t="str">
            <v>20004 66 00079 00000</v>
          </cell>
        </row>
        <row r="260">
          <cell r="B260" t="str">
            <v>งบลงทุน  ค่าที่ดินสิ่งก่อสร้าง 6611320</v>
          </cell>
          <cell r="C260" t="str">
            <v>20004 31011600 321xxxx</v>
          </cell>
        </row>
        <row r="261">
          <cell r="B261" t="str">
            <v xml:space="preserve">ปรับปรุงซ่อมแซมอาคารเรียน อาคารประกอบและสิ่งก่อสร้างอื่น </v>
          </cell>
          <cell r="C261" t="str">
            <v>ศธ 04002/ว5190 ลว.14 พ.ย. 2565 โอนครั้งที่ 64</v>
          </cell>
        </row>
        <row r="262">
          <cell r="A262" t="str">
            <v>1)</v>
          </cell>
          <cell r="B262" t="str">
            <v xml:space="preserve">โรงเรียนชุมชนบึงบา </v>
          </cell>
          <cell r="C262" t="str">
            <v>20004310116003215607</v>
          </cell>
          <cell r="D262">
            <v>1980000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1980000</v>
          </cell>
        </row>
        <row r="265">
          <cell r="B265" t="str">
            <v xml:space="preserve"> กิจกรรมการยกระดับคุณภาพการศึกษา  (โรงเรียนคุณภาพ)</v>
          </cell>
          <cell r="C265" t="str">
            <v>20004 66 00096 00000</v>
          </cell>
        </row>
        <row r="266">
          <cell r="B266" t="str">
            <v>งบลงทุน ค่าครุภัณฑ์   6611310</v>
          </cell>
          <cell r="C266" t="str">
            <v>20004 31011600 321xxxx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95880</v>
          </cell>
        </row>
        <row r="267">
          <cell r="B267" t="str">
            <v>โต๊ะเก้าอี้นักเรียน ระดับประถมศึกษา</v>
          </cell>
          <cell r="C267" t="str">
            <v>ศธ 04002/ว5169ลว.11 พ.ย. 2565 โอนครั้งที่ 60</v>
          </cell>
        </row>
        <row r="268">
          <cell r="A268" t="str">
            <v>1)</v>
          </cell>
          <cell r="B268" t="str">
            <v xml:space="preserve"> โรงเรียนชุมชนบึงบา </v>
          </cell>
          <cell r="C268" t="str">
            <v>20004310116003112340</v>
          </cell>
          <cell r="D268">
            <v>95900</v>
          </cell>
        </row>
        <row r="325">
          <cell r="B325" t="str">
            <v xml:space="preserve">โครงการสร้างโอกาสและลดความเหลื่อมล้ำทางการศึกษาในระดับพื้นที่  </v>
          </cell>
          <cell r="C325" t="str">
            <v>20004 42006700 2000000</v>
          </cell>
        </row>
        <row r="326">
          <cell r="B326" t="str">
            <v xml:space="preserve">กิจกรรมการยกระดับคุณภาพโรงเรียนขยายโอกาส </v>
          </cell>
          <cell r="C326" t="str">
            <v xml:space="preserve">20004 66 00106 00000 </v>
          </cell>
        </row>
        <row r="327">
          <cell r="C327" t="str">
            <v>20004 42006700 2000000</v>
          </cell>
        </row>
        <row r="328">
          <cell r="B328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328" t="str">
            <v>ศธ 04002/ว585 ลว.15 กพ 66 โอนครั้งที่ 310</v>
          </cell>
          <cell r="F328">
            <v>1000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800</v>
          </cell>
        </row>
        <row r="329">
          <cell r="B329" t="str">
    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    </cell>
          <cell r="C329" t="str">
            <v>ศธ 04002/ว1925 ลว.12 พค 66 โอนครั้งที่ 517</v>
          </cell>
          <cell r="F329">
            <v>1000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800</v>
          </cell>
        </row>
        <row r="331">
          <cell r="A331" t="str">
            <v>ง</v>
          </cell>
          <cell r="B331" t="str">
            <v>แผนงานพื้นฐานด้านการพัฒนาและเสริมสร้างศักยภาพทรัพยากรมนุษย์</v>
          </cell>
          <cell r="C331"/>
          <cell r="D331">
            <v>24182260</v>
          </cell>
          <cell r="E331">
            <v>5000000</v>
          </cell>
          <cell r="F331">
            <v>29180460</v>
          </cell>
          <cell r="G331">
            <v>0</v>
          </cell>
          <cell r="H331">
            <v>7523700</v>
          </cell>
          <cell r="I331">
            <v>0</v>
          </cell>
          <cell r="J331">
            <v>0</v>
          </cell>
          <cell r="K331">
            <v>3045698.67</v>
          </cell>
          <cell r="L331">
            <v>15535973.199999999</v>
          </cell>
          <cell r="M331">
            <v>3075088.13</v>
          </cell>
          <cell r="N331" t="e">
            <v>#REF!</v>
          </cell>
          <cell r="O331"/>
          <cell r="P331"/>
          <cell r="Q331"/>
          <cell r="R331"/>
          <cell r="S331"/>
          <cell r="T331"/>
          <cell r="U331"/>
          <cell r="V331"/>
          <cell r="W331"/>
          <cell r="X331"/>
          <cell r="Y331"/>
          <cell r="Z331"/>
          <cell r="AA331"/>
          <cell r="AB331"/>
          <cell r="AC331"/>
          <cell r="AD331"/>
          <cell r="AE331"/>
          <cell r="AF331"/>
          <cell r="AG331"/>
          <cell r="AH331"/>
        </row>
        <row r="332">
          <cell r="A332">
            <v>1</v>
          </cell>
          <cell r="B332" t="str">
            <v xml:space="preserve">ผลผลิตผู้จบการศึกษาก่อนประถมศึกษา </v>
          </cell>
          <cell r="C332" t="str">
            <v xml:space="preserve">20004 35000100 </v>
          </cell>
        </row>
        <row r="333">
          <cell r="B333" t="str">
            <v xml:space="preserve"> งบดำเนินงาน 66112xx</v>
          </cell>
        </row>
        <row r="335">
          <cell r="B335" t="str">
            <v xml:space="preserve">รวมงบลงทุน </v>
          </cell>
        </row>
        <row r="337">
          <cell r="B337" t="str">
            <v xml:space="preserve">กิจกรรมการจัดการศึกษาก่อนประถมศึกษา  </v>
          </cell>
          <cell r="C337" t="str">
            <v>20004 66 05162 00000</v>
          </cell>
        </row>
        <row r="375">
          <cell r="A375">
            <v>1</v>
          </cell>
          <cell r="B375" t="str">
            <v>งบสพฐ.</v>
          </cell>
        </row>
        <row r="376">
          <cell r="A376"/>
          <cell r="B376"/>
          <cell r="C376"/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93">
          <cell r="B393" t="str">
            <v>ครุภัณฑ์การศึกษา 120611</v>
          </cell>
        </row>
        <row r="394">
          <cell r="B394" t="str">
            <v>โต๊ะ-เก้าอี้นักเรียนระดับก่อนประถมศึกษา</v>
          </cell>
          <cell r="C394" t="str">
            <v>ศธ04002/ว5169 ลว.11 พ.ย.65 โอนครั้งที่ 60</v>
          </cell>
        </row>
        <row r="395">
          <cell r="A395" t="str">
            <v>1)</v>
          </cell>
          <cell r="B395" t="str">
            <v>วัดราษฎรบํารุง</v>
          </cell>
          <cell r="C395" t="str">
            <v>20004350001003110531</v>
          </cell>
          <cell r="F395">
            <v>23700</v>
          </cell>
          <cell r="H395">
            <v>0</v>
          </cell>
          <cell r="J395">
            <v>0</v>
          </cell>
          <cell r="L395">
            <v>23670</v>
          </cell>
        </row>
        <row r="396">
          <cell r="A396" t="str">
            <v>2)</v>
          </cell>
          <cell r="B396" t="str">
            <v>วัดสอนดีศรีเจริญ</v>
          </cell>
          <cell r="C396" t="str">
            <v>20004350001003110532</v>
          </cell>
          <cell r="F396">
            <v>23700</v>
          </cell>
          <cell r="H396">
            <v>0</v>
          </cell>
          <cell r="J396">
            <v>0</v>
          </cell>
          <cell r="L396">
            <v>23670</v>
          </cell>
        </row>
        <row r="412">
          <cell r="A412">
            <v>1.2</v>
          </cell>
          <cell r="B412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412" t="str">
            <v>20004 66 00080  00000</v>
          </cell>
        </row>
        <row r="413">
          <cell r="B413" t="str">
            <v xml:space="preserve"> งบดำเนินงาน 66112xx</v>
          </cell>
          <cell r="C413" t="str">
            <v>20004 35000100 200000</v>
          </cell>
        </row>
        <row r="414">
          <cell r="A414" t="str">
            <v>1.2.1</v>
          </cell>
          <cell r="B414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414" t="str">
            <v>ที่ ศธ04002/ว1282ลว 29 มีค 66 ครั้งที่ 438</v>
          </cell>
          <cell r="D414">
            <v>2400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9">
          <cell r="A419">
            <v>2</v>
          </cell>
          <cell r="B419" t="str">
            <v xml:space="preserve">ผลผลิตผู้จบการศึกษาภาคบังคับ  </v>
          </cell>
          <cell r="C419" t="str">
            <v>20004 35000200</v>
          </cell>
        </row>
        <row r="420">
          <cell r="C420" t="str">
            <v>20004 35000200 2000000</v>
          </cell>
        </row>
        <row r="424">
          <cell r="A424">
            <v>2.1</v>
          </cell>
          <cell r="B424" t="str">
            <v>กิจกรรมการจัดการศึกษาประถมศึกษาสำหรับโรงเรียนปกติ</v>
          </cell>
          <cell r="C424" t="str">
            <v>20004 66 05164 00000</v>
          </cell>
        </row>
        <row r="425">
          <cell r="B425" t="str">
            <v xml:space="preserve"> งบดำเนินงาน 66112xx </v>
          </cell>
          <cell r="C425" t="str">
            <v>20004 35000200 2000000</v>
          </cell>
        </row>
        <row r="428">
          <cell r="F428">
            <v>778660.18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568660.18000000005</v>
          </cell>
          <cell r="L428">
            <v>0</v>
          </cell>
        </row>
        <row r="429">
          <cell r="B429" t="str">
            <v>ค้าจ้างเหมาบริการ ลูกจ้างสพป.ปท.2  ครั้งที่ 3  210,000</v>
          </cell>
          <cell r="C429" t="str">
            <v>ที่ ศธ04002/ว2531/26 มิย 66 ครั้ง 619</v>
          </cell>
        </row>
        <row r="430">
          <cell r="D430"/>
          <cell r="E430">
            <v>160000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153395</v>
          </cell>
          <cell r="L430">
            <v>5650</v>
          </cell>
        </row>
        <row r="431">
          <cell r="D431"/>
          <cell r="E431">
            <v>40000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22079.88</v>
          </cell>
          <cell r="L431">
            <v>5500</v>
          </cell>
        </row>
        <row r="432">
          <cell r="D432"/>
          <cell r="E432">
            <v>189602.06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189602.06</v>
          </cell>
          <cell r="L432">
            <v>0</v>
          </cell>
        </row>
        <row r="433">
          <cell r="D433"/>
          <cell r="E433">
            <v>290397.94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278380.45</v>
          </cell>
          <cell r="L433">
            <v>0</v>
          </cell>
        </row>
        <row r="434">
          <cell r="D434"/>
          <cell r="E434">
            <v>150000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123400</v>
          </cell>
          <cell r="L434">
            <v>0</v>
          </cell>
        </row>
        <row r="435">
          <cell r="D435"/>
          <cell r="E435">
            <v>601339.81999999995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594184.55000000005</v>
          </cell>
          <cell r="L435">
            <v>0</v>
          </cell>
        </row>
        <row r="436">
          <cell r="D436"/>
          <cell r="E436"/>
          <cell r="G436">
            <v>0</v>
          </cell>
          <cell r="H436">
            <v>0</v>
          </cell>
          <cell r="I436">
            <v>0</v>
          </cell>
        </row>
        <row r="439">
          <cell r="A439" t="str">
            <v>2.1.2</v>
          </cell>
          <cell r="B439" t="str">
            <v>งบพัฒนาเพื่อพัฒนาคุณภาพการศึกษา 2,000,000 บาท</v>
          </cell>
          <cell r="C439" t="str">
            <v>ศธ04002/ว4881 ลว.27 ต.ค.65 โอนครั้งที่ 16  3,000,000</v>
          </cell>
        </row>
        <row r="440">
          <cell r="A440" t="str">
            <v>2.1.2.1</v>
          </cell>
          <cell r="B440" t="str">
            <v>งบกลยุทธ์ ของสพป.ปท.2 500,000 บาท</v>
          </cell>
        </row>
        <row r="441">
          <cell r="A441" t="str">
            <v>1)</v>
          </cell>
          <cell r="B441" t="str">
            <v>โครงการปฏิรูปกระบวนการเรียนรู้ที่ตอบสนองต่อการเปลี่ยนแปลงในศตวรรษที่ 21 150,000</v>
          </cell>
          <cell r="D441"/>
          <cell r="E441">
            <v>109450</v>
          </cell>
          <cell r="F441">
            <v>109450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94550</v>
          </cell>
          <cell r="L441">
            <v>0</v>
          </cell>
        </row>
        <row r="443">
          <cell r="A443" t="str">
            <v>2)</v>
          </cell>
          <cell r="B443" t="str">
            <v>โครงการส่งเสริมการจัดการศึกษาให้ผู้เรียนมีความปลอดภัยทุกรูปแบบ</v>
          </cell>
          <cell r="D443"/>
          <cell r="E443">
            <v>50000</v>
          </cell>
          <cell r="F443">
            <v>50000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18900</v>
          </cell>
          <cell r="L443">
            <v>0</v>
          </cell>
        </row>
        <row r="444">
          <cell r="A444" t="str">
            <v>3)</v>
          </cell>
          <cell r="B444" t="str">
            <v>โครงการเพิ่มโอกาสและความเสมอภาคทางการศึกษา</v>
          </cell>
          <cell r="D444"/>
          <cell r="E444">
            <v>50000</v>
          </cell>
          <cell r="F444">
            <v>50000</v>
          </cell>
          <cell r="G444">
            <v>0</v>
          </cell>
          <cell r="H444">
            <v>0</v>
          </cell>
          <cell r="K444">
            <v>38100</v>
          </cell>
          <cell r="L444">
            <v>0</v>
          </cell>
        </row>
        <row r="445">
          <cell r="A445" t="str">
            <v>4)</v>
          </cell>
          <cell r="B445" t="str">
    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    </cell>
          <cell r="D445"/>
          <cell r="E445">
            <v>100000</v>
          </cell>
          <cell r="F445">
            <v>100000</v>
          </cell>
          <cell r="G445">
            <v>0</v>
          </cell>
          <cell r="H445">
            <v>0</v>
          </cell>
          <cell r="K445">
            <v>70800</v>
          </cell>
          <cell r="L445">
            <v>0</v>
          </cell>
        </row>
        <row r="446">
          <cell r="A446" t="str">
            <v>5)</v>
          </cell>
          <cell r="B446" t="str">
            <v>โครงการส่งเสริมคุณธรรม นำสู่คุณภาพชีวิต</v>
          </cell>
          <cell r="D446"/>
          <cell r="E446">
            <v>50000</v>
          </cell>
          <cell r="F446">
            <v>50000</v>
          </cell>
          <cell r="G446">
            <v>0</v>
          </cell>
          <cell r="H446">
            <v>0</v>
          </cell>
          <cell r="K446">
            <v>0</v>
          </cell>
          <cell r="L446">
            <v>0</v>
          </cell>
        </row>
        <row r="447">
          <cell r="A447" t="str">
            <v>6)</v>
          </cell>
          <cell r="B447" t="str">
            <v>โครงการพัฒนาระบบประกันคุณภาพภายในของสถานศึกษาให้เข้มแข็ง</v>
          </cell>
          <cell r="D447"/>
          <cell r="E447">
            <v>50000</v>
          </cell>
          <cell r="F447">
            <v>50000</v>
          </cell>
          <cell r="G447">
            <v>0</v>
          </cell>
          <cell r="H447">
            <v>0</v>
          </cell>
          <cell r="K447">
            <v>18700</v>
          </cell>
          <cell r="L447">
            <v>0</v>
          </cell>
        </row>
        <row r="448">
          <cell r="A448" t="str">
            <v>7)</v>
          </cell>
          <cell r="B448" t="str">
    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    </cell>
          <cell r="D448"/>
          <cell r="E448">
            <v>50000</v>
          </cell>
          <cell r="F448">
            <v>50000</v>
          </cell>
          <cell r="G448">
            <v>0</v>
          </cell>
          <cell r="H448">
            <v>0</v>
          </cell>
          <cell r="K448">
            <v>24000</v>
          </cell>
          <cell r="L448">
            <v>0</v>
          </cell>
        </row>
        <row r="449">
          <cell r="A449"/>
          <cell r="B449"/>
          <cell r="D449"/>
          <cell r="E449"/>
          <cell r="F449"/>
          <cell r="G449">
            <v>0</v>
          </cell>
          <cell r="H449">
            <v>0</v>
          </cell>
          <cell r="K449">
            <v>0</v>
          </cell>
          <cell r="L449">
            <v>0</v>
          </cell>
        </row>
        <row r="456">
          <cell r="A456" t="str">
            <v>1)</v>
          </cell>
          <cell r="B456" t="str">
            <v>งบกลาง</v>
          </cell>
          <cell r="C456" t="str">
            <v>20004 35000200 200000/20004 66 05164 00000</v>
          </cell>
          <cell r="D456"/>
          <cell r="E456">
            <v>522730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8">
          <cell r="A458" t="str">
            <v>2)</v>
          </cell>
          <cell r="B458" t="str">
    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    </cell>
          <cell r="C458" t="str">
            <v>บันทึกกลุ่มบุคคล ลว. 3 พ.ย.65</v>
          </cell>
          <cell r="E458">
            <v>142270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142270</v>
          </cell>
          <cell r="L458">
            <v>0</v>
          </cell>
        </row>
        <row r="459">
          <cell r="A459" t="str">
            <v>3)</v>
          </cell>
          <cell r="B459" t="str">
            <v xml:space="preserve">โครงการงานศิลปหัตถกรรมนักเรียน ระดับเขตพื้นที่การศึกษา ปีการศีกษา 2565                     </v>
          </cell>
          <cell r="C459" t="str">
            <v>บท.แผนลว. 13 ธ.ค. 65</v>
          </cell>
          <cell r="E459">
            <v>300000</v>
          </cell>
          <cell r="K459">
            <v>9710</v>
          </cell>
          <cell r="L459">
            <v>271995</v>
          </cell>
        </row>
        <row r="460">
          <cell r="A460" t="str">
            <v>4)</v>
          </cell>
          <cell r="B460" t="str">
            <v xml:space="preserve">โครงการงานศิลปหัตถกรรมนักเรียน ระดับชาติ ครั้งที่ 70  ปีการศีกษา 2565  งบ 100000                   </v>
          </cell>
          <cell r="C460" t="str">
            <v xml:space="preserve">บท.แผนลว. 14 ม.ค. 66 </v>
          </cell>
          <cell r="E460">
            <v>100000</v>
          </cell>
        </row>
        <row r="461">
          <cell r="A461" t="str">
            <v>5)</v>
          </cell>
          <cell r="B461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461" t="str">
            <v>บท.แผนลว. 18 ม.ค. 66 /ศธ04002/ว619 ลว.26 มิย 66 โอนครั้งที่ 619  ครั้งที่ 3  47270</v>
          </cell>
          <cell r="E461">
            <v>55550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8280</v>
          </cell>
          <cell r="L461">
            <v>0</v>
          </cell>
        </row>
        <row r="462">
          <cell r="A462"/>
          <cell r="B462" t="str">
            <v>โครงการเครือข่ายความร่วมมือเพื่อพัฒนาการเรียนรู้และการมีสิ่วนร่วมในทุกภาคส่วน 85000 บาท47270</v>
          </cell>
          <cell r="C462" t="str">
            <v>ศธ04002/ว619 ลว.26 มิย 66 โอนครั้งที่ 619  ครั้งที่ 3  1,000,000</v>
          </cell>
          <cell r="E462"/>
          <cell r="G462"/>
          <cell r="H462"/>
          <cell r="I462"/>
          <cell r="J462"/>
          <cell r="K462"/>
          <cell r="L462"/>
        </row>
        <row r="463">
          <cell r="A463" t="str">
            <v>6)</v>
          </cell>
          <cell r="B463" t="str">
            <v>โครงการส่งเสริมผู้เรียนให้มีคุณลักษณะในศตวรรษที่ 21 50000 บาท</v>
          </cell>
          <cell r="C463" t="str">
            <v>ศธ04002/ว619 ลว.26 มิย 66 โอนครั้งที่ 619  ครั้งที่ 3  1,000,000</v>
          </cell>
          <cell r="E463"/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A464" t="str">
            <v>7)</v>
          </cell>
          <cell r="B464" t="str">
    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    </cell>
          <cell r="C464" t="str">
            <v>ศธ04002/ว619 ลว.26 มิย 66 โอนครั้งที่ 619  ครั้งที่ 3  1,000,000</v>
          </cell>
          <cell r="E464"/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A465" t="str">
            <v>8)</v>
          </cell>
          <cell r="B465" t="str">
    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    </cell>
          <cell r="C465" t="str">
            <v>ศธ04002/ว619 ลว.26 มิย 66 โอนครั้งที่ 619  ครั้งที่ 3  1,000,000</v>
          </cell>
          <cell r="E465"/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A466" t="str">
            <v>9)</v>
          </cell>
          <cell r="B466" t="str">
            <v>โครงการขับเคลื่อนศาสตร์พระราชาสู่โคกหนองนาโมเดล ตามหลักเศรษฐกิจพอเพียง 10000 บาท</v>
          </cell>
          <cell r="C466" t="str">
            <v>ศธ04002/ว619 ลว.26 มิย 66 โอนครั้งที่ 619  ครั้งที่ 3  1,000,000</v>
          </cell>
          <cell r="E466"/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A467" t="str">
            <v>10)</v>
          </cell>
          <cell r="B467" t="str">
            <v>โครงการเสริมสร้างและพัฒนาสภานักเรียน 26000 บาท</v>
          </cell>
          <cell r="C467" t="str">
            <v>ศธ04002/ว619 ลว.26 มิย 66 โอนครั้งที่ 619  ครั้งที่ 3  1,000,000</v>
          </cell>
          <cell r="E467"/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A468" t="str">
            <v>11)</v>
          </cell>
          <cell r="B468" t="str">
            <v>โครงการพัฒนาคุณภาพการจัดการศึกษาเรียนรวม 36730 บาท</v>
          </cell>
          <cell r="C468" t="str">
            <v>ศธ04002/ว619 ลว.26 มิย 66 โอนครั้งที่ 619  ครั้งที่ 3  1,000,000</v>
          </cell>
          <cell r="E468"/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A469" t="str">
            <v>12)</v>
          </cell>
          <cell r="B469" t="str">
            <v>โครงการฝึกอบรมพนักงานเจ้าหน้าที่ส่งเสริมความประพฤตินักเรียนและนักศึกษา 80000 บาท</v>
          </cell>
          <cell r="C469" t="str">
            <v>ศธ04002/ว619 ลว.26 มิย 66 โอนครั้งที่ 619  ครั้งที่ 3  1,000,000</v>
          </cell>
          <cell r="E469"/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A470" t="str">
            <v>13)</v>
          </cell>
          <cell r="B470" t="str">
            <v>โครงการเสริมสร้างสมรรถนะครูผู้ช่วย สู่การเป็นครูอาชีพ 280000 บาท</v>
          </cell>
          <cell r="C470" t="str">
            <v>ศธ04002/ว619 ลว.26 มิย 66 โอนครั้งที่ 619  ครั้งที่ 3  1,000,000</v>
          </cell>
          <cell r="E470"/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A471" t="str">
            <v>14)</v>
          </cell>
          <cell r="B471" t="str">
    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    </cell>
          <cell r="C471" t="str">
            <v>ศธ04002/ว619 ลว.26 มิย 66 โอนครั้งที่ 619  ครั้งที่ 3  1,000,000</v>
          </cell>
          <cell r="E471">
            <v>60000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15)</v>
          </cell>
          <cell r="B472" t="str">
            <v>โครงการพัฒนาศักยภาพการบริหารจัดการ 100000 บาท</v>
          </cell>
          <cell r="C472" t="str">
            <v>ศธ04002/ว619 ลว.26 มิย 66 โอนครั้งที่ 619  ครั้งที่ 3  1,000,000</v>
          </cell>
          <cell r="E472">
            <v>30000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A473" t="str">
            <v>16)</v>
          </cell>
          <cell r="B473" t="str">
            <v>โครงการส่งเสริมศักยภาพตามการเรียนรู้ที่หลากหลาย 150000 บาท</v>
          </cell>
          <cell r="C473" t="str">
            <v>ศธ04002/ว619 ลว.26 มิย 66 โอนครั้งที่ 619  ครั้งที่ 3  1,000,000</v>
          </cell>
          <cell r="E473">
            <v>120000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6">
          <cell r="A476" t="str">
            <v>1)</v>
          </cell>
          <cell r="B476" t="str">
            <v>ค่าขนย้ายสิ่งของส่วนตัวในการเดินทางไปราชการประจำของข้าราชการ</v>
          </cell>
          <cell r="C476" t="str">
            <v>ศธ 04002/ว4657 ลว 16 ต.ค.65 โอนครั้งที่ 138</v>
          </cell>
          <cell r="F476">
            <v>35124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30332</v>
          </cell>
          <cell r="L476">
            <v>0</v>
          </cell>
        </row>
        <row r="478">
          <cell r="A478" t="str">
            <v>2)</v>
          </cell>
          <cell r="B478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478" t="str">
            <v>ศธ 04002/ว365ลว 3 กพ 66 โอนครั้งที่ 264</v>
          </cell>
          <cell r="F478">
            <v>9420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9420</v>
          </cell>
          <cell r="L478">
            <v>0</v>
          </cell>
        </row>
        <row r="479">
          <cell r="A479" t="str">
            <v>3)</v>
          </cell>
          <cell r="B479" t="str">
            <v xml:space="preserve">ค่าตอบแทนวิทยากรสอนอิสลามศึกษารายชั่วโมง </v>
          </cell>
          <cell r="C479" t="str">
            <v>ศธ 04002/ว126 ลว 12 มค 66 โอนครั้งที่ 193</v>
          </cell>
          <cell r="F479">
            <v>288000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210400</v>
          </cell>
        </row>
        <row r="480">
          <cell r="A480" t="str">
            <v>3.1)</v>
          </cell>
          <cell r="B480" t="str">
    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    </cell>
          <cell r="F480"/>
          <cell r="G480"/>
          <cell r="H480"/>
          <cell r="I480"/>
          <cell r="J480"/>
          <cell r="K480"/>
          <cell r="L480"/>
        </row>
        <row r="481">
          <cell r="A481" t="str">
            <v>3.2)</v>
          </cell>
          <cell r="B481" t="str">
    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    </cell>
          <cell r="C481" t="str">
            <v>ศธ 04002/ว431 ลว 7 กพ 66 โอนครั้งที่ 283</v>
          </cell>
          <cell r="F481"/>
          <cell r="G481"/>
          <cell r="H481"/>
          <cell r="I481"/>
          <cell r="J481"/>
          <cell r="K481"/>
          <cell r="L481"/>
        </row>
        <row r="482">
          <cell r="A482" t="str">
            <v>4)</v>
          </cell>
          <cell r="B482" t="str">
            <v>ค่าปรับปรุงซ่อมแซมระบบไฟฟ้าภายในโรงเรียน  ร.ร.วัดนิเทศน์</v>
          </cell>
          <cell r="C482" t="str">
            <v>ศธ 04002/ว2079 ลว 25 พค 66 โอนครั้งที่ 553</v>
          </cell>
          <cell r="F482">
            <v>332700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4">
          <cell r="B484"/>
          <cell r="C484"/>
          <cell r="E484"/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/>
          <cell r="L484">
            <v>0</v>
          </cell>
        </row>
        <row r="516">
          <cell r="B516" t="str">
            <v>งบลงทุน  ค่าครุภัณฑ์  6611310</v>
          </cell>
        </row>
        <row r="517">
          <cell r="Q517"/>
        </row>
        <row r="599">
          <cell r="B599" t="str">
            <v>ครุภัณฑ์โฆษณาและเผยแพร่ 120604</v>
          </cell>
        </row>
        <row r="600">
          <cell r="B600" t="str">
            <v>เครื่องมัลติมิเดียโปรเจคเตอร์ระดับXGAขนาด 4000ANSILunens</v>
          </cell>
          <cell r="C600" t="str">
            <v>ศธ04002/ว5169 ลว.11 พ.ย.65 โอนครั้งที่ 60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63920</v>
          </cell>
        </row>
        <row r="601">
          <cell r="A601" t="str">
            <v>2.1.8.1</v>
          </cell>
          <cell r="B601" t="str">
            <v>วัดสระบัว</v>
          </cell>
          <cell r="C601" t="str">
            <v>20004 35002 110C70</v>
          </cell>
          <cell r="D601"/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13">
          <cell r="B613"/>
        </row>
        <row r="614">
          <cell r="B614"/>
          <cell r="C614"/>
          <cell r="F614"/>
          <cell r="G614"/>
          <cell r="H614"/>
          <cell r="I614"/>
          <cell r="J614"/>
          <cell r="K614"/>
          <cell r="L614"/>
        </row>
        <row r="615">
          <cell r="A615"/>
          <cell r="B615"/>
          <cell r="C615"/>
          <cell r="D615"/>
          <cell r="G615"/>
          <cell r="H615"/>
          <cell r="I615"/>
          <cell r="J615"/>
          <cell r="K615"/>
          <cell r="L615"/>
        </row>
        <row r="616">
          <cell r="B616" t="str">
            <v xml:space="preserve">ครุภัณฑ์การศึกษา 120611 </v>
          </cell>
        </row>
        <row r="617">
          <cell r="B617" t="str">
            <v>ครุภัณฑ์การเรียนการสอน Coding ระดับประถมศึกษา แบบ 2</v>
          </cell>
          <cell r="C617" t="str">
            <v>ที่ ศธ04002/ว5169/11 พ.ย. 65 ครั้งที่ 60</v>
          </cell>
        </row>
        <row r="618">
          <cell r="A618" t="str">
            <v>1)</v>
          </cell>
          <cell r="B618" t="str">
            <v>วัดสุขบุญฑริการาม</v>
          </cell>
          <cell r="C618" t="str">
            <v>20004350002003111570</v>
          </cell>
          <cell r="F618">
            <v>94200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93500</v>
          </cell>
        </row>
        <row r="627">
          <cell r="B627" t="str">
            <v>โต๊ะเก้าอี้นักเรียน ระดับประถมศึกษา ชุดละ 1500 บาท</v>
          </cell>
          <cell r="C627" t="str">
            <v>ที่ ศธ04002/ว5169/11 พ.ย. 65 ครั้งที่ 60</v>
          </cell>
        </row>
        <row r="628">
          <cell r="A628" t="str">
            <v>1)</v>
          </cell>
          <cell r="B628" t="str">
            <v>วัดกลางคลองสี่</v>
          </cell>
          <cell r="C628" t="str">
            <v>20004350002003111571</v>
          </cell>
          <cell r="D628">
            <v>64000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63920</v>
          </cell>
        </row>
        <row r="629">
          <cell r="A629" t="str">
            <v>2)</v>
          </cell>
          <cell r="B629" t="str">
            <v>วัดประชุมราษฏร์</v>
          </cell>
          <cell r="C629" t="str">
            <v>20004350002003111572</v>
          </cell>
          <cell r="D629">
            <v>24000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23970</v>
          </cell>
        </row>
        <row r="630">
          <cell r="A630" t="str">
            <v>3)</v>
          </cell>
          <cell r="B630" t="str">
            <v>วัดโปรยฝน</v>
          </cell>
          <cell r="C630" t="str">
            <v>20004350002003111573</v>
          </cell>
          <cell r="D630">
            <v>119100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119051</v>
          </cell>
        </row>
        <row r="632">
          <cell r="A632" t="str">
            <v>2.1.1</v>
          </cell>
          <cell r="B632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632" t="str">
            <v>20004 66 05164 00034</v>
          </cell>
        </row>
        <row r="633">
          <cell r="B633" t="str">
            <v xml:space="preserve"> งบดำเนินงาน 66112xx </v>
          </cell>
          <cell r="C633" t="str">
            <v>20004 35000200 2000000</v>
          </cell>
        </row>
        <row r="634">
          <cell r="A634" t="str">
            <v>2.1.1.1</v>
          </cell>
          <cell r="B634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634" t="str">
            <v>ศธ 04002/ว743 ลว 28 กพ 66 โอนครั้งที่ 343</v>
          </cell>
          <cell r="F634">
            <v>36000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21760</v>
          </cell>
        </row>
        <row r="637">
          <cell r="A637" t="str">
            <v>2.1.2</v>
          </cell>
          <cell r="B637" t="str">
            <v xml:space="preserve">กิจกรรมรองเทคโนโลยีดิจิทัลเพื่อการศึกษาขั้นพื้นฐาน </v>
          </cell>
          <cell r="C637" t="str">
            <v>20004 66 05164 00063</v>
          </cell>
        </row>
        <row r="638">
          <cell r="B638" t="str">
            <v xml:space="preserve"> งบดำเนินงาน 66112xx</v>
          </cell>
          <cell r="C638" t="str">
            <v>20004 35000200 2000000</v>
          </cell>
        </row>
        <row r="639">
          <cell r="A639" t="str">
            <v>2.1.2.1</v>
          </cell>
          <cell r="B639" t="str">
    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    </cell>
          <cell r="C639" t="str">
            <v>ศธ 04002/ว2339 ลว 12 มิย 66 โอนครั้งที่ 580</v>
          </cell>
          <cell r="F639">
            <v>800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 t="str">
            <v xml:space="preserve"> งบลงทุน ค่าครุภัณฑ์ 6611310</v>
          </cell>
          <cell r="C640" t="str">
            <v>20004 35000200 2000000</v>
          </cell>
        </row>
        <row r="641">
          <cell r="B641" t="str">
            <v>ครุภัณฑ์คอมพิวเตอร์  120610</v>
          </cell>
        </row>
        <row r="642">
          <cell r="B642" t="str">
    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    </cell>
          <cell r="C642" t="str">
            <v xml:space="preserve">ศธ 04002/ว171 ลว 17 มค 66 โอนครั้งที่ 202 </v>
          </cell>
          <cell r="D642">
            <v>535200</v>
          </cell>
          <cell r="G642">
            <v>0</v>
          </cell>
          <cell r="H642">
            <v>534700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2.1.2.2.1</v>
          </cell>
          <cell r="B643" t="str">
            <v>ร.ร.ชุมชนวัดทำเลทอง</v>
          </cell>
          <cell r="C643" t="str">
            <v>20004350002003110243</v>
          </cell>
        </row>
        <row r="644">
          <cell r="A644" t="str">
            <v>2.1.3</v>
          </cell>
          <cell r="B644" t="str">
            <v xml:space="preserve">กิจกรรมรองการสนับสนุนการศึกษาภาคบังคับ  </v>
          </cell>
          <cell r="C644" t="str">
            <v>20004 66 05164 05272</v>
          </cell>
        </row>
        <row r="645">
          <cell r="A645"/>
          <cell r="B645" t="str">
            <v xml:space="preserve"> งบดำเนินงาน 66112xx </v>
          </cell>
          <cell r="C645" t="str">
            <v>20004 35000200 2000000</v>
          </cell>
        </row>
        <row r="646">
          <cell r="A646" t="str">
            <v>2.1.3.1</v>
          </cell>
          <cell r="B646" t="str">
            <v>ค่าเช่าใช้บริการสัญญาณอินเทอร์เน็ต 6 เดือน (ตุลาคม 2565 – มีนาคม 2566)   1,207,200.-บาท</v>
          </cell>
          <cell r="C646" t="str">
            <v xml:space="preserve">ศธ 04002/ว195 ลว 19 มค 66 โอนครั้งที่ 207 </v>
          </cell>
          <cell r="F646">
            <v>1810800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130276.97</v>
          </cell>
          <cell r="L646">
            <v>967622.4</v>
          </cell>
        </row>
        <row r="647">
          <cell r="B647" t="str">
            <v>ค่าเช่าใช้บริการสัญญาณอินเทอร์เน็ต 6 เดือน (เมย-มิย 66)   603600บาท</v>
          </cell>
          <cell r="C647" t="str">
            <v>ศธ 04002/ว2591   ลว 30 มิย 66 โอนครั้งที่ 625</v>
          </cell>
        </row>
        <row r="648">
          <cell r="A648" t="str">
            <v>2.1.3.2</v>
          </cell>
          <cell r="B648" t="str">
            <v xml:space="preserve">เงินสมทบกองทุนเงินทดแทน ประจำปี พ.ศ. 2566 (มกราคม - ธันวาคม 2566)                             </v>
          </cell>
          <cell r="C648" t="str">
            <v>ศธ 04002/ว167 ลว 17 มค 66 โอนครั้งที่ 201</v>
          </cell>
          <cell r="F648">
            <v>25416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2.1.3.3</v>
          </cell>
          <cell r="B649" t="str">
            <v>งบประจำ บริหารจัดการสำนักงาน</v>
          </cell>
          <cell r="C649" t="str">
            <v>20004 35000200 200000</v>
          </cell>
        </row>
        <row r="650">
          <cell r="C650" t="str">
            <v>ที่ ศธ 04002/ว824/1 มีค 66  ครั้งที่ 352</v>
          </cell>
        </row>
        <row r="651">
          <cell r="A651" t="str">
            <v>(1</v>
          </cell>
          <cell r="B651" t="str">
            <v>ค้าจ้างเหมาบริการ ลูกจ้างสพป.ปท.2 15000x7คนx4 เม.ย. 66 เดือน 1,260,000 บาท</v>
          </cell>
          <cell r="C651"/>
          <cell r="F651">
            <v>420000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203129.04</v>
          </cell>
          <cell r="L651">
            <v>0</v>
          </cell>
        </row>
        <row r="652">
          <cell r="A652" t="str">
            <v>(2</v>
          </cell>
          <cell r="B652" t="str">
            <v xml:space="preserve">ค่าใช้จ่ายในการประชุมราชการ ค่าตอบแทนบุคคล </v>
          </cell>
          <cell r="C652"/>
          <cell r="F652">
            <v>40000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27100</v>
          </cell>
          <cell r="L652">
            <v>5100</v>
          </cell>
        </row>
        <row r="653">
          <cell r="A653" t="str">
            <v>(3</v>
          </cell>
          <cell r="B653" t="str">
            <v>ค่าใช้จ่ายในการเดินทางไปราชการ 150,000 บาท</v>
          </cell>
          <cell r="C653"/>
          <cell r="F653">
            <v>20000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(4</v>
          </cell>
          <cell r="B654" t="str">
            <v>ค่าซ่อมแซมและบำรุงรักษาทรัพย์สิน 200,000 บาท</v>
          </cell>
          <cell r="C654"/>
          <cell r="F654">
            <v>30000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25840.34</v>
          </cell>
          <cell r="L654">
            <v>0</v>
          </cell>
        </row>
        <row r="655">
          <cell r="A655" t="str">
            <v>(5</v>
          </cell>
          <cell r="B655" t="str">
            <v>ค่าวัสดุสำนักงาน 300,000 บาท</v>
          </cell>
          <cell r="C655"/>
          <cell r="F655">
            <v>80000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17762.849999999999</v>
          </cell>
          <cell r="L655">
            <v>0</v>
          </cell>
        </row>
        <row r="656">
          <cell r="A656" t="str">
            <v>(6</v>
          </cell>
          <cell r="B656" t="str">
            <v>ค่าน้ำมันเชื้อเพลิงและหล่อลื่น 300,000 บาท</v>
          </cell>
          <cell r="C656"/>
          <cell r="F656">
            <v>200000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106596.57</v>
          </cell>
          <cell r="L656">
            <v>0</v>
          </cell>
        </row>
        <row r="657">
          <cell r="A657" t="str">
            <v>(7</v>
          </cell>
          <cell r="B657" t="str">
            <v>ค่าสาธารณูปโภค    500,000 บาท</v>
          </cell>
          <cell r="C657"/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(8</v>
          </cell>
          <cell r="B658" t="str">
            <v xml:space="preserve">อื่นๆ (รายการนอกเหนือ(1-(7 และหรือถัวจ่ายให้รายการ (1 -(7 โดยเฉพาะรายการที่ (7 ) </v>
          </cell>
          <cell r="F658"/>
          <cell r="G658"/>
          <cell r="H658"/>
          <cell r="I658"/>
          <cell r="J658"/>
          <cell r="K658"/>
          <cell r="L658"/>
        </row>
        <row r="661">
          <cell r="A661" t="str">
            <v>2.1.3.4</v>
          </cell>
          <cell r="B661" t="str">
            <v>งบพัฒนาเพื่อพัฒนาคุณภาพการศึกษา 1,000,000 บาท</v>
          </cell>
        </row>
        <row r="662">
          <cell r="A662" t="str">
            <v>2.1.3.4.1</v>
          </cell>
          <cell r="B662" t="str">
            <v>งบกลยุทธ์ ของสพป.ปท.2 500,000 บาท (ประถม 449450) (20004 66 05164 05272)</v>
          </cell>
        </row>
        <row r="663">
          <cell r="A663" t="str">
            <v>1)</v>
          </cell>
          <cell r="B663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663" t="str">
            <v>บันทึกกลุ่มนโยบายและแผน ลว.27 มค 66 ดอกลักษณ์ อยู่ 2 รหัส</v>
          </cell>
          <cell r="F663">
            <v>40550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6800</v>
          </cell>
          <cell r="L663">
            <v>0</v>
          </cell>
        </row>
        <row r="664">
          <cell r="A664" t="str">
            <v>2.1.3.4.2</v>
          </cell>
          <cell r="B664" t="str">
            <v>งบเพิ่มประสิทธิผลกลยุทธ์ของ สพฐ. 1,500,000 บาท (20004 66 05164 05272)</v>
          </cell>
          <cell r="C664" t="str">
            <v>ที่ ศธ 04002/ว824/1 มีค 66  ครั้งที่ 352</v>
          </cell>
        </row>
        <row r="667">
          <cell r="A667" t="str">
            <v>1)</v>
          </cell>
          <cell r="B667" t="str">
            <v>โครงการพัฒนาศักยภาพการบริหารจัดการ 100,000 บาท</v>
          </cell>
          <cell r="C667" t="str">
            <v>บันทึกกลุ่มนโยบายและแผน ลว.27 มค 66 ดอกลักษณ์</v>
          </cell>
          <cell r="E667">
            <v>70000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39900</v>
          </cell>
          <cell r="L667">
            <v>0</v>
          </cell>
        </row>
        <row r="668">
          <cell r="A668" t="str">
            <v>2)</v>
          </cell>
          <cell r="B668" t="str">
            <v>โครงการเสริมสร้างความรู้ความเข้าใจระบบการประเมินวิทยฐานดิจิทัล(DPA) 30,000 บาท</v>
          </cell>
          <cell r="C668" t="str">
            <v>บันทึกกลุ่มนโยบายและแผน ลว.26 มค 66 น้ำผึ้ง</v>
          </cell>
          <cell r="E668">
            <v>30000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3)</v>
          </cell>
          <cell r="B669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669" t="str">
            <v>บท.แผนลว. 18 ม.ค. 66 อยู่ 2 รหัส64 8280 +รหัส72   29450</v>
          </cell>
          <cell r="E669">
            <v>29450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16760</v>
          </cell>
          <cell r="L669">
            <v>0</v>
          </cell>
        </row>
        <row r="670">
          <cell r="A670" t="str">
            <v>4)</v>
          </cell>
          <cell r="B670" t="str">
            <v>โครงการส่งเสริมศักยภาพตามการเรียนรู้ที่หลากหลาย 150,000 บาท</v>
          </cell>
          <cell r="C670" t="str">
            <v xml:space="preserve">บท.แผนลว. 31 มี.ค. 66 </v>
          </cell>
          <cell r="E670">
            <v>30000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15810</v>
          </cell>
          <cell r="L670">
            <v>0</v>
          </cell>
        </row>
        <row r="671">
          <cell r="A671" t="str">
            <v>2)</v>
          </cell>
          <cell r="B671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671" t="str">
            <v>บันทึกกลุ่มนโยบายและแผน ลว.27 มีค 66 ศน จิราภรณ์</v>
          </cell>
          <cell r="F671">
            <v>10000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10000</v>
          </cell>
          <cell r="L671">
            <v>0</v>
          </cell>
        </row>
        <row r="674">
          <cell r="A674" t="str">
            <v>2.1.4</v>
          </cell>
          <cell r="B674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674" t="str">
            <v>20004 66 05164 52034</v>
          </cell>
        </row>
        <row r="675">
          <cell r="A675"/>
          <cell r="B675" t="str">
            <v xml:space="preserve"> งบดำเนินงาน 66112xx </v>
          </cell>
          <cell r="C675" t="str">
            <v>20004 35000200 2000000</v>
          </cell>
        </row>
        <row r="676">
          <cell r="A676" t="str">
            <v>2.1.4.1</v>
          </cell>
          <cell r="B676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676" t="str">
            <v>ศธ04002/ว5054 ลว.8 พ.ย.65 โอนครั้งที่ 54</v>
          </cell>
          <cell r="F676">
            <v>5000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2.1.4.2</v>
          </cell>
          <cell r="B677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677" t="str">
            <v>ศธ04002/ว1387 ลว. 5 เมย 66 โอนครั้งที่ 456</v>
          </cell>
          <cell r="F677">
            <v>800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800</v>
          </cell>
        </row>
        <row r="679">
          <cell r="A679">
            <v>2.2000000000000002</v>
          </cell>
          <cell r="B679" t="str">
            <v xml:space="preserve">กิจกรรมการจัดการศึกษามัธยมศึกษาตอนต้นสำหรับโรงเรียนปกติ  </v>
          </cell>
          <cell r="C679" t="str">
            <v>20004 66 0516500000</v>
          </cell>
        </row>
        <row r="680">
          <cell r="A680"/>
          <cell r="B680" t="str">
            <v xml:space="preserve"> งบดำเนินงาน 66112xx</v>
          </cell>
          <cell r="C680" t="str">
            <v>20004 35000200 2000000</v>
          </cell>
        </row>
        <row r="681">
          <cell r="B681" t="str">
            <v>งบลงทุน 6611310</v>
          </cell>
        </row>
        <row r="682">
          <cell r="A682" t="str">
            <v>2.2.1</v>
          </cell>
          <cell r="B682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682" t="str">
            <v>ศธ 04002/ว253 ลว 25 มค 66 โอนครั้งที่ 231</v>
          </cell>
          <cell r="F682">
            <v>700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700</v>
          </cell>
          <cell r="L682">
            <v>0</v>
          </cell>
        </row>
        <row r="742">
          <cell r="B742" t="str">
            <v>ครุภัณฑ์การศึกษา 120611</v>
          </cell>
          <cell r="C742" t="str">
            <v>ศธ04002/ว5169/11 พ.ย.65</v>
          </cell>
        </row>
        <row r="743">
          <cell r="B743" t="str">
            <v xml:space="preserve">ครุภัณฑ์สะเต็มศึกษา ระดับประถมศึกษา แบบ 2 </v>
          </cell>
        </row>
        <row r="744">
          <cell r="A744" t="str">
            <v>1)</v>
          </cell>
          <cell r="B744" t="str">
            <v>ชุมชนเลิศพินิจพิทยาคม</v>
          </cell>
          <cell r="C744" t="str">
            <v>20004350002003112994</v>
          </cell>
          <cell r="F744">
            <v>119900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119000</v>
          </cell>
        </row>
        <row r="745">
          <cell r="B745" t="str">
            <v>ครุภัณฑ์เทคโนโลยีดิจิตอล แบบ 2</v>
          </cell>
          <cell r="C745" t="str">
            <v>ศธ04002/ว5169/11 พ.ย.65</v>
          </cell>
        </row>
        <row r="746">
          <cell r="A746" t="str">
            <v>1)</v>
          </cell>
          <cell r="B746" t="str">
            <v>วัดทศทิศ</v>
          </cell>
          <cell r="C746" t="str">
            <v>20004350002003112995</v>
          </cell>
          <cell r="D746">
            <v>232100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232100</v>
          </cell>
        </row>
        <row r="747">
          <cell r="A747" t="str">
            <v>2)</v>
          </cell>
          <cell r="B747" t="str">
            <v>วัดสมุหราษฎร์บํารุง</v>
          </cell>
          <cell r="C747" t="str">
            <v>20004350002003112996</v>
          </cell>
          <cell r="D747">
            <v>244500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243900</v>
          </cell>
        </row>
        <row r="748">
          <cell r="B748" t="str">
            <v xml:space="preserve">โต๊ะเก้าอี้นักเรียน ระดับประถมศึกษา </v>
          </cell>
          <cell r="C748" t="str">
            <v>ศธ04002/ว5169/11 พ.ย.65</v>
          </cell>
        </row>
        <row r="749">
          <cell r="A749" t="str">
            <v>1)</v>
          </cell>
          <cell r="B749" t="str">
            <v>วัดปัญจทายิกาวาส</v>
          </cell>
          <cell r="C749" t="str">
            <v>20004350002003112997</v>
          </cell>
          <cell r="D749">
            <v>28000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27965</v>
          </cell>
        </row>
        <row r="755">
          <cell r="A755" t="str">
            <v>2.2.1</v>
          </cell>
          <cell r="B755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755" t="str">
            <v>20004 66 05165 51999</v>
          </cell>
        </row>
        <row r="756">
          <cell r="A756"/>
          <cell r="B756" t="str">
            <v xml:space="preserve"> งบดำเนินงาน 66112xx </v>
          </cell>
          <cell r="C756" t="str">
            <v>20004 35000200 2000000</v>
          </cell>
        </row>
        <row r="757">
          <cell r="A757" t="str">
            <v>2.2.1.1</v>
          </cell>
          <cell r="B757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757" t="str">
            <v>ศธ04002/ว5365 ลว.25 พ.ย.65 โอนครั้งที่ 93</v>
          </cell>
          <cell r="F757">
            <v>6000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3600</v>
          </cell>
          <cell r="L757">
            <v>1200</v>
          </cell>
        </row>
        <row r="758">
          <cell r="A758" t="str">
            <v>2.2.2</v>
          </cell>
          <cell r="B758" t="str">
            <v xml:space="preserve">กิจกรรมรองการวิจัยเพื่อพัฒนานวัตกรรมการจัดการศึกษา </v>
          </cell>
          <cell r="C758" t="str">
            <v>20004 66 05165 52018</v>
          </cell>
        </row>
        <row r="759">
          <cell r="B759" t="str">
            <v xml:space="preserve"> งบดำเนินงาน 66112xx </v>
          </cell>
          <cell r="C759" t="str">
            <v>20004 35000200 2000000</v>
          </cell>
        </row>
        <row r="760">
          <cell r="A760" t="str">
            <v>2.2.2.1</v>
          </cell>
          <cell r="B760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760" t="str">
            <v>ศธ04002/ว567 ลว 13 กพ 2566 โอนครั้งที่ 304</v>
          </cell>
          <cell r="F760">
            <v>33500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32750</v>
          </cell>
          <cell r="L760">
            <v>0</v>
          </cell>
        </row>
        <row r="761">
          <cell r="A761" t="str">
            <v>2.2.2.2</v>
          </cell>
          <cell r="B761" t="str">
    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    </cell>
          <cell r="C761" t="str">
            <v>ศธ04002/ว1888 ลว 11 พค 2566 โอนครั้งที่ 511</v>
          </cell>
          <cell r="F761">
            <v>1000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810">
          <cell r="B810" t="str">
            <v xml:space="preserve"> งบดำเนินงาน 66112xx</v>
          </cell>
        </row>
        <row r="811">
          <cell r="A811" t="str">
            <v>2.3.1</v>
          </cell>
          <cell r="B811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811" t="str">
            <v>ศธ 04002/ว55059 ลว 6 ธ.ค.65 โอนครั้งที่ 107</v>
          </cell>
          <cell r="F811">
            <v>10000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1080</v>
          </cell>
          <cell r="L811">
            <v>0</v>
          </cell>
        </row>
        <row r="812">
          <cell r="A812" t="str">
            <v>2.3.2</v>
          </cell>
          <cell r="B812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812" t="str">
            <v>ศธ 04002/ว5603 ลว 14 ธ.ค.65 ครั้งที่ 125</v>
          </cell>
          <cell r="F812">
            <v>5500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5168.78</v>
          </cell>
          <cell r="L812">
            <v>0</v>
          </cell>
        </row>
        <row r="823">
          <cell r="A823">
            <v>2.4</v>
          </cell>
          <cell r="B823" t="str">
            <v>กิจกรรมสนับสนุนผู้ปฏิบัติงานในสถานศึกษา</v>
          </cell>
          <cell r="C823" t="str">
            <v>20004 1300 Q2669/20004 65 0005400000</v>
          </cell>
        </row>
        <row r="824">
          <cell r="B824" t="str">
            <v xml:space="preserve"> งบดำเนินงาน 66112xx</v>
          </cell>
        </row>
        <row r="831">
          <cell r="A831" t="str">
            <v>2.4.1</v>
          </cell>
          <cell r="B831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831" t="str">
            <v>ศธ 04002/ว5750 ลว 20 ธ.ค.65 ครั้งที่ 148</v>
          </cell>
          <cell r="F831">
            <v>800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700</v>
          </cell>
          <cell r="L831">
            <v>0</v>
          </cell>
        </row>
        <row r="832">
          <cell r="A832" t="str">
            <v>2.4.2</v>
          </cell>
          <cell r="B832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832" t="str">
            <v>ศธ 04002/ว125ลว 12 ม.ค.66 ครั้งที่ 185</v>
          </cell>
          <cell r="F832">
            <v>1600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1600</v>
          </cell>
          <cell r="L832">
            <v>0</v>
          </cell>
        </row>
        <row r="833">
          <cell r="A833" t="str">
            <v>2.4.3</v>
          </cell>
          <cell r="B833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833" t="str">
            <v>ศธ 04002/ว686/22 กพ 66 ครั้งที่ 323</v>
          </cell>
          <cell r="F833">
            <v>10000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2.4.4</v>
          </cell>
          <cell r="B834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834" t="str">
            <v>ศธ 04002/ว1230/27 มีค 66 ครั้งที่ 421</v>
          </cell>
          <cell r="F834">
            <v>30000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A835" t="str">
            <v>2.4.5</v>
          </cell>
          <cell r="B835" t="str">
    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    </cell>
          <cell r="C835" t="str">
            <v>ศธ 04002/ว2513/23 มิย 66 ครั้งที่ 608</v>
          </cell>
          <cell r="F835">
            <v>9000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42">
          <cell r="B842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842" t="str">
            <v>20004  66 01056 00000</v>
          </cell>
        </row>
        <row r="843">
          <cell r="B843" t="str">
            <v>งบลงทุน  ค่าที่ดินและสิ่งก่อสร้าง 6611320</v>
          </cell>
        </row>
        <row r="844">
          <cell r="B844" t="str">
            <v>ปรับปรุงซ่อมแซมอาคารเรียนอาคารประกอบและสิ่งก่อสร้างอื่น 22 โรงเรียน</v>
          </cell>
          <cell r="C844" t="str">
            <v>ศธ 04002/ว5190ลว 14 พ.ย.65 ครั้งที่ 64</v>
          </cell>
        </row>
        <row r="845">
          <cell r="A845" t="str">
            <v>1)</v>
          </cell>
          <cell r="B845" t="str">
            <v>กลางคลองสิบ</v>
          </cell>
          <cell r="C845" t="str">
            <v>20004350002003214534</v>
          </cell>
          <cell r="F845">
            <v>336000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336000</v>
          </cell>
        </row>
        <row r="846">
          <cell r="A846" t="str">
            <v>2)</v>
          </cell>
          <cell r="B846" t="str">
            <v>ชุมชนวัดทำเลทอง</v>
          </cell>
          <cell r="C846" t="str">
            <v>20004350002003214535</v>
          </cell>
          <cell r="F846">
            <v>413000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413000</v>
          </cell>
        </row>
        <row r="847">
          <cell r="A847" t="str">
            <v>3)</v>
          </cell>
          <cell r="B847" t="str">
            <v>วัดชัยมังคลาราม</v>
          </cell>
          <cell r="C847" t="str">
            <v>20004350002003214536</v>
          </cell>
          <cell r="F847">
            <v>368000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368000</v>
          </cell>
        </row>
        <row r="848">
          <cell r="A848" t="str">
            <v>4)</v>
          </cell>
          <cell r="B848" t="str">
            <v>วัดลาดสนุ่น</v>
          </cell>
          <cell r="C848" t="str">
            <v>20004350002003214537</v>
          </cell>
          <cell r="F848">
            <v>249000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249000</v>
          </cell>
        </row>
        <row r="849">
          <cell r="A849" t="str">
            <v>5)</v>
          </cell>
          <cell r="B849" t="str">
            <v>วัดสมุหราษฎร์บํารุง</v>
          </cell>
          <cell r="C849" t="str">
            <v>20004350002003214538</v>
          </cell>
          <cell r="F849">
            <v>272000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272000</v>
          </cell>
        </row>
        <row r="850">
          <cell r="A850" t="str">
            <v>6)</v>
          </cell>
          <cell r="B850" t="str">
            <v>วัดอดิศร</v>
          </cell>
          <cell r="C850" t="str">
            <v>20004350002003214539</v>
          </cell>
          <cell r="F850">
            <v>456000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456000</v>
          </cell>
        </row>
        <row r="851">
          <cell r="A851" t="str">
            <v>7)</v>
          </cell>
          <cell r="B851" t="str">
            <v>สหราษฎร์บํารุง</v>
          </cell>
          <cell r="C851" t="str">
            <v>20004350002003214540</v>
          </cell>
          <cell r="F851">
            <v>376000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376000</v>
          </cell>
        </row>
        <row r="852">
          <cell r="A852" t="str">
            <v>8)</v>
          </cell>
          <cell r="B852" t="str">
            <v>ราษฎร์สงเคราะห์วิทยา</v>
          </cell>
          <cell r="C852" t="str">
            <v>20004350002003214541</v>
          </cell>
          <cell r="F852">
            <v>386000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386000</v>
          </cell>
        </row>
        <row r="853">
          <cell r="A853" t="str">
            <v>9)</v>
          </cell>
          <cell r="B853" t="str">
            <v>วัดราษฎรบํารุง</v>
          </cell>
          <cell r="C853" t="str">
            <v>20004350002003214542</v>
          </cell>
          <cell r="F853">
            <v>132000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132000</v>
          </cell>
        </row>
        <row r="854">
          <cell r="A854" t="str">
            <v>10)</v>
          </cell>
          <cell r="B854" t="str">
            <v>วัดเจริญบุญ</v>
          </cell>
          <cell r="C854" t="str">
            <v>20004350002003214543</v>
          </cell>
          <cell r="F854">
            <v>55000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55000</v>
          </cell>
        </row>
        <row r="855">
          <cell r="A855" t="str">
            <v>11)</v>
          </cell>
          <cell r="B855" t="str">
            <v>วัดโปรยฝน</v>
          </cell>
          <cell r="C855" t="str">
            <v>20004350002003214544</v>
          </cell>
          <cell r="F855">
            <v>471000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471000</v>
          </cell>
        </row>
        <row r="856">
          <cell r="A856" t="str">
            <v>12)</v>
          </cell>
          <cell r="B856" t="str">
            <v>วัดสอนดีศรีเจริญ</v>
          </cell>
          <cell r="C856" t="str">
            <v>20004350002003214545</v>
          </cell>
          <cell r="F856">
            <v>85000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85000</v>
          </cell>
        </row>
        <row r="857">
          <cell r="A857" t="str">
            <v>13)</v>
          </cell>
          <cell r="B857" t="str">
            <v>วัดสุขบุญฑริการาม</v>
          </cell>
          <cell r="C857" t="str">
            <v>20004350002003214546</v>
          </cell>
          <cell r="F857">
            <v>294000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294000</v>
          </cell>
        </row>
        <row r="858">
          <cell r="A858" t="str">
            <v>14)</v>
          </cell>
          <cell r="B858" t="str">
            <v>แสนจําหน่ายวิทยา</v>
          </cell>
          <cell r="C858" t="str">
            <v>20004350002003214547</v>
          </cell>
          <cell r="F858">
            <v>266000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266000</v>
          </cell>
        </row>
        <row r="859">
          <cell r="A859" t="str">
            <v>15)</v>
          </cell>
          <cell r="B859" t="str">
            <v>หิรัญพงษ์อนุสรณ์</v>
          </cell>
          <cell r="C859" t="str">
            <v>20004350002003214548</v>
          </cell>
          <cell r="F859">
            <v>156000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156000</v>
          </cell>
        </row>
        <row r="860">
          <cell r="A860" t="str">
            <v>16)</v>
          </cell>
          <cell r="B860" t="str">
            <v>อยู่ประชานุเคราะห์</v>
          </cell>
          <cell r="C860" t="str">
            <v>20004350002003214549</v>
          </cell>
          <cell r="F860">
            <v>110000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110000</v>
          </cell>
        </row>
        <row r="861">
          <cell r="A861" t="str">
            <v>17)</v>
          </cell>
          <cell r="B861" t="str">
            <v>วัดประยูรธรรมาราม</v>
          </cell>
          <cell r="C861" t="str">
            <v>20004350002003214550</v>
          </cell>
          <cell r="F861">
            <v>50000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50000</v>
          </cell>
        </row>
        <row r="862">
          <cell r="A862" t="str">
            <v>18)</v>
          </cell>
          <cell r="B862" t="str">
            <v>วัดปัญจทายิกาวาส</v>
          </cell>
          <cell r="C862" t="str">
            <v>20004350002003214551</v>
          </cell>
          <cell r="F862">
            <v>340000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340000</v>
          </cell>
        </row>
        <row r="863">
          <cell r="A863" t="str">
            <v>19)</v>
          </cell>
          <cell r="B863" t="str">
            <v>วัดพวงแก้ว</v>
          </cell>
          <cell r="C863" t="str">
            <v>20004350002003214552</v>
          </cell>
          <cell r="F863">
            <v>352000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352000</v>
          </cell>
        </row>
        <row r="864">
          <cell r="A864" t="str">
            <v>20)</v>
          </cell>
          <cell r="B864" t="str">
            <v>วัดศรีสโมสร</v>
          </cell>
          <cell r="C864" t="str">
            <v>20004350002003214553</v>
          </cell>
          <cell r="F864">
            <v>470000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470000</v>
          </cell>
        </row>
        <row r="865">
          <cell r="A865" t="str">
            <v>21)</v>
          </cell>
          <cell r="B865" t="str">
            <v>ศาลาลอย</v>
          </cell>
          <cell r="C865" t="str">
            <v>20004350002003214554</v>
          </cell>
          <cell r="F865">
            <v>259000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259000</v>
          </cell>
        </row>
        <row r="866">
          <cell r="A866" t="str">
            <v>22)</v>
          </cell>
          <cell r="B866" t="str">
            <v>วัดแสงมณี</v>
          </cell>
          <cell r="C866" t="str">
            <v>20004350002003214555</v>
          </cell>
          <cell r="F866">
            <v>118000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118000</v>
          </cell>
        </row>
        <row r="870">
          <cell r="B870" t="str">
            <v>บ้านพักครู 8 ครอบครัว โรงเรียนชุมชนเลิศพินิจพิทยาคม</v>
          </cell>
          <cell r="C870" t="str">
            <v>ศธ 04002/ว5190ลว 14 พ.ย.65 ครั้งที่ 64</v>
          </cell>
        </row>
        <row r="872">
          <cell r="A872" t="str">
            <v>1)</v>
          </cell>
          <cell r="C872" t="str">
            <v>20004350002003214556</v>
          </cell>
          <cell r="F872">
            <v>3430000</v>
          </cell>
          <cell r="G872">
            <v>0</v>
          </cell>
          <cell r="H872">
            <v>1715000</v>
          </cell>
          <cell r="I872">
            <v>0</v>
          </cell>
          <cell r="J872">
            <v>0</v>
          </cell>
          <cell r="K872">
            <v>0</v>
          </cell>
          <cell r="L872">
            <v>1715000</v>
          </cell>
        </row>
        <row r="888">
          <cell r="C888"/>
        </row>
        <row r="899">
          <cell r="B899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  <cell r="C899" t="str">
            <v>ศธ 04002/ว5190ลว 14 พ.ย.65 ครั้งที่ 64</v>
          </cell>
        </row>
        <row r="900">
          <cell r="A900" t="str">
            <v>1)</v>
          </cell>
          <cell r="B900" t="str">
            <v xml:space="preserve"> โรงเรียนวัดกลางคลองสี่ </v>
          </cell>
          <cell r="C900" t="str">
            <v>20004350002003214557</v>
          </cell>
          <cell r="F900">
            <v>5274000</v>
          </cell>
          <cell r="G900">
            <v>0</v>
          </cell>
          <cell r="H900">
            <v>5274000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 t="str">
            <v>ชดเชยงบประมาณที่ถูกพับโดยผลของกฎหมาย  อาคารเรียนแบบพิเศษ ร.ร.ธัญญสิทธิศิลป์</v>
          </cell>
          <cell r="C901" t="str">
            <v>ศธ 04002/ว2007 ลว 22 พค 66 ครั้งที่ 521</v>
          </cell>
          <cell r="F901">
            <v>4852800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4852800</v>
          </cell>
        </row>
        <row r="902">
          <cell r="A902" t="str">
            <v>1)</v>
          </cell>
          <cell r="B902" t="str">
            <v xml:space="preserve"> โรงเรียนธัญญสิทธิศิลป์</v>
          </cell>
          <cell r="C902" t="str">
            <v>20004 3500200 321YYYY</v>
          </cell>
          <cell r="F902">
            <v>4852800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4852800</v>
          </cell>
        </row>
        <row r="962">
          <cell r="B962" t="str">
            <v>ร.ร.ชุมชนเลิศพินิจพิทยาคม</v>
          </cell>
        </row>
        <row r="963">
          <cell r="B963" t="str">
            <v>สัญญา 19,260,000.00 บาท  งบ64  4,623,600</v>
          </cell>
        </row>
        <row r="964">
          <cell r="B964" t="str">
            <v>ปี 64</v>
          </cell>
        </row>
        <row r="965">
          <cell r="B965" t="str">
            <v>งวดที่ 1  1,155,600 บาท ครบ 9 มี.ค. 64</v>
          </cell>
        </row>
        <row r="966">
          <cell r="B966" t="str">
            <v>งวดที่ 2  1,155,600 บาท ครบ 18 เม.ย. 64</v>
          </cell>
        </row>
        <row r="967">
          <cell r="B967" t="str">
            <v>งวดที่ 3  1,155,600 บาท ครบ 18 พ.ค. 64</v>
          </cell>
        </row>
        <row r="968">
          <cell r="B968" t="str">
            <v>งวดที่ 4  1,155,600 บาท ครบ 17 มิ.ย. 64</v>
          </cell>
        </row>
        <row r="969">
          <cell r="B969" t="str">
            <v>งวดที่ 5 บางส่วน 1,200 บาท ครบ 17 ก.ค. 64</v>
          </cell>
        </row>
        <row r="970">
          <cell r="B970" t="str">
            <v>ปี 65</v>
          </cell>
        </row>
        <row r="971">
          <cell r="B971" t="str">
            <v>งวด 5 บางส่วน ครบ 18 มิ.ย. 64/1,154,400</v>
          </cell>
        </row>
        <row r="972">
          <cell r="B972" t="str">
            <v>งวด 6 ครบ 16 ส.ค.64 /1,155,600</v>
          </cell>
        </row>
        <row r="973">
          <cell r="B973" t="str">
            <v>งวด 7 ครบ 25 ก.ย 64 /1,540,800</v>
          </cell>
        </row>
        <row r="974">
          <cell r="B974" t="str">
            <v>งวด 8 ครบ 4 พ.ย. 64 /1,540,800</v>
          </cell>
        </row>
        <row r="975">
          <cell r="B975" t="str">
            <v>งวด 9 ครบ 14 พ.ย.64/ 1,540,800</v>
          </cell>
        </row>
        <row r="976">
          <cell r="B976" t="str">
            <v>งวด 10 ครบ 15 ธ.ค64/ 1,926,000</v>
          </cell>
        </row>
        <row r="977">
          <cell r="B977" t="str">
            <v>งวด 11 ครบ 4 มี.ค.65 /2,311,200</v>
          </cell>
        </row>
        <row r="980">
          <cell r="B980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980" t="str">
            <v xml:space="preserve">20004 65 85806 00000  </v>
          </cell>
        </row>
        <row r="981">
          <cell r="B981" t="str">
            <v>งบลงทุน  ค่าที่ดินและสิ่งก่อสร้าง 6611320</v>
          </cell>
        </row>
        <row r="982">
          <cell r="B982" t="str">
            <v xml:space="preserve">ห้องน้ำห้องส้วมนักเรียนหญิง 6 ที่/49 </v>
          </cell>
        </row>
        <row r="984">
          <cell r="B984" t="str">
            <v xml:space="preserve">โรงเรียนเจริญดีวิทยา </v>
          </cell>
          <cell r="C984" t="str">
            <v>20004 35000200 321A333</v>
          </cell>
          <cell r="F984">
            <v>442700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442700</v>
          </cell>
        </row>
        <row r="1007">
          <cell r="B1007" t="str">
            <v xml:space="preserve"> งบดำเนินงาน 66112xx</v>
          </cell>
        </row>
        <row r="1017">
          <cell r="A1017">
            <v>3</v>
          </cell>
          <cell r="B1017" t="str">
            <v xml:space="preserve">ผลผลิตผู้จบการศึกษามัธยมศึกษาตอนปลาย  </v>
          </cell>
          <cell r="C1017" t="str">
            <v>20004 35000300 2000000</v>
          </cell>
        </row>
        <row r="1019">
          <cell r="A1019">
            <v>3.1</v>
          </cell>
          <cell r="B1019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021">
          <cell r="A1021" t="str">
            <v>3.1.1</v>
          </cell>
          <cell r="B1021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021" t="str">
            <v>ศธ04002/ว334ลว. 1 ก.พ.66 โอนครั้งที่ 252</v>
          </cell>
          <cell r="F1021">
            <v>4000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800</v>
          </cell>
          <cell r="L1021">
            <v>3200</v>
          </cell>
        </row>
        <row r="1030">
          <cell r="B1030" t="str">
            <v xml:space="preserve">โครงการป้องกันและแก้ไขปัญหายาเสพติดในสถานศึกษา    </v>
          </cell>
          <cell r="C1030" t="str">
            <v>20004 06003600</v>
          </cell>
        </row>
        <row r="1031">
          <cell r="A1031">
            <v>1.1000000000000001</v>
          </cell>
          <cell r="B1031" t="str">
            <v xml:space="preserve"> กิจกรรมป้องกันและแก้ไขปัญหายาเสพติดในสถานศึกษา  </v>
          </cell>
        </row>
        <row r="1032">
          <cell r="B1032" t="str">
            <v xml:space="preserve"> งบรายจ่ายอื่น 6611500</v>
          </cell>
        </row>
        <row r="1033">
          <cell r="C1033" t="str">
            <v>20004 06003600 5000002</v>
          </cell>
        </row>
        <row r="1034">
          <cell r="A1034" t="str">
            <v>1.1.1</v>
          </cell>
          <cell r="B1034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034" t="str">
            <v>ศธ 04002/ว5654 ลว 16 ธ.ค. 65 ครั้งที่ 130</v>
          </cell>
          <cell r="F1034">
            <v>52000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46">
          <cell r="B1046" t="str">
            <v>งบดำเนินงาน 66112XX</v>
          </cell>
        </row>
        <row r="1047">
          <cell r="A1047">
            <v>1.1000000000000001</v>
          </cell>
          <cell r="B1047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047" t="str">
            <v xml:space="preserve">20004 66 00026 00000  </v>
          </cell>
        </row>
        <row r="1049">
          <cell r="A1049" t="str">
            <v>1.1.1</v>
          </cell>
          <cell r="B1049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049" t="str">
            <v>ศธ 04002/ว5724 ลว 19 ธ.ค. 65 ครั้งที่ 140</v>
          </cell>
          <cell r="F1049">
            <v>2000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800</v>
          </cell>
          <cell r="L1049">
            <v>0</v>
          </cell>
        </row>
        <row r="1050">
          <cell r="A1050" t="str">
            <v>1.1.11.1</v>
          </cell>
          <cell r="B1050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050" t="str">
            <v>ศธ 04002/ว973 ลว 10 มีค 66  ครั้งที่ 378</v>
          </cell>
          <cell r="F1050">
            <v>1000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800</v>
          </cell>
          <cell r="L1050">
            <v>0</v>
          </cell>
        </row>
        <row r="1051">
          <cell r="A1051" t="str">
            <v>1.1.2</v>
          </cell>
          <cell r="B1051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051" t="str">
            <v>ศธ 04002/ว502 ลว 10 กพ 66  ครั้งที่ 290</v>
          </cell>
          <cell r="F1051">
            <v>10000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1600</v>
          </cell>
          <cell r="L1051">
            <v>0</v>
          </cell>
        </row>
        <row r="1052">
          <cell r="A1052" t="str">
            <v>1.1.3</v>
          </cell>
          <cell r="B1052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052" t="str">
            <v>ศธ 04002/ว1226 ลว 27 มีค 66  ครั้งที่ 424</v>
          </cell>
          <cell r="F1052">
            <v>60000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29950</v>
          </cell>
          <cell r="L1052">
            <v>0</v>
          </cell>
        </row>
        <row r="1054">
          <cell r="B1054" t="str">
            <v xml:space="preserve"> งบดำเนินงาน 66112xx</v>
          </cell>
        </row>
        <row r="1055">
          <cell r="A1055" t="str">
            <v>1.2.1</v>
          </cell>
          <cell r="B1055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    </cell>
          <cell r="C1055" t="str">
            <v>ที่ ศธ 04002/ว1231 ลว. 27 มีนาคม ครั้งที่ 423</v>
          </cell>
          <cell r="F1055">
            <v>2000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800</v>
          </cell>
          <cell r="L1055">
            <v>800</v>
          </cell>
        </row>
        <row r="1057">
          <cell r="A1057">
            <v>1.3</v>
          </cell>
          <cell r="B1057" t="str">
            <v>กิจกรรมเสริมสร้างธรรมาภิบาลเพื่อเพิ่มประสิทธิภาพในการบริหารจัดการ</v>
          </cell>
          <cell r="C1057" t="str">
            <v>20004 66 00068 00000</v>
          </cell>
        </row>
        <row r="1058">
          <cell r="B1058" t="str">
            <v xml:space="preserve"> งบดำเนินงาน 66112xx</v>
          </cell>
          <cell r="C1058" t="str">
            <v>20004 56003700 2000000</v>
          </cell>
          <cell r="F1058">
            <v>40000</v>
          </cell>
        </row>
        <row r="1059">
          <cell r="A1059" t="str">
            <v>1.3.1</v>
          </cell>
          <cell r="B1059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059" t="str">
            <v>ศธ04087/1378 ลว 5 เมย 66โอนครั้งที่ 455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15800</v>
          </cell>
          <cell r="L1059">
            <v>0</v>
          </cell>
        </row>
        <row r="1081">
          <cell r="F1081">
            <v>6857000</v>
          </cell>
          <cell r="K1081">
            <v>18000</v>
          </cell>
          <cell r="L1081">
            <v>5418772.8899999997</v>
          </cell>
        </row>
        <row r="1082">
          <cell r="F1082">
            <v>9886860</v>
          </cell>
          <cell r="K1082">
            <v>4213078.67</v>
          </cell>
          <cell r="L1082">
            <v>1982195.2</v>
          </cell>
        </row>
        <row r="1083">
          <cell r="F1083">
            <v>90055393</v>
          </cell>
          <cell r="K1083">
            <v>0</v>
          </cell>
          <cell r="L1083">
            <v>89931620</v>
          </cell>
        </row>
        <row r="1084">
          <cell r="F1084">
            <v>15340404</v>
          </cell>
          <cell r="K1084">
            <v>213686.3</v>
          </cell>
          <cell r="L1084">
            <v>14046396.15</v>
          </cell>
        </row>
        <row r="1087">
          <cell r="F1087">
            <v>29049100</v>
          </cell>
          <cell r="G1087">
            <v>0</v>
          </cell>
          <cell r="H1087">
            <v>8409900</v>
          </cell>
          <cell r="K1087">
            <v>0</v>
          </cell>
          <cell r="L1087">
            <v>20635941</v>
          </cell>
        </row>
        <row r="1088">
          <cell r="F1088">
            <v>151188757</v>
          </cell>
          <cell r="K1088">
            <v>4444764.97</v>
          </cell>
          <cell r="L1088">
            <v>132014925.23999999</v>
          </cell>
        </row>
      </sheetData>
      <sheetData sheetId="51">
        <row r="4">
          <cell r="A4" t="str">
            <v xml:space="preserve">                ข้อมูล ณ วันที่ 30 มิถุนายน 2566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I6" t="str">
            <v>กันเงินไว้เบิก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</row>
        <row r="51">
          <cell r="C51" t="str">
            <v>20004 6686176 00000</v>
          </cell>
          <cell r="K51">
            <v>0</v>
          </cell>
          <cell r="L51">
            <v>0</v>
          </cell>
        </row>
        <row r="52">
          <cell r="C52" t="str">
            <v>20004 31003100 5000009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59">
          <cell r="A59" t="str">
            <v>1.4.1</v>
          </cell>
          <cell r="B59" t="str">
            <v>ค่าใช้จ่ายดำเนินงานโครงการการพัฒนาคลังเครื่องมือมาตรฐานเพื่อยกระดับคุณภาพผู้เรียนในศตวรรษที่ 21</v>
          </cell>
          <cell r="C59" t="str">
            <v>ศธ 04002/ว2678 ลว.11 ก.ค.65 โอนครั้งที่ 593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  <cell r="D85">
            <v>1200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5">
          <cell r="A145" t="str">
            <v>4.2.2</v>
          </cell>
          <cell r="B145" t="str">
    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    </cell>
          <cell r="C145" t="str">
            <v>ศธ 04002/ว1738 ลว.6/พ.ค./2565 โอนครั้งที่ 425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7">
          <cell r="C247" t="str">
            <v>20004 35000100 2000000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  <cell r="C328" t="str">
            <v>20004 35000200 2000000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B332" t="str">
            <v xml:space="preserve"> งบดำเนินงาน 66112xx 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A336" t="str">
            <v>(1</v>
          </cell>
          <cell r="B336" t="str">
            <v>ค้าจ้างเหมาบริการ ลูกจ้างสพป.ปท.2 15000x7คนx12 เดือน 1,260,000 บาท</v>
          </cell>
        </row>
        <row r="337">
          <cell r="A337" t="str">
            <v>(2</v>
          </cell>
          <cell r="B337" t="str">
            <v>ค่าใช้จ่ายในการประชุมราชการ ค่าตอบแทนบุคคล 150,000 บาท</v>
          </cell>
        </row>
        <row r="338">
          <cell r="A338" t="str">
            <v>(3</v>
          </cell>
          <cell r="B338" t="str">
            <v>ค่าใช้จ่ายในการเดินทางไปราชการ 150,000 บาท</v>
          </cell>
        </row>
        <row r="339">
          <cell r="A339" t="str">
            <v>(4</v>
          </cell>
          <cell r="B339" t="str">
            <v>ค่าซ่อมแซมและบำรุงรักษาทรัพย์สิน 200,000 บาท</v>
          </cell>
        </row>
        <row r="340">
          <cell r="A340" t="str">
            <v>(5</v>
          </cell>
          <cell r="B340" t="str">
            <v>ค่าวัสดุสำนักงาน 400,000 บาท</v>
          </cell>
        </row>
        <row r="341">
          <cell r="A341" t="str">
            <v>(6</v>
          </cell>
          <cell r="B341" t="str">
            <v>ค่าน้ำมันเชื้อเพลิงและหล่อลื่น 300,000 บาท</v>
          </cell>
        </row>
        <row r="342">
          <cell r="A342" t="str">
            <v>(7</v>
          </cell>
          <cell r="B342" t="str">
            <v>ค่าสาธารณูปโภค    500,000 บาท</v>
          </cell>
        </row>
        <row r="343">
          <cell r="A343" t="str">
            <v>(8</v>
          </cell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24">
          <cell r="D424"/>
        </row>
        <row r="425">
          <cell r="D425">
            <v>0</v>
          </cell>
        </row>
        <row r="426">
          <cell r="D426">
            <v>0</v>
          </cell>
        </row>
        <row r="427">
          <cell r="D427">
            <v>0</v>
          </cell>
        </row>
        <row r="428">
          <cell r="D428"/>
        </row>
        <row r="429">
          <cell r="D429"/>
        </row>
        <row r="430">
          <cell r="D430">
            <v>0</v>
          </cell>
        </row>
        <row r="431">
          <cell r="D431"/>
        </row>
        <row r="432">
          <cell r="D432"/>
        </row>
        <row r="433">
          <cell r="D433">
            <v>0</v>
          </cell>
        </row>
        <row r="434">
          <cell r="D434"/>
        </row>
        <row r="435">
          <cell r="D435">
            <v>0</v>
          </cell>
        </row>
        <row r="450">
          <cell r="D450">
            <v>0</v>
          </cell>
        </row>
        <row r="890">
          <cell r="C890" t="str">
            <v>20004 66 5201500000</v>
          </cell>
        </row>
        <row r="895">
          <cell r="B895" t="str">
            <v xml:space="preserve">ค่าใช้จ่ายในการประชุมเชิงปฏิบัติการสังเคราะห์รางวัลคุรุชนคนคุณธรรมและนวัตกรรมสร้างสรรค์คนดี ของผู้บริหาร ครูและบุคลากรทางการศึกษา “โครงการโรงเรียนคุณธรรม สพฐ.”  ระหว่างวันที่ 1 – 3  กรฎาคม  2565 ณ โรงแรมแกรนด์ทาวเวอร์อินน์  กรุงเทพมหานคร </v>
          </cell>
          <cell r="C895" t="str">
            <v>ศธ 04002/ว2210 ลว 18 ก.ค. 65 ครั้งที่ 643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 t="str">
            <v>ค่าใช้จ่ายในการเดินทางเข้าร่วมประชุมสัมมนาผู้อำนวยการกลุ่มนโยบายและแผน ของสำนักงานเขตพื้นที่การศึกษาทั่วประเทศ ระหว่างวันที่ 22 – 24    สิงหาคม 2565 ณ โรงแรมปริ้นซ์พาเลซ มหานาค กรุงเทพมหานคร</v>
          </cell>
          <cell r="C896" t="str">
            <v>ศธ 04002/ว3364 ลว 24 ส.ค. 65 ครั้งที่ 823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 t="str">
            <v xml:space="preserve">ค่าใช้จ่ายในการจัดประชุมสัมมนาผู้อำนวยการสำนักงานเขตพื้นที่การศึกษา และรองผู้อำนวยการสำนักงานเขตพื้นที่การศึกษา ทั่วประเทศ ระหว่างวันที่ 7 – 9           กันยายน  2565  ณ โรงแรมเชียงใหม่ภูคำ จังหวัดเชียงใหม่ </v>
          </cell>
          <cell r="C897" t="str">
            <v>ศธ 04002/ว3251 ลว 19 ส.ค. 65 ครั้งที่ 766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K898">
            <v>0</v>
          </cell>
          <cell r="L898">
            <v>0</v>
          </cell>
        </row>
        <row r="900">
          <cell r="B900" t="str">
            <v xml:space="preserve">ค่าใช้จ่ายสำหรับการรายงานผลการรับนักเรียนและดำเนินการในภารกิจที่เกี่ยวข้องกับการรับนักเรียน ปีการศึกษา 2565 </v>
          </cell>
          <cell r="C900" t="str">
            <v>ศธ 04002/ว1919 ลว 20 พ.ค.65 โอนครั้งที่ 468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 t="str">
            <v xml:space="preserve">เพื่อเป็นค่าใช้จ่ายในการดำเนินการติดตาม ค้นหาเด็กตกหล่นและเด็กออกกลางคัน ให้ได้รับการดูแลช่วยเหลือด้านการศึกษาหรือส่งเสริมให้มีงานทำ มีอาชีพ รวมทั้งป้องกันไม่ให้เด็กที่กลับเข้าระบบการศึกษาหลุดออกจากกระบบการศึกษาซ้ำ </v>
          </cell>
          <cell r="C901" t="str">
            <v>ศธ 04002/ว3019 ลว 8 ส.ค. 65 ครั้งที่ 729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 t="str">
            <v xml:space="preserve">ค่าใช้จ่ายในการดำเนินการจัดการแข่งขันทักษะทางวิชาการในการประชุมวิชาการการพัฒนาเด็กและเยาวชนในถิ่นทุรกันดารตามพระราชดำริ สมเด็จพระกนิษฐา  ธิราชเจ้า กรมสมเด็จพระเทพรัตนราชสุดาฯ สยามบรมราชกุมารี ระดับเขตพื้นที่การศึกษาและระดับภูมิภาค </v>
          </cell>
          <cell r="C902" t="str">
            <v>ศธ 04002/ว3365 ลว 24 ส.ค. 65 ครั้งที่ 822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B115" t="str">
            <v xml:space="preserve"> งบดำเนินงาน 65112xx</v>
          </cell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0">
          <cell r="B720" t="str">
            <v xml:space="preserve">ค่าใช้จ่ายในการประชุมเชิงปฏิบัติการจัดทำแผนพัฒนาเด็กและเยาวชนในถิ่นทุรกันดารและกิจกรรมแลกเปลี่ยนเรียนรู้ในการ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กรมสมเด็จพระเทพรัตนราชสุดาฯสยามบรมราชกุมารี </v>
          </cell>
          <cell r="C720" t="str">
            <v>ศธ 04002/ว5393 ลว 22 ธ.ค.64 ครั้งที่ 116</v>
          </cell>
          <cell r="I720">
            <v>0</v>
          </cell>
          <cell r="J720">
            <v>0</v>
          </cell>
        </row>
        <row r="721">
          <cell r="B721" t="str">
            <v>กลุ่มส่งเสริมการจัดการศึกษาและร.ร.ร่วมใจประสิทธิ์ ร่วมจิตประสาท รวมราษฎร์สามัคคี เจริญดีวิทยา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คุมงบ 36001 36002 ครุภัณฑ์"/>
      <sheetName val="Sheet1"/>
      <sheetName val="ผลผลิตเด็กพิการ36004"/>
      <sheetName val="ระบบการควบคุมฯ"/>
      <sheetName val="รายงานแผนส่งคลัง66 แนบ 7"/>
      <sheetName val="รายงานคลัง (ติดตามแบบ 8)"/>
      <sheetName val="มัธยม350002"/>
      <sheetName val="ส่งเสริมสนับสนุน35002"/>
      <sheetName val="06036บูรณาการป้องกัน ปราบปราม ฯ"/>
      <sheetName val="57037บูรณาการต่อต้านการทุจร "/>
      <sheetName val="ทะเบียนคุมย่อย"/>
      <sheetName val="Sheet3"/>
      <sheetName val="ยุทธศาสตร์เสริมสร้าง 31006200"/>
      <sheetName val="ยุธศาสตร์การเรียนร310011 310061"/>
      <sheetName val="ยุธศาสตร์เรียนดีปร3100116003211"/>
      <sheetName val="1408บุคลากรภาครัฐ"/>
      <sheetName val="3022ยุทธศาสตร์สร้างความเสมอภาค"/>
      <sheetName val="ประถม 350002"/>
      <sheetName val="ควบคุมสิ่งก่อสร้าง 36001 36002"/>
      <sheetName val="รายงานเงินงวด"/>
      <sheetName val="งบลงทุน65"/>
      <sheetName val="งบประจำและงบกลยุทธ์"/>
      <sheetName val="มาตการ รวมงบบุคลากร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06">
          <cell r="F1206">
            <v>3040000</v>
          </cell>
          <cell r="K1206">
            <v>18000</v>
          </cell>
          <cell r="L1206">
            <v>1672589.35</v>
          </cell>
        </row>
        <row r="1207">
          <cell r="F1207">
            <v>3944632</v>
          </cell>
          <cell r="K1207">
            <v>1091706.28</v>
          </cell>
          <cell r="L1207">
            <v>183778</v>
          </cell>
        </row>
        <row r="1208">
          <cell r="F1208">
            <v>35452965</v>
          </cell>
          <cell r="K1208">
            <v>0</v>
          </cell>
          <cell r="L1208">
            <v>35452965</v>
          </cell>
        </row>
        <row r="1209">
          <cell r="F1209">
            <v>6437534</v>
          </cell>
          <cell r="K1209">
            <v>25575</v>
          </cell>
          <cell r="L1209">
            <v>4420950</v>
          </cell>
        </row>
        <row r="1212">
          <cell r="F1212">
            <v>27653400</v>
          </cell>
          <cell r="K1212">
            <v>0</v>
          </cell>
          <cell r="L1212">
            <v>1213000</v>
          </cell>
        </row>
        <row r="1213">
          <cell r="F1213">
            <v>76528531</v>
          </cell>
          <cell r="L1213">
            <v>42943282.350000001</v>
          </cell>
        </row>
        <row r="1214">
          <cell r="G1214">
            <v>5122200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57037บูรณาการต่อต้านการทุจร "/>
      <sheetName val="1408บุคลากรภาครัฐ"/>
      <sheetName val="ประถม 350002"/>
      <sheetName val="มัธยม350002"/>
      <sheetName val="ทะเบียนคุมย่อย"/>
      <sheetName val="มัธยมปลาย 35000300"/>
      <sheetName val="3022ยุทธศาสตร์สร้างความเสมอภาค"/>
      <sheetName val="ยุธศาสตร์การเรียนร310011 310061"/>
      <sheetName val="ยุธศาสตร์เรียนดีปร3100116003211"/>
      <sheetName val="รายงานเงินงวด"/>
      <sheetName val="มาตการ รวมงบบุคลากร"/>
      <sheetName val="งบลงทุน65"/>
      <sheetName val="งบประจำและงบกลยุทธ์"/>
      <sheetName val="งบสพฐ"/>
      <sheetName val="ระบบการควบคุมฯ"/>
      <sheetName val="ควบคุมสิ่งก่อสร้าง 36001 36002"/>
      <sheetName val="รายงานแผนส่งคลัง66 แนบ 7"/>
      <sheetName val="รายงานคลัง (ติดตามแบบ 8)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H10">
            <v>141341165</v>
          </cell>
          <cell r="I10">
            <v>116419585.98</v>
          </cell>
        </row>
        <row r="15">
          <cell r="H15">
            <v>116523665</v>
          </cell>
          <cell r="I15">
            <v>107119240.98</v>
          </cell>
          <cell r="K15">
            <v>107119240.98</v>
          </cell>
        </row>
        <row r="20">
          <cell r="H20">
            <v>24817500</v>
          </cell>
          <cell r="I20">
            <v>9300345</v>
          </cell>
          <cell r="K20">
            <v>23065645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J140"/>
  <sheetViews>
    <sheetView workbookViewId="0">
      <selection sqref="A1:J135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9" max="9" width="10.3984375" customWidth="1"/>
    <col min="10" max="10" width="7.59765625" customWidth="1"/>
  </cols>
  <sheetData>
    <row r="1" spans="1:10" ht="21" x14ac:dyDescent="0.6">
      <c r="A1" s="1149" t="str">
        <f>+'[1]เงินกันดำเนินงานครุภัณฑ์สิ่  65'!A1:M1</f>
        <v>รายงานเงินกันไว้เบิกเหลื่อมปี งบประมาณประจำปี พ.ศ. 2565</v>
      </c>
      <c r="B1" s="1149"/>
      <c r="C1" s="1149"/>
      <c r="D1" s="1149"/>
      <c r="E1" s="1149"/>
      <c r="F1" s="1149"/>
      <c r="G1" s="1149"/>
      <c r="H1" s="1149"/>
      <c r="I1" s="1149"/>
      <c r="J1" s="1149"/>
    </row>
    <row r="2" spans="1:10" ht="21" x14ac:dyDescent="0.6">
      <c r="A2" s="1149" t="str">
        <f>+'[1]เงินกันดำเนินงานครุภัณฑ์สิ่  65'!A3:M3</f>
        <v>สำนักงานเขตพื้นที่การศึกษาประถมศึกษาปทุมธานี เขต 2</v>
      </c>
      <c r="B2" s="1149"/>
      <c r="C2" s="1149"/>
      <c r="D2" s="1149"/>
      <c r="E2" s="1149"/>
      <c r="F2" s="1149"/>
      <c r="G2" s="1149"/>
      <c r="H2" s="1149"/>
      <c r="I2" s="1149"/>
      <c r="J2" s="1149"/>
    </row>
    <row r="3" spans="1:10" ht="21" x14ac:dyDescent="0.6">
      <c r="A3" s="1150" t="s">
        <v>195</v>
      </c>
      <c r="B3" s="1150"/>
      <c r="C3" s="1150"/>
      <c r="D3" s="1150"/>
      <c r="E3" s="1150"/>
      <c r="F3" s="1150"/>
      <c r="G3" s="1150"/>
      <c r="H3" s="1150"/>
      <c r="I3" s="1150"/>
      <c r="J3" s="1150"/>
    </row>
    <row r="4" spans="1:10" ht="21" x14ac:dyDescent="0.6">
      <c r="A4" s="1153" t="s">
        <v>26</v>
      </c>
      <c r="B4" s="1153" t="s">
        <v>27</v>
      </c>
      <c r="C4" s="564" t="s">
        <v>29</v>
      </c>
      <c r="D4" s="1155" t="s">
        <v>46</v>
      </c>
      <c r="E4" s="1151" t="s">
        <v>4</v>
      </c>
      <c r="F4" s="1152"/>
      <c r="G4" s="1153" t="s">
        <v>47</v>
      </c>
      <c r="H4" s="1151" t="s">
        <v>5</v>
      </c>
      <c r="I4" s="1152"/>
      <c r="J4" s="1153" t="s">
        <v>6</v>
      </c>
    </row>
    <row r="5" spans="1:10" ht="21" x14ac:dyDescent="0.6">
      <c r="A5" s="1154"/>
      <c r="B5" s="1154"/>
      <c r="C5" s="565" t="s">
        <v>48</v>
      </c>
      <c r="D5" s="1156"/>
      <c r="E5" s="566">
        <v>220</v>
      </c>
      <c r="F5" s="566">
        <v>221</v>
      </c>
      <c r="G5" s="1154"/>
      <c r="H5" s="566">
        <v>220</v>
      </c>
      <c r="I5" s="566">
        <v>221</v>
      </c>
      <c r="J5" s="1154"/>
    </row>
    <row r="6" spans="1:10" ht="36" hidden="1" customHeight="1" x14ac:dyDescent="0.6">
      <c r="A6" s="460" t="str">
        <f>+'[1]เงินกันดำเนินงานครุภัณฑ์สิ่  65'!A6</f>
        <v>ก</v>
      </c>
      <c r="B6" s="567" t="str">
        <f>+'[1]เงินกันดำเนินงานครุภัณฑ์สิ่  65'!E6</f>
        <v xml:space="preserve">แผนงานบุคลากรภาครัฐ </v>
      </c>
      <c r="C6" s="568"/>
      <c r="D6" s="569">
        <f>+D7</f>
        <v>0</v>
      </c>
      <c r="E6" s="569">
        <f t="shared" ref="E6:J7" si="0">+E7</f>
        <v>0</v>
      </c>
      <c r="F6" s="569">
        <f t="shared" si="0"/>
        <v>0</v>
      </c>
      <c r="G6" s="569">
        <f t="shared" si="0"/>
        <v>0</v>
      </c>
      <c r="H6" s="569">
        <f t="shared" si="0"/>
        <v>0</v>
      </c>
      <c r="I6" s="569">
        <f t="shared" si="0"/>
        <v>0</v>
      </c>
      <c r="J6" s="569">
        <f t="shared" si="0"/>
        <v>0</v>
      </c>
    </row>
    <row r="7" spans="1:10" ht="36" hidden="1" customHeight="1" x14ac:dyDescent="0.25">
      <c r="A7" s="570">
        <f>+'[1]เงินกันดำเนินงานครุภัณฑ์สิ่  65'!A7</f>
        <v>1</v>
      </c>
      <c r="B7" s="571" t="str">
        <f>+'[1]เงินกันดำเนินงานครุภัณฑ์สิ่  65'!E7</f>
        <v>ผลผลิตรายการค่าใช้จ่ายยภาครัฐยกระดับคุณภาพการศึกษาและการเรียนรู้ตลอดชีวิต</v>
      </c>
      <c r="C7" s="571" t="str">
        <f>+'[1]เงินกันดำเนินงานครุภัณฑ์สิ่  65'!F7</f>
        <v>2000414008</v>
      </c>
      <c r="D7" s="572">
        <f>+D8</f>
        <v>0</v>
      </c>
      <c r="E7" s="572"/>
      <c r="F7" s="572">
        <f t="shared" si="0"/>
        <v>0</v>
      </c>
      <c r="G7" s="572">
        <f t="shared" si="0"/>
        <v>0</v>
      </c>
      <c r="H7" s="572"/>
      <c r="I7" s="572">
        <f t="shared" si="0"/>
        <v>0</v>
      </c>
      <c r="J7" s="572">
        <f t="shared" si="0"/>
        <v>0</v>
      </c>
    </row>
    <row r="8" spans="1:10" ht="42" hidden="1" customHeight="1" x14ac:dyDescent="0.25">
      <c r="A8" s="573">
        <f>+'[1]เงินกันดำเนินงานครุภัณฑ์สิ่  65'!A8</f>
        <v>1.1000000000000001</v>
      </c>
      <c r="B8" s="574" t="str">
        <f>+'[1]เงินกันดำเนินงานครุภัณฑ์สิ่  65'!E8</f>
        <v>กิจกรรมค่าใช้จ่ายบุคลากรภาครัฐของสำนักงานคณะกรรมการการศึกษาขั้นพื้นฐาน</v>
      </c>
      <c r="C8" s="575" t="str">
        <f>+'[1]เงินกันดำเนินงานครุภัณฑ์สิ่  65'!F8</f>
        <v>200041300P2762</v>
      </c>
      <c r="D8" s="576">
        <f>+'[1]เงินกันดำเนินงานครุภัณฑ์สิ่  65'!G8</f>
        <v>0</v>
      </c>
      <c r="E8" s="576">
        <f>+'[1]เงินกันดำเนินงานครุภัณฑ์สิ่  65'!H8</f>
        <v>0</v>
      </c>
      <c r="F8" s="576">
        <f>+'[1]เงินกันดำเนินงานครุภัณฑ์สิ่  65'!I8</f>
        <v>0</v>
      </c>
      <c r="G8" s="576">
        <f>+'[1]เงินกันดำเนินงานครุภัณฑ์สิ่  65'!J8</f>
        <v>0</v>
      </c>
      <c r="H8" s="576">
        <f>+'[1]เงินกันดำเนินงานครุภัณฑ์สิ่  65'!K8</f>
        <v>0</v>
      </c>
      <c r="I8" s="576">
        <f>+'[1]เงินกันดำเนินงานครุภัณฑ์สิ่  65'!L8</f>
        <v>0</v>
      </c>
      <c r="J8" s="576">
        <f>+'[1]เงินกันดำเนินงานครุภัณฑ์สิ่  65'!M8</f>
        <v>0</v>
      </c>
    </row>
    <row r="9" spans="1:10" ht="37.200000000000003" hidden="1" customHeight="1" x14ac:dyDescent="0.6">
      <c r="A9" s="577"/>
      <c r="B9" s="578" t="str">
        <f>+'[1]เงินกันดำเนินงานครุภัณฑ์สิ่  65'!E9</f>
        <v>งบดำเนินงาน</v>
      </c>
      <c r="C9" s="579"/>
      <c r="D9" s="580">
        <f>+'[1]เงินกันดำเนินงานครุภัณฑ์สิ่  65'!G9</f>
        <v>0</v>
      </c>
      <c r="E9" s="580"/>
      <c r="F9" s="580">
        <f>+'[1]เงินกันดำเนินงานครุภัณฑ์สิ่  65'!I9</f>
        <v>0</v>
      </c>
      <c r="G9" s="580">
        <f>+'[1]เงินกันดำเนินงานครุภัณฑ์สิ่  65'!J9</f>
        <v>0</v>
      </c>
      <c r="H9" s="580">
        <f>+'[1]เงินกันดำเนินงานครุภัณฑ์สิ่  65'!K9</f>
        <v>0</v>
      </c>
      <c r="I9" s="580">
        <f>+'[1]เงินกันดำเนินงานครุภัณฑ์สิ่  65'!L9</f>
        <v>0</v>
      </c>
      <c r="J9" s="580">
        <f>+'[1]เงินกันดำเนินงานครุภัณฑ์สิ่  65'!M9</f>
        <v>0</v>
      </c>
    </row>
    <row r="10" spans="1:10" ht="21" hidden="1" customHeight="1" x14ac:dyDescent="0.25">
      <c r="A10" s="581" t="str">
        <f>+'[1]เงินกันดำเนินงานครุภัณฑ์สิ่  65'!A10</f>
        <v>1.1.1</v>
      </c>
      <c r="B10" s="582" t="str">
        <f>+'[1]เงินกันดำเนินงานครุภัณฑ์สิ่  65'!E10</f>
        <v>หนังสือห้องสมุด</v>
      </c>
      <c r="C10" s="583" t="str">
        <f>+'[1]เงินกันดำเนินงานครุภัณฑ์สิ่  65'!F11</f>
        <v>2000414008000000</v>
      </c>
      <c r="D10" s="584">
        <f>SUM(D11:D14)</f>
        <v>0</v>
      </c>
      <c r="E10" s="584"/>
      <c r="F10" s="584">
        <f>SUM(F11:F14)</f>
        <v>0</v>
      </c>
      <c r="G10" s="584"/>
      <c r="H10" s="584"/>
      <c r="I10" s="584"/>
      <c r="J10" s="584"/>
    </row>
    <row r="11" spans="1:10" ht="21" hidden="1" customHeight="1" x14ac:dyDescent="0.6">
      <c r="A11" s="585" t="str">
        <f>+'[1]เงินกันดำเนินงานครุภัณฑ์สิ่  65'!A11</f>
        <v>1.1.1.1</v>
      </c>
      <c r="B11" s="586" t="str">
        <f>+'[1]เงินกันดำเนินงานครุภัณฑ์สิ่  65'!E11</f>
        <v>ร.ร.วัดศรีสโมสร</v>
      </c>
      <c r="C11" s="587"/>
      <c r="D11" s="588">
        <f>+'[1]เงินกันดำเนินงานครุภัณฑ์สิ่  65'!G16</f>
        <v>0</v>
      </c>
      <c r="E11" s="588"/>
      <c r="F11" s="589">
        <f>+'[1]เงินกันดำเนินงานครุภัณฑ์สิ่  65'!I16</f>
        <v>0</v>
      </c>
      <c r="G11" s="589">
        <f>+'[1]เงินกันดำเนินงานครุภัณฑ์สิ่  65'!J16</f>
        <v>0</v>
      </c>
      <c r="H11" s="589"/>
      <c r="I11" s="589">
        <f>+'[1]เงินกันดำเนินงานครุภัณฑ์สิ่  65'!L16</f>
        <v>0</v>
      </c>
      <c r="J11" s="589">
        <f>+'[1]เงินกันดำเนินงานครุภัณฑ์สิ่  65'!M16</f>
        <v>0</v>
      </c>
    </row>
    <row r="12" spans="1:10" ht="21" hidden="1" customHeight="1" x14ac:dyDescent="0.6">
      <c r="A12" s="585" t="str">
        <f>+'[1]เงินกันดำเนินงานครุภัณฑ์สิ่  65'!A17</f>
        <v>1.1.1.2</v>
      </c>
      <c r="B12" s="586" t="str">
        <f>+'[1]เงินกันดำเนินงานครุภัณฑ์สิ่  65'!E17</f>
        <v>ร.ร.วัดสุวรรณ</v>
      </c>
      <c r="C12" s="587"/>
      <c r="D12" s="588">
        <f>+'[1]เงินกันดำเนินงานครุภัณฑ์สิ่  65'!G22</f>
        <v>0</v>
      </c>
      <c r="E12" s="588"/>
      <c r="F12" s="588">
        <f>+'[1]เงินกันดำเนินงานครุภัณฑ์สิ่  65'!I22</f>
        <v>0</v>
      </c>
      <c r="G12" s="588">
        <f>+'[1]เงินกันดำเนินงานครุภัณฑ์สิ่  65'!J22</f>
        <v>0</v>
      </c>
      <c r="H12" s="588"/>
      <c r="I12" s="588">
        <f>+'[1]เงินกันดำเนินงานครุภัณฑ์สิ่  65'!L22</f>
        <v>0</v>
      </c>
      <c r="J12" s="588">
        <f>+'[1]เงินกันดำเนินงานครุภัณฑ์สิ่  65'!M22</f>
        <v>0</v>
      </c>
    </row>
    <row r="13" spans="1:10" ht="21" hidden="1" customHeight="1" x14ac:dyDescent="0.6">
      <c r="A13" s="585" t="str">
        <f>+'[1]เงินกันดำเนินงานครุภัณฑ์สิ่  65'!A23</f>
        <v>1.1.1.3</v>
      </c>
      <c r="B13" s="586" t="str">
        <f>+'[1]เงินกันดำเนินงานครุภัณฑ์สิ่  65'!E23</f>
        <v>ร.ร.วัดมูลจินดาราม</v>
      </c>
      <c r="C13" s="587"/>
      <c r="D13" s="588">
        <f>+'[1]เงินกันดำเนินงานครุภัณฑ์สิ่  65'!G28</f>
        <v>0</v>
      </c>
      <c r="E13" s="588"/>
      <c r="F13" s="588">
        <f>+'[1]เงินกันดำเนินงานครุภัณฑ์สิ่  65'!I28</f>
        <v>0</v>
      </c>
      <c r="G13" s="588">
        <f>+'[1]เงินกันดำเนินงานครุภัณฑ์สิ่  65'!J28</f>
        <v>0</v>
      </c>
      <c r="H13" s="588"/>
      <c r="I13" s="588">
        <f>+'[1]เงินกันดำเนินงานครุภัณฑ์สิ่  65'!L28</f>
        <v>0</v>
      </c>
      <c r="J13" s="588">
        <f>+'[1]เงินกันดำเนินงานครุภัณฑ์สิ่  65'!M28</f>
        <v>0</v>
      </c>
    </row>
    <row r="14" spans="1:10" ht="21" hidden="1" customHeight="1" x14ac:dyDescent="0.6">
      <c r="A14" s="585" t="str">
        <f>+'[1]เงินกันดำเนินงานครุภัณฑ์สิ่  65'!A29</f>
        <v>1.1.1.4</v>
      </c>
      <c r="B14" s="586" t="str">
        <f>+'[1]เงินกันดำเนินงานครุภัณฑ์สิ่  65'!E29</f>
        <v>ร.ร.วัดปัญจทายิกาวาส</v>
      </c>
      <c r="C14" s="587"/>
      <c r="D14" s="588">
        <f>+'[1]เงินกันดำเนินงานครุภัณฑ์สิ่  65'!G34</f>
        <v>0</v>
      </c>
      <c r="E14" s="588">
        <f>+'[1]เงินกันดำเนินงานครุภัณฑ์สิ่  65'!H34</f>
        <v>0</v>
      </c>
      <c r="F14" s="588">
        <f>+'[1]เงินกันดำเนินงานครุภัณฑ์สิ่  65'!I34</f>
        <v>0</v>
      </c>
      <c r="G14" s="588">
        <f>+'[1]เงินกันดำเนินงานครุภัณฑ์สิ่  65'!J34</f>
        <v>0</v>
      </c>
      <c r="H14" s="588">
        <f>+'[1]เงินกันดำเนินงานครุภัณฑ์สิ่  65'!K34</f>
        <v>0</v>
      </c>
      <c r="I14" s="588">
        <f>+'[1]เงินกันดำเนินงานครุภัณฑ์สิ่  65'!L34</f>
        <v>0</v>
      </c>
      <c r="J14" s="588">
        <f>+'[1]เงินกันดำเนินงานครุภัณฑ์สิ่  65'!M34</f>
        <v>0</v>
      </c>
    </row>
    <row r="15" spans="1:10" ht="21" hidden="1" customHeight="1" x14ac:dyDescent="0.6">
      <c r="A15" s="585"/>
      <c r="B15" s="585"/>
      <c r="C15" s="587"/>
      <c r="D15" s="585"/>
      <c r="E15" s="585"/>
      <c r="F15" s="585"/>
      <c r="G15" s="585"/>
      <c r="H15" s="585"/>
      <c r="I15" s="585"/>
      <c r="J15" s="585"/>
    </row>
    <row r="16" spans="1:10" ht="21" hidden="1" customHeight="1" x14ac:dyDescent="0.6">
      <c r="A16" s="585"/>
      <c r="B16" s="585"/>
      <c r="C16" s="587"/>
      <c r="D16" s="585"/>
      <c r="E16" s="585"/>
      <c r="F16" s="585"/>
      <c r="G16" s="585"/>
      <c r="H16" s="585"/>
      <c r="I16" s="585"/>
      <c r="J16" s="585"/>
    </row>
    <row r="17" spans="1:10" ht="21" hidden="1" customHeight="1" x14ac:dyDescent="0.6">
      <c r="A17" s="590"/>
      <c r="B17" s="591" t="str">
        <f>+'[1]เงินกันดำเนินงานครุภัณฑ์สิ่  65'!E35</f>
        <v>รวม</v>
      </c>
      <c r="C17" s="592" t="str">
        <f>+'[1]เงินกันดำเนินงานครุภัณฑ์สิ่  65'!F35</f>
        <v>2000414008</v>
      </c>
      <c r="D17" s="593">
        <f>+D8</f>
        <v>0</v>
      </c>
      <c r="E17" s="593">
        <f t="shared" ref="E17:J17" si="1">+E8</f>
        <v>0</v>
      </c>
      <c r="F17" s="593">
        <f t="shared" si="1"/>
        <v>0</v>
      </c>
      <c r="G17" s="593">
        <f t="shared" si="1"/>
        <v>0</v>
      </c>
      <c r="H17" s="593">
        <f t="shared" si="1"/>
        <v>0</v>
      </c>
      <c r="I17" s="593">
        <f t="shared" si="1"/>
        <v>0</v>
      </c>
      <c r="J17" s="593">
        <f t="shared" si="1"/>
        <v>0</v>
      </c>
    </row>
    <row r="18" spans="1:10" ht="21" hidden="1" customHeight="1" x14ac:dyDescent="0.6">
      <c r="A18" s="460" t="str">
        <f>+'[1]เงินกันดำเนินงานครุภัณฑ์สิ่  65'!A36</f>
        <v>ข</v>
      </c>
      <c r="B18" s="594" t="str">
        <f>+'[1]เงินกันดำเนินงานครุภัณฑ์สิ่  65'!E36</f>
        <v>แผนงานยุทธศาสตร์เพื่อสนับสนุนด้านการพัฒนาและเสริมสร้างศักยภาพทรัพยากรมนุษย์</v>
      </c>
      <c r="C18" s="568"/>
      <c r="D18" s="460"/>
      <c r="E18" s="460"/>
      <c r="F18" s="460"/>
      <c r="G18" s="460"/>
      <c r="H18" s="460"/>
      <c r="I18" s="460"/>
      <c r="J18" s="460"/>
    </row>
    <row r="19" spans="1:10" ht="21" hidden="1" customHeight="1" x14ac:dyDescent="0.25">
      <c r="A19" s="570">
        <f>+'[1]เงินกันดำเนินงานครุภัณฑ์สิ่  65'!A37</f>
        <v>2</v>
      </c>
      <c r="B19" s="571" t="str">
        <f>+'[1]เงินกันดำเนินงานครุภัณฑ์สิ่  65'!E37</f>
        <v xml:space="preserve">ผลผลิตและโครงการ ผู้จบการศึกษาภาคบังคับ  </v>
      </c>
      <c r="C19" s="595" t="str">
        <f>+'[1]เงินกันดำเนินงานครุภัณฑ์สิ่  65'!F37</f>
        <v>2000435045</v>
      </c>
      <c r="D19" s="572">
        <f>+D20</f>
        <v>0</v>
      </c>
      <c r="E19" s="572">
        <f t="shared" ref="E19:J21" si="2">+E20</f>
        <v>0</v>
      </c>
      <c r="F19" s="572">
        <f t="shared" si="2"/>
        <v>0</v>
      </c>
      <c r="G19" s="572">
        <f t="shared" si="2"/>
        <v>0</v>
      </c>
      <c r="H19" s="572">
        <f t="shared" si="2"/>
        <v>0</v>
      </c>
      <c r="I19" s="572">
        <f t="shared" si="2"/>
        <v>0</v>
      </c>
      <c r="J19" s="572">
        <f t="shared" si="2"/>
        <v>0</v>
      </c>
    </row>
    <row r="20" spans="1:10" ht="42" hidden="1" customHeight="1" x14ac:dyDescent="0.25">
      <c r="A20" s="573">
        <f>+'[1]เงินกันดำเนินงานครุภัณฑ์สิ่  65'!A38</f>
        <v>2.1</v>
      </c>
      <c r="B20" s="596" t="str">
        <f>+'[1]เงินกันดำเนินงานครุภัณฑ์สิ่  65'!E38</f>
        <v xml:space="preserve">กิจกรรมพัฒนาศักยภาพการจัดการเรียนการสอนภาษาจีน  </v>
      </c>
      <c r="C20" s="597" t="str">
        <f>+'[1]เงินกันดำเนินงานครุภัณฑ์สิ่  65'!F38</f>
        <v>200041300P2773</v>
      </c>
      <c r="D20" s="576">
        <f>+D21</f>
        <v>0</v>
      </c>
      <c r="E20" s="576">
        <f t="shared" si="2"/>
        <v>0</v>
      </c>
      <c r="F20" s="576">
        <f t="shared" si="2"/>
        <v>0</v>
      </c>
      <c r="G20" s="576">
        <f t="shared" si="2"/>
        <v>0</v>
      </c>
      <c r="H20" s="576">
        <f t="shared" si="2"/>
        <v>0</v>
      </c>
      <c r="I20" s="576">
        <f t="shared" si="2"/>
        <v>0</v>
      </c>
      <c r="J20" s="576">
        <f t="shared" si="2"/>
        <v>0</v>
      </c>
    </row>
    <row r="21" spans="1:10" ht="21" hidden="1" customHeight="1" x14ac:dyDescent="0.6">
      <c r="A21" s="577"/>
      <c r="B21" s="598" t="str">
        <f>+'[1]เงินกันดำเนินงานครุภัณฑ์สิ่  65'!E39</f>
        <v>งบดำเนินงาน</v>
      </c>
      <c r="C21" s="599" t="str">
        <f>+'[1]เงินกันดำเนินงานครุภัณฑ์สิ่  65'!F39</f>
        <v>6411200</v>
      </c>
      <c r="D21" s="580">
        <f>+D22</f>
        <v>0</v>
      </c>
      <c r="E21" s="580">
        <f t="shared" si="2"/>
        <v>0</v>
      </c>
      <c r="F21" s="580">
        <f t="shared" si="2"/>
        <v>0</v>
      </c>
      <c r="G21" s="580">
        <f t="shared" si="2"/>
        <v>0</v>
      </c>
      <c r="H21" s="580">
        <f t="shared" si="2"/>
        <v>0</v>
      </c>
      <c r="I21" s="580">
        <f t="shared" si="2"/>
        <v>0</v>
      </c>
      <c r="J21" s="580">
        <f t="shared" si="2"/>
        <v>0</v>
      </c>
    </row>
    <row r="22" spans="1:10" ht="21" hidden="1" customHeight="1" x14ac:dyDescent="0.6">
      <c r="A22" s="600" t="str">
        <f>+'[1]เงินกันดำเนินงานครุภัณฑ์สิ่  65'!A40</f>
        <v>2.1.1</v>
      </c>
      <c r="B22" s="601" t="str">
        <f>+'[1]เงินกันดำเนินงานครุภัณฑ์สิ่  65'!E40</f>
        <v>ค่าใช้จ่ายยกระดับคุณภาพการศึกษา ปรับปรุงซ่อมแซมอาคารเรียน</v>
      </c>
      <c r="C22" s="602"/>
      <c r="D22" s="603">
        <f>SUM(D23:D24)</f>
        <v>0</v>
      </c>
      <c r="E22" s="603">
        <f t="shared" ref="E22:J22" si="3">SUM(E23:E24)</f>
        <v>0</v>
      </c>
      <c r="F22" s="603">
        <f t="shared" si="3"/>
        <v>0</v>
      </c>
      <c r="G22" s="603">
        <f t="shared" si="3"/>
        <v>0</v>
      </c>
      <c r="H22" s="603">
        <f t="shared" si="3"/>
        <v>0</v>
      </c>
      <c r="I22" s="603">
        <f t="shared" si="3"/>
        <v>0</v>
      </c>
      <c r="J22" s="603">
        <f t="shared" si="3"/>
        <v>0</v>
      </c>
    </row>
    <row r="23" spans="1:10" ht="21" hidden="1" customHeight="1" x14ac:dyDescent="0.6">
      <c r="A23" s="604" t="str">
        <f>+'[1]เงินกันดำเนินงานครุภัณฑ์สิ่  65'!A41</f>
        <v>2.1.1.1</v>
      </c>
      <c r="B23" s="586" t="str">
        <f>+'[1]เงินกันดำเนินงานครุภัณฑ์สิ่  65'!E41</f>
        <v>ร.ร.ชุมชนบึงบา</v>
      </c>
      <c r="C23" s="587"/>
      <c r="D23" s="588">
        <f>+'[1]เงินกันดำเนินงานครุภัณฑ์สิ่  65'!G46</f>
        <v>0</v>
      </c>
      <c r="E23" s="588">
        <f>+'[1]เงินกันดำเนินงานครุภัณฑ์สิ่  65'!H46</f>
        <v>0</v>
      </c>
      <c r="F23" s="588">
        <f>+'[1]เงินกันดำเนินงานครุภัณฑ์สิ่  65'!I46</f>
        <v>0</v>
      </c>
      <c r="G23" s="588">
        <f>+'[1]เงินกันดำเนินงานครุภัณฑ์สิ่  65'!J46</f>
        <v>0</v>
      </c>
      <c r="H23" s="588">
        <f>+'[1]เงินกันดำเนินงานครุภัณฑ์สิ่  65'!K46</f>
        <v>0</v>
      </c>
      <c r="I23" s="588">
        <f>+'[1]เงินกันดำเนินงานครุภัณฑ์สิ่  65'!L46</f>
        <v>0</v>
      </c>
      <c r="J23" s="588">
        <f>+'[1]เงินกันดำเนินงานครุภัณฑ์สิ่  65'!M46</f>
        <v>0</v>
      </c>
    </row>
    <row r="24" spans="1:10" ht="15.75" hidden="1" customHeight="1" x14ac:dyDescent="0.6">
      <c r="A24" s="604"/>
      <c r="B24" s="585"/>
      <c r="C24" s="587"/>
      <c r="D24" s="588"/>
      <c r="E24" s="588"/>
      <c r="F24" s="588"/>
      <c r="G24" s="588"/>
      <c r="H24" s="588"/>
      <c r="I24" s="588"/>
      <c r="J24" s="588"/>
    </row>
    <row r="25" spans="1:10" ht="21" hidden="1" customHeight="1" x14ac:dyDescent="0.6">
      <c r="A25" s="604"/>
      <c r="B25" s="585"/>
      <c r="C25" s="587"/>
      <c r="D25" s="588"/>
      <c r="E25" s="588"/>
      <c r="F25" s="588"/>
      <c r="G25" s="588"/>
      <c r="H25" s="588"/>
      <c r="I25" s="588"/>
      <c r="J25" s="588"/>
    </row>
    <row r="26" spans="1:10" ht="21" hidden="1" customHeight="1" x14ac:dyDescent="0.6">
      <c r="A26" s="585"/>
      <c r="B26" s="605"/>
      <c r="C26" s="606"/>
      <c r="D26" s="589"/>
      <c r="E26" s="589"/>
      <c r="F26" s="589"/>
      <c r="G26" s="589"/>
      <c r="H26" s="589"/>
      <c r="I26" s="585"/>
      <c r="J26" s="585"/>
    </row>
    <row r="27" spans="1:10" ht="21" hidden="1" customHeight="1" x14ac:dyDescent="0.6">
      <c r="A27" s="590"/>
      <c r="B27" s="591" t="str">
        <f>+'[1]เงินกันดำเนินงานครุภัณฑ์สิ่  65'!E47</f>
        <v>รวม</v>
      </c>
      <c r="C27" s="607" t="str">
        <f t="shared" ref="C27:J27" si="4">+C19</f>
        <v>2000435045</v>
      </c>
      <c r="D27" s="608">
        <f t="shared" si="4"/>
        <v>0</v>
      </c>
      <c r="E27" s="608">
        <f t="shared" si="4"/>
        <v>0</v>
      </c>
      <c r="F27" s="608">
        <f t="shared" si="4"/>
        <v>0</v>
      </c>
      <c r="G27" s="608">
        <f t="shared" si="4"/>
        <v>0</v>
      </c>
      <c r="H27" s="608">
        <f t="shared" si="4"/>
        <v>0</v>
      </c>
      <c r="I27" s="608">
        <f t="shared" si="4"/>
        <v>0</v>
      </c>
      <c r="J27" s="608">
        <f t="shared" si="4"/>
        <v>0</v>
      </c>
    </row>
    <row r="28" spans="1:10" ht="15" hidden="1" customHeight="1" x14ac:dyDescent="0.6">
      <c r="A28" s="604"/>
      <c r="B28" s="609"/>
      <c r="C28" s="610"/>
      <c r="D28" s="611"/>
      <c r="E28" s="611"/>
      <c r="F28" s="611"/>
      <c r="G28" s="611"/>
      <c r="H28" s="611"/>
      <c r="I28" s="611"/>
      <c r="J28" s="611"/>
    </row>
    <row r="29" spans="1:10" ht="15" hidden="1" customHeight="1" x14ac:dyDescent="0.6">
      <c r="A29" s="604"/>
      <c r="B29" s="609"/>
      <c r="C29" s="610"/>
      <c r="D29" s="611"/>
      <c r="E29" s="611"/>
      <c r="F29" s="611"/>
      <c r="G29" s="611"/>
      <c r="H29" s="611"/>
      <c r="I29" s="611"/>
      <c r="J29" s="611"/>
    </row>
    <row r="30" spans="1:10" ht="15" hidden="1" customHeight="1" x14ac:dyDescent="0.6">
      <c r="A30" s="604"/>
      <c r="B30" s="609"/>
      <c r="C30" s="610"/>
      <c r="D30" s="611"/>
      <c r="E30" s="611"/>
      <c r="F30" s="611"/>
      <c r="G30" s="611"/>
      <c r="H30" s="611"/>
      <c r="I30" s="611"/>
      <c r="J30" s="611"/>
    </row>
    <row r="31" spans="1:10" ht="15" hidden="1" customHeight="1" x14ac:dyDescent="0.6">
      <c r="A31" s="604"/>
      <c r="B31" s="609"/>
      <c r="C31" s="610"/>
      <c r="D31" s="611"/>
      <c r="E31" s="611"/>
      <c r="F31" s="611"/>
      <c r="G31" s="611"/>
      <c r="H31" s="611"/>
      <c r="I31" s="611"/>
      <c r="J31" s="611"/>
    </row>
    <row r="32" spans="1:10" ht="15" hidden="1" customHeight="1" x14ac:dyDescent="0.6">
      <c r="A32" s="604"/>
      <c r="B32" s="609"/>
      <c r="C32" s="610"/>
      <c r="D32" s="611"/>
      <c r="E32" s="611"/>
      <c r="F32" s="611"/>
      <c r="G32" s="611"/>
      <c r="H32" s="611"/>
      <c r="I32" s="611"/>
      <c r="J32" s="611"/>
    </row>
    <row r="33" spans="1:10" ht="15" hidden="1" customHeight="1" x14ac:dyDescent="0.6">
      <c r="A33" s="604"/>
      <c r="B33" s="609"/>
      <c r="C33" s="610"/>
      <c r="D33" s="611"/>
      <c r="E33" s="611"/>
      <c r="F33" s="611"/>
      <c r="G33" s="611"/>
      <c r="H33" s="611"/>
      <c r="I33" s="611"/>
      <c r="J33" s="611"/>
    </row>
    <row r="34" spans="1:10" ht="21" x14ac:dyDescent="0.6">
      <c r="A34" s="460" t="str">
        <f>+'[1]เงินกันดำเนินงานครุภัณฑ์สิ่  65'!A48</f>
        <v>ค</v>
      </c>
      <c r="B34" s="612" t="str">
        <f>+'[1]เงินกันดำเนินงานครุภัณฑ์สิ่  65'!E48</f>
        <v>แผนงานพื้นฐานด้านการพัฒนาและเสริมสร้างศักยภาพคน</v>
      </c>
      <c r="C34" s="568"/>
      <c r="D34" s="613"/>
      <c r="E34" s="613"/>
      <c r="F34" s="613"/>
      <c r="G34" s="613"/>
      <c r="H34" s="613"/>
      <c r="I34" s="460"/>
      <c r="J34" s="460"/>
    </row>
    <row r="35" spans="1:10" ht="21" x14ac:dyDescent="0.6">
      <c r="A35" s="614">
        <v>1</v>
      </c>
      <c r="B35" s="615" t="str">
        <f>+'[1]เงินกันดำเนินงานครุภัณฑ์สิ่  65'!E60</f>
        <v>ผลผลิตผู้จบการศึกษาภาคบังคับ</v>
      </c>
      <c r="C35" s="616" t="str">
        <f>+'[1]เงินกันดำเนินงานครุภัณฑ์สิ่  65'!F60</f>
        <v>2000436002</v>
      </c>
      <c r="D35" s="617">
        <f>+D36+D58</f>
        <v>10785600</v>
      </c>
      <c r="E35" s="617">
        <f t="shared" ref="E35:J35" si="5">+E36+E58</f>
        <v>0</v>
      </c>
      <c r="F35" s="617">
        <f t="shared" si="5"/>
        <v>5778000</v>
      </c>
      <c r="G35" s="617">
        <f t="shared" si="5"/>
        <v>0</v>
      </c>
      <c r="H35" s="617">
        <f t="shared" si="5"/>
        <v>0</v>
      </c>
      <c r="I35" s="617">
        <f t="shared" si="5"/>
        <v>5007600</v>
      </c>
      <c r="J35" s="617">
        <f t="shared" si="5"/>
        <v>0</v>
      </c>
    </row>
    <row r="36" spans="1:10" ht="42" hidden="1" customHeight="1" x14ac:dyDescent="0.25">
      <c r="A36" s="573">
        <f>+'[1]เงินกันดำเนินงานครุภัณฑ์สิ่  65'!A61</f>
        <v>3.1</v>
      </c>
      <c r="B36" s="618" t="str">
        <f>+'[1]เงินกันดำเนินงานครุภัณฑ์สิ่  65'!E61</f>
        <v xml:space="preserve">กิจกรรมการจัดการศึกษาประถมศึกษาสำหรับโรงเรียนปกติ  </v>
      </c>
      <c r="C36" s="619" t="str">
        <f>+'[1]เงินกันดำเนินงานครุภัณฑ์สิ่  65'!F61</f>
        <v>200041300P2791</v>
      </c>
      <c r="D36" s="620">
        <f>+D37+D43</f>
        <v>0</v>
      </c>
      <c r="E36" s="620">
        <f t="shared" ref="E36:J36" si="6">+E37+E43</f>
        <v>0</v>
      </c>
      <c r="F36" s="620">
        <f t="shared" si="6"/>
        <v>0</v>
      </c>
      <c r="G36" s="620">
        <f t="shared" si="6"/>
        <v>0</v>
      </c>
      <c r="H36" s="620">
        <f t="shared" si="6"/>
        <v>0</v>
      </c>
      <c r="I36" s="620">
        <f t="shared" si="6"/>
        <v>0</v>
      </c>
      <c r="J36" s="620">
        <f t="shared" si="6"/>
        <v>0</v>
      </c>
    </row>
    <row r="37" spans="1:10" ht="21" hidden="1" customHeight="1" x14ac:dyDescent="0.6">
      <c r="A37" s="577"/>
      <c r="B37" s="598" t="str">
        <f>+'[1]เงินกันดำเนินงานครุภัณฑ์สิ่  65'!E62</f>
        <v>งบดำเนินงาน</v>
      </c>
      <c r="C37" s="621" t="str">
        <f>+'[1]เงินกันดำเนินงานครุภัณฑ์สิ่  65'!F62</f>
        <v>6411200</v>
      </c>
      <c r="D37" s="622">
        <f>+'[1]เงินกันดำเนินงานครุภัณฑ์สิ่  65'!G62</f>
        <v>0</v>
      </c>
      <c r="E37" s="622">
        <f>+'[1]เงินกันดำเนินงานครุภัณฑ์สิ่  65'!H62</f>
        <v>0</v>
      </c>
      <c r="F37" s="622">
        <f>+'[1]เงินกันดำเนินงานครุภัณฑ์สิ่  65'!I62</f>
        <v>0</v>
      </c>
      <c r="G37" s="622">
        <f>+'[1]เงินกันดำเนินงานครุภัณฑ์สิ่  65'!J62</f>
        <v>0</v>
      </c>
      <c r="H37" s="622">
        <f>+'[1]เงินกันดำเนินงานครุภัณฑ์สิ่  65'!K62</f>
        <v>0</v>
      </c>
      <c r="I37" s="622">
        <f>+'[1]เงินกันดำเนินงานครุภัณฑ์สิ่  65'!L62</f>
        <v>0</v>
      </c>
      <c r="J37" s="623">
        <f>+'[1]เงินกันดำเนินงานครุภัณฑ์สิ่  65'!M62</f>
        <v>0</v>
      </c>
    </row>
    <row r="38" spans="1:10" ht="21" hidden="1" customHeight="1" x14ac:dyDescent="0.6">
      <c r="A38" s="600" t="str">
        <f>+'[1]เงินกันดำเนินงานครุภัณฑ์สิ่  65'!A63</f>
        <v>3.1.1</v>
      </c>
      <c r="B38" s="601" t="str">
        <f>+'[1]เงินกันดำเนินงานครุภัณฑ์สิ่  65'!E63</f>
        <v>ปรับปรุงห้องซ่อมแซมห้องรองผอ.สพป.ปท.2</v>
      </c>
      <c r="C38" s="624"/>
      <c r="D38" s="625">
        <f>+'[1]เงินกันดำเนินงานครุภัณฑ์สิ่  65'!G63</f>
        <v>0</v>
      </c>
      <c r="E38" s="625">
        <f>+'[1]เงินกันดำเนินงานครุภัณฑ์สิ่  65'!H63</f>
        <v>0</v>
      </c>
      <c r="F38" s="625">
        <f>+'[1]เงินกันดำเนินงานครุภัณฑ์สิ่  65'!I63</f>
        <v>0</v>
      </c>
      <c r="G38" s="625">
        <f>+'[1]เงินกันดำเนินงานครุภัณฑ์สิ่  65'!J63</f>
        <v>0</v>
      </c>
      <c r="H38" s="625">
        <f>+'[1]เงินกันดำเนินงานครุภัณฑ์สิ่  65'!K63</f>
        <v>0</v>
      </c>
      <c r="I38" s="625">
        <f>+'[1]เงินกันดำเนินงานครุภัณฑ์สิ่  65'!L63</f>
        <v>0</v>
      </c>
      <c r="J38" s="625">
        <f>+'[1]เงินกันดำเนินงานครุภัณฑ์สิ่  65'!M63</f>
        <v>0</v>
      </c>
    </row>
    <row r="39" spans="1:10" ht="21" hidden="1" customHeight="1" x14ac:dyDescent="0.25">
      <c r="A39" s="626" t="str">
        <f>+'[1]เงินกันดำเนินงานครุภัณฑ์สิ่  65'!A64</f>
        <v>3.1.1.1</v>
      </c>
      <c r="B39" s="627" t="str">
        <f>+'[1]เงินกันดำเนินงานครุภัณฑ์สิ่  65'!E64</f>
        <v>สพป.ปท.2</v>
      </c>
      <c r="C39" s="628" t="str">
        <f>+'[1]เงินกันดำเนินงานครุภัณฑ์สิ่  65'!F64</f>
        <v>2000436002000000</v>
      </c>
      <c r="D39" s="629">
        <f>+'[1]เงินกันดำเนินงานครุภัณฑ์สิ่  65'!G69</f>
        <v>0</v>
      </c>
      <c r="E39" s="629"/>
      <c r="F39" s="629">
        <f>+'[1]เงินกันดำเนินงานครุภัณฑ์สิ่  65'!I69</f>
        <v>0</v>
      </c>
      <c r="G39" s="629">
        <f>+'[1]เงินกันดำเนินงานครุภัณฑ์สิ่  65'!J69</f>
        <v>0</v>
      </c>
      <c r="H39" s="629">
        <f>+'[1]เงินกันดำเนินงานครุภัณฑ์สิ่  65'!K69</f>
        <v>0</v>
      </c>
      <c r="I39" s="630"/>
      <c r="J39" s="629">
        <f>+'[1]เงินกันดำเนินงานครุภัณฑ์สิ่  65'!M69</f>
        <v>0</v>
      </c>
    </row>
    <row r="40" spans="1:10" ht="21" hidden="1" customHeight="1" x14ac:dyDescent="0.25">
      <c r="A40" s="626" t="str">
        <f>+'[1]เงินกันดำเนินงานครุภัณฑ์สิ่  65'!A70</f>
        <v>3.1.2</v>
      </c>
      <c r="B40" s="629" t="str">
        <f>+'[1]เงินกันดำเนินงานครุภัณฑ์สิ่  65'!E70</f>
        <v>ปรับปรุงซ่อมแซมอาคารเอนกประสงค์</v>
      </c>
      <c r="C40" s="631">
        <f>+'[1]เงินกันดำเนินงานครุภัณฑ์สิ่  65'!F70</f>
        <v>0</v>
      </c>
      <c r="D40" s="632"/>
      <c r="E40" s="632"/>
      <c r="F40" s="632"/>
      <c r="G40" s="632">
        <f>+'[1]เงินกันดำเนินงานครุภัณฑ์สิ่  65'!J70</f>
        <v>0</v>
      </c>
      <c r="H40" s="632"/>
      <c r="I40" s="632">
        <f>+'[1]เงินกันดำเนินงานครุภัณฑ์สิ่  65'!K70</f>
        <v>0</v>
      </c>
      <c r="J40" s="629">
        <f>+'[1]เงินกันดำเนินงานครุภัณฑ์สิ่  65'!M70</f>
        <v>0</v>
      </c>
    </row>
    <row r="41" spans="1:10" ht="21" hidden="1" customHeight="1" x14ac:dyDescent="0.25">
      <c r="A41" s="626" t="str">
        <f>+'[1]เงินกันดำเนินงานครุภัณฑ์สิ่  65'!A71</f>
        <v>3.1.2.1</v>
      </c>
      <c r="B41" s="627" t="str">
        <f>+'[1]เงินกันดำเนินงานครุภัณฑ์สิ่  65'!E71</f>
        <v>โรงเรียนวัดธรรมราษฎร์เจริญผล</v>
      </c>
      <c r="C41" s="628" t="str">
        <f>+'[1]เงินกันดำเนินงานครุภัณฑ์สิ่  65'!F71</f>
        <v>2000436002000000</v>
      </c>
      <c r="D41" s="629">
        <f>+'[1]เงินกันดำเนินงานครุภัณฑ์สิ่  65'!G76</f>
        <v>0</v>
      </c>
      <c r="E41" s="629"/>
      <c r="F41" s="629">
        <f>+'[1]เงินกันดำเนินงานครุภัณฑ์สิ่  65'!I76</f>
        <v>0</v>
      </c>
      <c r="G41" s="629">
        <f>+'[1]เงินกันดำเนินงานครุภัณฑ์สิ่  65'!J76</f>
        <v>0</v>
      </c>
      <c r="H41" s="629"/>
      <c r="I41" s="629">
        <f>+'[1]เงินกันดำเนินงานครุภัณฑ์สิ่  65'!K76</f>
        <v>0</v>
      </c>
      <c r="J41" s="629">
        <f>+'[1]เงินกันดำเนินงานครุภัณฑ์สิ่  65'!M76</f>
        <v>0</v>
      </c>
    </row>
    <row r="42" spans="1:10" ht="21" hidden="1" customHeight="1" x14ac:dyDescent="0.6">
      <c r="A42" s="604"/>
      <c r="B42" s="604"/>
      <c r="C42" s="633"/>
      <c r="D42" s="604"/>
      <c r="E42" s="604"/>
      <c r="F42" s="604"/>
      <c r="G42" s="604"/>
      <c r="H42" s="604"/>
      <c r="I42" s="604"/>
      <c r="J42" s="604"/>
    </row>
    <row r="43" spans="1:10" ht="21" hidden="1" customHeight="1" x14ac:dyDescent="0.6">
      <c r="A43" s="634">
        <f>+'[1]เงินกันดำเนินงานครุภัณฑ์สิ่  65'!A84</f>
        <v>0</v>
      </c>
      <c r="B43" s="635" t="str">
        <f>+'[1]เงินกันดำเนินงานครุภัณฑ์สิ่  65'!E84</f>
        <v>ค่าครุภัณฑ์</v>
      </c>
      <c r="C43" s="636">
        <f>+'[1]เงินกันดำเนินงานครุภัณฑ์สิ่  65'!F84</f>
        <v>0</v>
      </c>
      <c r="D43" s="634">
        <f>+'[1]เงินกันดำเนินงานครุภัณฑ์สิ่  65'!G84</f>
        <v>0</v>
      </c>
      <c r="E43" s="634">
        <f>+'[1]เงินกันดำเนินงานครุภัณฑ์สิ่  65'!H84</f>
        <v>0</v>
      </c>
      <c r="F43" s="634">
        <f>+'[1]เงินกันดำเนินงานครุภัณฑ์สิ่  65'!I84</f>
        <v>0</v>
      </c>
      <c r="G43" s="634">
        <f>+'[1]เงินกันดำเนินงานครุภัณฑ์สิ่  65'!J84</f>
        <v>0</v>
      </c>
      <c r="H43" s="634">
        <f>+'[1]เงินกันดำเนินงานครุภัณฑ์สิ่  65'!K84</f>
        <v>0</v>
      </c>
      <c r="I43" s="634">
        <f>+'[1]เงินกันดำเนินงานครุภัณฑ์สิ่  65'!L84</f>
        <v>0</v>
      </c>
      <c r="J43" s="637">
        <f>+'[1]เงินกันดำเนินงานครุภัณฑ์สิ่  65'!M84</f>
        <v>0</v>
      </c>
    </row>
    <row r="44" spans="1:10" ht="21" hidden="1" customHeight="1" x14ac:dyDescent="0.25">
      <c r="A44" s="638" t="str">
        <f>+'[1]เงินกันดำเนินงานครุภัณฑ์สิ่  65'!A85</f>
        <v>3.1.3</v>
      </c>
      <c r="B44" s="639" t="str">
        <f>+'[1]เงินกันดำเนินงานครุภัณฑ์สิ่  65'!E85</f>
        <v xml:space="preserve">เครื่องคอมพิวเตอร์สำหรับงานประมวลผล แบบที่ 2 </v>
      </c>
      <c r="C44" s="640">
        <f>+'[1]เงินกันดำเนินงานครุภัณฑ์สิ่  65'!F85</f>
        <v>0</v>
      </c>
      <c r="D44" s="641">
        <f>D45</f>
        <v>0</v>
      </c>
      <c r="E44" s="641">
        <f t="shared" ref="E44:J44" si="7">E45</f>
        <v>0</v>
      </c>
      <c r="F44" s="641">
        <f t="shared" si="7"/>
        <v>0</v>
      </c>
      <c r="G44" s="641">
        <f t="shared" si="7"/>
        <v>0</v>
      </c>
      <c r="H44" s="641">
        <f t="shared" si="7"/>
        <v>0</v>
      </c>
      <c r="I44" s="641">
        <f t="shared" si="7"/>
        <v>0</v>
      </c>
      <c r="J44" s="641">
        <f t="shared" si="7"/>
        <v>0</v>
      </c>
    </row>
    <row r="45" spans="1:10" ht="21" hidden="1" customHeight="1" x14ac:dyDescent="0.25">
      <c r="A45" s="626" t="str">
        <f>+'[1]เงินกันดำเนินงานครุภัณฑ์สิ่  65'!A86</f>
        <v>3.1.3.1</v>
      </c>
      <c r="B45" s="627" t="str">
        <f>+'[1]เงินกันดำเนินงานครุภัณฑ์สิ่  65'!E86</f>
        <v>สพป.ปท.2</v>
      </c>
      <c r="C45" s="628" t="str">
        <f>+'[1]เงินกันดำเนินงานครุภัณฑ์สิ่  65'!F86</f>
        <v>2000436002110ปท1</v>
      </c>
      <c r="D45" s="629">
        <f>+'[1]เงินกันดำเนินงานครุภัณฑ์สิ่  65'!G91</f>
        <v>0</v>
      </c>
      <c r="E45" s="629"/>
      <c r="F45" s="629">
        <f>+'[1]เงินกันดำเนินงานครุภัณฑ์สิ่  65'!I91</f>
        <v>0</v>
      </c>
      <c r="G45" s="629">
        <f>+'[1]เงินกันดำเนินงานครุภัณฑ์สิ่  65'!J91</f>
        <v>0</v>
      </c>
      <c r="H45" s="629">
        <f>+'[1]เงินกันดำเนินงานครุภัณฑ์สิ่  65'!K91</f>
        <v>0</v>
      </c>
      <c r="I45" s="630"/>
      <c r="J45" s="629">
        <f>+'[1]เงินกันดำเนินงานครุภัณฑ์สิ่  65'!M91</f>
        <v>0</v>
      </c>
    </row>
    <row r="46" spans="1:10" ht="42" hidden="1" customHeight="1" x14ac:dyDescent="0.25">
      <c r="A46" s="581" t="str">
        <f>+'[1]เงินกันดำเนินงานครุภัณฑ์สิ่  65'!A92</f>
        <v>3.1.4</v>
      </c>
      <c r="B46" s="639" t="str">
        <f>+'[1]เงินกันดำเนินงานครุภัณฑ์สิ่  65'!E92</f>
        <v xml:space="preserve">เครื่องคอมพิวเตอร์ All In One สำหรับงานประมวลผล </v>
      </c>
      <c r="C46" s="639">
        <f>+'[1]เงินกันดำเนินงานครุภัณฑ์สิ่  65'!F92</f>
        <v>0</v>
      </c>
      <c r="D46" s="641">
        <f>+'[1]เงินกันดำเนินงานครุภัณฑ์สิ่  65'!G92</f>
        <v>0</v>
      </c>
      <c r="E46" s="641">
        <f>+'[1]เงินกันดำเนินงานครุภัณฑ์สิ่  65'!H92</f>
        <v>0</v>
      </c>
      <c r="F46" s="641">
        <f>+'[1]เงินกันดำเนินงานครุภัณฑ์สิ่  65'!I92</f>
        <v>0</v>
      </c>
      <c r="G46" s="641">
        <f>+'[1]เงินกันดำเนินงานครุภัณฑ์สิ่  65'!J92</f>
        <v>0</v>
      </c>
      <c r="H46" s="641">
        <f>+'[1]เงินกันดำเนินงานครุภัณฑ์สิ่  65'!K92</f>
        <v>0</v>
      </c>
      <c r="I46" s="641">
        <f>+'[1]เงินกันดำเนินงานครุภัณฑ์สิ่  65'!L92</f>
        <v>0</v>
      </c>
      <c r="J46" s="641">
        <f>+'[1]เงินกันดำเนินงานครุภัณฑ์สิ่  65'!M92</f>
        <v>0</v>
      </c>
    </row>
    <row r="47" spans="1:10" ht="21" hidden="1" customHeight="1" x14ac:dyDescent="0.25">
      <c r="A47" s="626" t="str">
        <f>+'[1]เงินกันดำเนินงานครุภัณฑ์สิ่  65'!A93</f>
        <v>3.1.4.1</v>
      </c>
      <c r="B47" s="627" t="str">
        <f>+'[1]เงินกันดำเนินงานครุภัณฑ์สิ่  65'!E93</f>
        <v>สพป.ปท.2 จำนวน 12 เครื่อง</v>
      </c>
      <c r="C47" s="642" t="str">
        <f>+'[1]เงินกันดำเนินงานครุภัณฑ์สิ่  65'!F93</f>
        <v>2000436002110ปท2</v>
      </c>
      <c r="D47" s="632">
        <f>+'[1]เงินกันดำเนินงานครุภัณฑ์สิ่  65'!G98</f>
        <v>0</v>
      </c>
      <c r="E47" s="632">
        <f>+'[1]เงินกันดำเนินงานครุภัณฑ์สิ่  65'!H98</f>
        <v>0</v>
      </c>
      <c r="F47" s="632">
        <f>+'[1]เงินกันดำเนินงานครุภัณฑ์สิ่  65'!I98</f>
        <v>0</v>
      </c>
      <c r="G47" s="632">
        <f>+'[1]เงินกันดำเนินงานครุภัณฑ์สิ่  65'!J98</f>
        <v>0</v>
      </c>
      <c r="H47" s="632">
        <f>+'[1]เงินกันดำเนินงานครุภัณฑ์สิ่  65'!K98</f>
        <v>0</v>
      </c>
      <c r="I47" s="632">
        <f>+'[1]เงินกันดำเนินงานครุภัณฑ์สิ่  65'!L98</f>
        <v>0</v>
      </c>
      <c r="J47" s="629">
        <f>+'[1]เงินกันดำเนินงานครุภัณฑ์สิ่  65'!M98</f>
        <v>0</v>
      </c>
    </row>
    <row r="48" spans="1:10" ht="21" hidden="1" customHeight="1" x14ac:dyDescent="0.25">
      <c r="A48" s="581" t="str">
        <f>+'[1]เงินกันดำเนินงานครุภัณฑ์สิ่  65'!A99</f>
        <v>3.1.5</v>
      </c>
      <c r="B48" s="643" t="str">
        <f>+'[1]เงินกันดำเนินงานครุภัณฑ์สิ่  65'!E99</f>
        <v xml:space="preserve">เครื่องคอมพิวเตอร์โน้ตบุ๊ก สำหรับงานสำนักงาน </v>
      </c>
      <c r="C48" s="583"/>
      <c r="D48" s="638">
        <f>+D49</f>
        <v>0</v>
      </c>
      <c r="E48" s="638">
        <f t="shared" ref="E48:J48" si="8">+E49</f>
        <v>0</v>
      </c>
      <c r="F48" s="638">
        <f t="shared" si="8"/>
        <v>0</v>
      </c>
      <c r="G48" s="638">
        <f t="shared" si="8"/>
        <v>0</v>
      </c>
      <c r="H48" s="638">
        <f t="shared" si="8"/>
        <v>0</v>
      </c>
      <c r="I48" s="638">
        <f t="shared" si="8"/>
        <v>0</v>
      </c>
      <c r="J48" s="641">
        <f t="shared" si="8"/>
        <v>0</v>
      </c>
    </row>
    <row r="49" spans="1:10" ht="21" hidden="1" customHeight="1" x14ac:dyDescent="0.25">
      <c r="A49" s="626" t="str">
        <f>+'[1]เงินกันดำเนินงานครุภัณฑ์สิ่  65'!A100</f>
        <v>3.1.5.1</v>
      </c>
      <c r="B49" s="627" t="str">
        <f>+'[1]เงินกันดำเนินงานครุภัณฑ์สิ่  65'!E100</f>
        <v>สพป.ปท.2 จำนวน 8 เครื่อง</v>
      </c>
      <c r="C49" s="642" t="str">
        <f>+'[1]เงินกันดำเนินงานครุภัณฑ์สิ่  65'!F100</f>
        <v>2000436002110ปท3</v>
      </c>
      <c r="D49" s="644">
        <f>+'[1]เงินกันดำเนินงานครุภัณฑ์สิ่  65'!G105</f>
        <v>0</v>
      </c>
      <c r="E49" s="644">
        <f>+'[1]เงินกันดำเนินงานครุภัณฑ์สิ่  65'!H105</f>
        <v>0</v>
      </c>
      <c r="F49" s="644">
        <f>+'[1]เงินกันดำเนินงานครุภัณฑ์สิ่  65'!I105</f>
        <v>0</v>
      </c>
      <c r="G49" s="644">
        <f>+'[1]เงินกันดำเนินงานครุภัณฑ์สิ่  65'!J105</f>
        <v>0</v>
      </c>
      <c r="H49" s="644">
        <f>+'[1]เงินกันดำเนินงานครุภัณฑ์สิ่  65'!K105</f>
        <v>0</v>
      </c>
      <c r="I49" s="644">
        <f>+'[1]เงินกันดำเนินงานครุภัณฑ์สิ่  65'!L105</f>
        <v>0</v>
      </c>
      <c r="J49" s="644">
        <f>+'[1]เงินกันดำเนินงานครุภัณฑ์สิ่  65'!M105</f>
        <v>0</v>
      </c>
    </row>
    <row r="50" spans="1:10" ht="21" hidden="1" customHeight="1" x14ac:dyDescent="0.25">
      <c r="A50" s="581" t="str">
        <f>+'[1]เงินกันดำเนินงานครุภัณฑ์สิ่  65'!A106</f>
        <v>3.1.6</v>
      </c>
      <c r="B50" s="643" t="str">
        <f>+'[1]เงินกันดำเนินงานครุภัณฑ์สิ่  65'!E106</f>
        <v xml:space="preserve">เครื่องแท็ปเล็ต แบบ 2 </v>
      </c>
      <c r="C50" s="583"/>
      <c r="D50" s="638">
        <f>+'[1]เงินกันดำเนินงานครุภัณฑ์สิ่  65'!G106</f>
        <v>0</v>
      </c>
      <c r="E50" s="638">
        <f>+'[1]เงินกันดำเนินงานครุภัณฑ์สิ่  65'!H106</f>
        <v>0</v>
      </c>
      <c r="F50" s="638">
        <f>+'[1]เงินกันดำเนินงานครุภัณฑ์สิ่  65'!I106</f>
        <v>0</v>
      </c>
      <c r="G50" s="638">
        <f>+'[1]เงินกันดำเนินงานครุภัณฑ์สิ่  65'!J106</f>
        <v>0</v>
      </c>
      <c r="H50" s="638">
        <f>+'[1]เงินกันดำเนินงานครุภัณฑ์สิ่  65'!K106</f>
        <v>0</v>
      </c>
      <c r="I50" s="638">
        <f>+'[1]เงินกันดำเนินงานครุภัณฑ์สิ่  65'!L106</f>
        <v>0</v>
      </c>
      <c r="J50" s="641">
        <f>+'[1]เงินกันดำเนินงานครุภัณฑ์สิ่  65'!M106</f>
        <v>0</v>
      </c>
    </row>
    <row r="51" spans="1:10" ht="21" hidden="1" customHeight="1" x14ac:dyDescent="0.25">
      <c r="A51" s="626" t="str">
        <f>+'[1]เงินกันดำเนินงานครุภัณฑ์สิ่  65'!A107</f>
        <v>3.1.6.1</v>
      </c>
      <c r="B51" s="627" t="str">
        <f>+'[1]เงินกันดำเนินงานครุภัณฑ์สิ่  65'!E107</f>
        <v>สพป.ปท.2 จำนวน 2 เครื่อง</v>
      </c>
      <c r="C51" s="642" t="str">
        <f>+'[1]เงินกันดำเนินงานครุภัณฑ์สิ่  65'!F107</f>
        <v>2000436002110ปท4</v>
      </c>
      <c r="D51" s="632">
        <f>+'[1]เงินกันดำเนินงานครุภัณฑ์สิ่  65'!G112</f>
        <v>0</v>
      </c>
      <c r="E51" s="632">
        <f>+'[1]เงินกันดำเนินงานครุภัณฑ์สิ่  65'!H112</f>
        <v>0</v>
      </c>
      <c r="F51" s="632">
        <f>+'[1]เงินกันดำเนินงานครุภัณฑ์สิ่  65'!I112</f>
        <v>0</v>
      </c>
      <c r="G51" s="632">
        <f>+'[1]เงินกันดำเนินงานครุภัณฑ์สิ่  65'!J112</f>
        <v>0</v>
      </c>
      <c r="H51" s="632">
        <f>+'[1]เงินกันดำเนินงานครุภัณฑ์สิ่  65'!K112</f>
        <v>0</v>
      </c>
      <c r="I51" s="632">
        <f>+'[1]เงินกันดำเนินงานครุภัณฑ์สิ่  65'!L112</f>
        <v>0</v>
      </c>
      <c r="J51" s="629">
        <f>+'[1]เงินกันดำเนินงานครุภัณฑ์สิ่  65'!M112</f>
        <v>0</v>
      </c>
    </row>
    <row r="52" spans="1:10" ht="42" hidden="1" customHeight="1" x14ac:dyDescent="0.25">
      <c r="A52" s="581" t="str">
        <f>+'[1]เงินกันดำเนินงานครุภัณฑ์สิ่  65'!A113</f>
        <v>3.1.7</v>
      </c>
      <c r="B52" s="582" t="str">
        <f>+'[1]เงินกันดำเนินงานครุภัณฑ์สิ่  65'!E113</f>
        <v xml:space="preserve">เครื่องพิมพ์ Multifunction แบบฉีดหมึกพร้อมติดตั้งถังหมึกพิมพ์ (Ink Tank Printer)      </v>
      </c>
      <c r="C52" s="583"/>
      <c r="D52" s="638">
        <f>+'[1]เงินกันดำเนินงานครุภัณฑ์สิ่  65'!G113</f>
        <v>0</v>
      </c>
      <c r="E52" s="638">
        <f>+'[1]เงินกันดำเนินงานครุภัณฑ์สิ่  65'!H113</f>
        <v>0</v>
      </c>
      <c r="F52" s="638">
        <f>+'[1]เงินกันดำเนินงานครุภัณฑ์สิ่  65'!I113</f>
        <v>0</v>
      </c>
      <c r="G52" s="638">
        <f>+'[1]เงินกันดำเนินงานครุภัณฑ์สิ่  65'!J113</f>
        <v>0</v>
      </c>
      <c r="H52" s="638">
        <f>+'[1]เงินกันดำเนินงานครุภัณฑ์สิ่  65'!K113</f>
        <v>0</v>
      </c>
      <c r="I52" s="638">
        <f>+'[1]เงินกันดำเนินงานครุภัณฑ์สิ่  65'!L113</f>
        <v>0</v>
      </c>
      <c r="J52" s="641">
        <f>+'[1]เงินกันดำเนินงานครุภัณฑ์สิ่  65'!M113</f>
        <v>0</v>
      </c>
    </row>
    <row r="53" spans="1:10" ht="21" hidden="1" customHeight="1" x14ac:dyDescent="0.25">
      <c r="A53" s="626" t="str">
        <f>+'[1]เงินกันดำเนินงานครุภัณฑ์สิ่  65'!A114</f>
        <v>3.1.7.1</v>
      </c>
      <c r="B53" s="627" t="str">
        <f>+'[1]เงินกันดำเนินงานครุภัณฑ์สิ่  65'!E114</f>
        <v>สพป.ปท.2 จำนวน 3 เครื่อง</v>
      </c>
      <c r="C53" s="642" t="str">
        <f>+'[1]เงินกันดำเนินงานครุภัณฑ์สิ่  65'!F114</f>
        <v>2000436002110DBW</v>
      </c>
      <c r="D53" s="632">
        <f>+'[1]เงินกันดำเนินงานครุภัณฑ์สิ่  65'!G119</f>
        <v>0</v>
      </c>
      <c r="E53" s="632">
        <f>+'[1]เงินกันดำเนินงานครุภัณฑ์สิ่  65'!H119</f>
        <v>0</v>
      </c>
      <c r="F53" s="632">
        <f>+'[1]เงินกันดำเนินงานครุภัณฑ์สิ่  65'!I119</f>
        <v>0</v>
      </c>
      <c r="G53" s="632">
        <f>+'[1]เงินกันดำเนินงานครุภัณฑ์สิ่  65'!J119</f>
        <v>0</v>
      </c>
      <c r="H53" s="632">
        <f>+'[1]เงินกันดำเนินงานครุภัณฑ์สิ่  65'!K119</f>
        <v>0</v>
      </c>
      <c r="I53" s="632">
        <f>+'[1]เงินกันดำเนินงานครุภัณฑ์สิ่  65'!L119</f>
        <v>0</v>
      </c>
      <c r="J53" s="629">
        <f>+'[1]เงินกันดำเนินงานครุภัณฑ์สิ่  65'!M119</f>
        <v>0</v>
      </c>
    </row>
    <row r="54" spans="1:10" ht="42" hidden="1" customHeight="1" x14ac:dyDescent="0.25">
      <c r="A54" s="573">
        <f>+'[1]เงินกันดำเนินงานครุภัณฑ์สิ่  65'!A120</f>
        <v>3.2</v>
      </c>
      <c r="B54" s="645" t="str">
        <f>+'[1]เงินกันดำเนินงานครุภัณฑ์สิ่  65'!E120</f>
        <v xml:space="preserve">กิจกรรมการจัดการศึกษามัธยมศึกษาตอนต้นสำหรับโรงเรียนปกติ  </v>
      </c>
      <c r="C54" s="646" t="str">
        <f>+'[1]เงินกันดำเนินงานครุภัณฑ์สิ่  65'!F120</f>
        <v>200041300P2792</v>
      </c>
      <c r="D54" s="647">
        <f>+'[1]เงินกันดำเนินงานครุภัณฑ์สิ่  65'!G120</f>
        <v>0</v>
      </c>
      <c r="E54" s="647">
        <f>+'[1]เงินกันดำเนินงานครุภัณฑ์สิ่  65'!H120</f>
        <v>0</v>
      </c>
      <c r="F54" s="647">
        <f>+'[1]เงินกันดำเนินงานครุภัณฑ์สิ่  65'!I120</f>
        <v>0</v>
      </c>
      <c r="G54" s="647">
        <f>+'[1]เงินกันดำเนินงานครุภัณฑ์สิ่  65'!J120</f>
        <v>0</v>
      </c>
      <c r="H54" s="647">
        <f>+'[1]เงินกันดำเนินงานครุภัณฑ์สิ่  65'!K120</f>
        <v>0</v>
      </c>
      <c r="I54" s="647">
        <f>+'[1]เงินกันดำเนินงานครุภัณฑ์สิ่  65'!L120</f>
        <v>0</v>
      </c>
      <c r="J54" s="648">
        <f>+'[1]เงินกันดำเนินงานครุภัณฑ์สิ่  65'!M120</f>
        <v>0</v>
      </c>
    </row>
    <row r="55" spans="1:10" ht="21" hidden="1" customHeight="1" x14ac:dyDescent="0.25">
      <c r="A55" s="649">
        <f>+'[1]เงินกันดำเนินงานครุภัณฑ์สิ่  65'!A121</f>
        <v>0</v>
      </c>
      <c r="B55" s="650" t="str">
        <f>+'[1]เงินกันดำเนินงานครุภัณฑ์สิ่  65'!E121</f>
        <v>งบดำเนินงาน</v>
      </c>
      <c r="C55" s="651" t="str">
        <f>+'[1]เงินกันดำเนินงานครุภัณฑ์สิ่  65'!F121</f>
        <v>6411200</v>
      </c>
      <c r="D55" s="652">
        <f>+'[1]เงินกันดำเนินงานครุภัณฑ์สิ่  65'!G121</f>
        <v>0</v>
      </c>
      <c r="E55" s="652">
        <f>+'[1]เงินกันดำเนินงานครุภัณฑ์สิ่  65'!H121</f>
        <v>0</v>
      </c>
      <c r="F55" s="652">
        <f>+'[1]เงินกันดำเนินงานครุภัณฑ์สิ่  65'!I121</f>
        <v>0</v>
      </c>
      <c r="G55" s="652">
        <f>+'[1]เงินกันดำเนินงานครุภัณฑ์สิ่  65'!J121</f>
        <v>0</v>
      </c>
      <c r="H55" s="652">
        <f>+'[1]เงินกันดำเนินงานครุภัณฑ์สิ่  65'!K121</f>
        <v>0</v>
      </c>
      <c r="I55" s="652">
        <f>+'[1]เงินกันดำเนินงานครุภัณฑ์สิ่  65'!L121</f>
        <v>0</v>
      </c>
      <c r="J55" s="649">
        <f>+'[1]เงินกันดำเนินงานครุภัณฑ์สิ่  65'!M121</f>
        <v>0</v>
      </c>
    </row>
    <row r="56" spans="1:10" ht="42" hidden="1" customHeight="1" x14ac:dyDescent="0.6">
      <c r="A56" s="600" t="str">
        <f>+'[1]เงินกันดำเนินงานครุภัณฑ์สิ่  65'!A122</f>
        <v>3.2.1</v>
      </c>
      <c r="B56" s="653" t="str">
        <f>+'[1]เงินกันดำเนินงานครุภัณฑ์สิ่  65'!E122</f>
        <v>ปรับปรุงซ่อมแซมผนังอาคาร ท่อลำเลียงน้ำและซ่อมพื้นดาดฟ้ารั่วซึม</v>
      </c>
      <c r="C56" s="654"/>
      <c r="D56" s="655">
        <f>+'[1]เงินกันดำเนินงานครุภัณฑ์สิ่  65'!G122</f>
        <v>0</v>
      </c>
      <c r="E56" s="655">
        <f>+'[1]เงินกันดำเนินงานครุภัณฑ์สิ่  65'!H122</f>
        <v>0</v>
      </c>
      <c r="F56" s="655">
        <f>+'[1]เงินกันดำเนินงานครุภัณฑ์สิ่  65'!I122</f>
        <v>0</v>
      </c>
      <c r="G56" s="655">
        <f>+'[1]เงินกันดำเนินงานครุภัณฑ์สิ่  65'!J122</f>
        <v>0</v>
      </c>
      <c r="H56" s="655">
        <f>+'[1]เงินกันดำเนินงานครุภัณฑ์สิ่  65'!K122</f>
        <v>0</v>
      </c>
      <c r="I56" s="655">
        <f>+'[1]เงินกันดำเนินงานครุภัณฑ์สิ่  65'!L122</f>
        <v>0</v>
      </c>
      <c r="J56" s="625">
        <f>+'[1]เงินกันดำเนินงานครุภัณฑ์สิ่  65'!M122</f>
        <v>0</v>
      </c>
    </row>
    <row r="57" spans="1:10" ht="21" hidden="1" customHeight="1" x14ac:dyDescent="0.6">
      <c r="A57" s="604" t="str">
        <f>+'[1]เงินกันดำเนินงานครุภัณฑ์สิ่  65'!A123</f>
        <v>3.2.1.1</v>
      </c>
      <c r="B57" s="656" t="str">
        <f>+'[1]เงินกันดำเนินงานครุภัณฑ์สิ่  65'!E123</f>
        <v>สพป.ปท.2</v>
      </c>
      <c r="C57" s="657" t="str">
        <f>+'[1]เงินกันดำเนินงานครุภัณฑ์สิ่  65'!F123</f>
        <v>2000436002000000</v>
      </c>
      <c r="D57" s="658">
        <f>+'[1]เงินกันดำเนินงานครุภัณฑ์สิ่  65'!G128</f>
        <v>0</v>
      </c>
      <c r="E57" s="658">
        <f>+'[1]เงินกันดำเนินงานครุภัณฑ์สิ่  65'!H128</f>
        <v>0</v>
      </c>
      <c r="F57" s="658">
        <f>+'[1]เงินกันดำเนินงานครุภัณฑ์สิ่  65'!I128</f>
        <v>0</v>
      </c>
      <c r="G57" s="658">
        <f>+'[1]เงินกันดำเนินงานครุภัณฑ์สิ่  65'!J128</f>
        <v>0</v>
      </c>
      <c r="H57" s="658">
        <f>+'[1]เงินกันดำเนินงานครุภัณฑ์สิ่  65'!K128</f>
        <v>0</v>
      </c>
      <c r="I57" s="658">
        <f>+'[1]เงินกันดำเนินงานครุภัณฑ์สิ่  65'!L128</f>
        <v>0</v>
      </c>
      <c r="J57" s="611">
        <f>+'[1]เงินกันดำเนินงานครุภัณฑ์สิ่  65'!M128</f>
        <v>0</v>
      </c>
    </row>
    <row r="58" spans="1:10" ht="42" x14ac:dyDescent="0.25">
      <c r="A58" s="573">
        <v>1.1000000000000001</v>
      </c>
      <c r="B58" s="645" t="str">
        <f>+'[1]เงินกันดำเนินงานครุภัณฑ์สิ่  65'!E129</f>
        <v xml:space="preserve">กิจกรรมก่อสร้างปรับปรุง ซ่อมแซมอาคารเรียนและสิ่งก่อสร้างประกอบ </v>
      </c>
      <c r="C58" s="659" t="str">
        <f>+'[1]เงินกันดำเนินงานครุภัณฑ์สิ่  65'!F129</f>
        <v>200041300P2790</v>
      </c>
      <c r="D58" s="648">
        <f>+D59</f>
        <v>10785600</v>
      </c>
      <c r="E58" s="648">
        <f t="shared" ref="E58:J58" si="9">+E59</f>
        <v>0</v>
      </c>
      <c r="F58" s="648">
        <f t="shared" si="9"/>
        <v>5778000</v>
      </c>
      <c r="G58" s="648">
        <f t="shared" si="9"/>
        <v>0</v>
      </c>
      <c r="H58" s="648">
        <f t="shared" si="9"/>
        <v>0</v>
      </c>
      <c r="I58" s="648">
        <f t="shared" si="9"/>
        <v>5007600</v>
      </c>
      <c r="J58" s="648">
        <f t="shared" si="9"/>
        <v>0</v>
      </c>
    </row>
    <row r="59" spans="1:10" ht="21" x14ac:dyDescent="0.6">
      <c r="A59" s="637">
        <f>+'[1]เงินกันดำเนินงานครุภัณฑ์สิ่  65'!A130</f>
        <v>0</v>
      </c>
      <c r="B59" s="637" t="str">
        <f>+'[1]เงินกันดำเนินงานครุภัณฑ์สิ่  65'!E130</f>
        <v xml:space="preserve">งบลงทุน ค่าที่ดินและสิ่งก่อสร้าง </v>
      </c>
      <c r="C59" s="660" t="str">
        <f>+'[1]เงินกันดำเนินงานครุภัณฑ์สิ่  65'!F130</f>
        <v xml:space="preserve"> 6511320</v>
      </c>
      <c r="D59" s="637">
        <f>+D60+D63+D65+D67+D69</f>
        <v>10785600</v>
      </c>
      <c r="E59" s="637">
        <f t="shared" ref="E59:J59" si="10">+E60+E63+E65+E67+E69</f>
        <v>0</v>
      </c>
      <c r="F59" s="637">
        <f t="shared" si="10"/>
        <v>5778000</v>
      </c>
      <c r="G59" s="637">
        <f t="shared" si="10"/>
        <v>0</v>
      </c>
      <c r="H59" s="637">
        <f t="shared" si="10"/>
        <v>0</v>
      </c>
      <c r="I59" s="637">
        <f t="shared" si="10"/>
        <v>5007600</v>
      </c>
      <c r="J59" s="637">
        <f t="shared" si="10"/>
        <v>0</v>
      </c>
    </row>
    <row r="60" spans="1:10" ht="21" hidden="1" customHeight="1" x14ac:dyDescent="0.6">
      <c r="A60" s="600" t="str">
        <f>+'[1]เงินกันดำเนินงานครุภัณฑ์สิ่  65'!A131</f>
        <v>3.3.1</v>
      </c>
      <c r="B60" s="625" t="str">
        <f>+'[1]เงินกันดำเนินงานครุภัณฑ์สิ่  65'!E131</f>
        <v>อาคารเรียนแบบพิเศษ</v>
      </c>
      <c r="C60" s="661">
        <f>+'[1]เงินกันดำเนินงานครุภัณฑ์สิ่  65'!F131</f>
        <v>0</v>
      </c>
      <c r="D60" s="625">
        <f>+'[1]เงินกันดำเนินงานครุภัณฑ์สิ่  65'!G131</f>
        <v>0</v>
      </c>
      <c r="E60" s="625">
        <f>+'[1]เงินกันดำเนินงานครุภัณฑ์สิ่  65'!H131</f>
        <v>0</v>
      </c>
      <c r="F60" s="625">
        <f>+'[1]เงินกันดำเนินงานครุภัณฑ์สิ่  65'!I131</f>
        <v>0</v>
      </c>
      <c r="G60" s="625">
        <f>+'[1]เงินกันดำเนินงานครุภัณฑ์สิ่  65'!J131</f>
        <v>0</v>
      </c>
      <c r="H60" s="625">
        <f>+'[1]เงินกันดำเนินงานครุภัณฑ์สิ่  65'!K131</f>
        <v>0</v>
      </c>
      <c r="I60" s="625">
        <f>+'[1]เงินกันดำเนินงานครุภัณฑ์สิ่  65'!L131</f>
        <v>0</v>
      </c>
      <c r="J60" s="625">
        <f>+J61</f>
        <v>0</v>
      </c>
    </row>
    <row r="61" spans="1:10" s="65" customFormat="1" ht="21" hidden="1" customHeight="1" x14ac:dyDescent="0.6">
      <c r="A61" s="611">
        <f>+'[1]เงินกันดำเนินงานครุภัณฑ์สิ่  65'!A132</f>
        <v>0</v>
      </c>
      <c r="B61" s="611" t="str">
        <f>+'[1]เงินกันดำเนินงานครุภัณฑ์สิ่  65'!E132</f>
        <v>ร.ร.ธัญญสิทธิศิลป์</v>
      </c>
      <c r="C61" s="662" t="str">
        <f>+'[1]เงินกันดำเนินงานครุภัณฑ์สิ่  65'!F132</f>
        <v>20004360002003220054</v>
      </c>
      <c r="D61" s="611">
        <f>+'[1]เงินกันดำเนินงานครุภัณฑ์สิ่  65'!G161</f>
        <v>0</v>
      </c>
      <c r="E61" s="611">
        <f>+'[1]เงินกันดำเนินงานครุภัณฑ์สิ่  65'!H161</f>
        <v>0</v>
      </c>
      <c r="F61" s="611">
        <f>+'[1]เงินกันดำเนินงานครุภัณฑ์สิ่  65'!I161</f>
        <v>0</v>
      </c>
      <c r="G61" s="611">
        <f>+'[1]เงินกันดำเนินงานครุภัณฑ์สิ่  65'!J161</f>
        <v>0</v>
      </c>
      <c r="H61" s="611">
        <f>+'[1]เงินกันดำเนินงานครุภัณฑ์สิ่  65'!K161</f>
        <v>0</v>
      </c>
      <c r="I61" s="611">
        <f>+'[1]เงินกันดำเนินงานครุภัณฑ์สิ่  65'!L161</f>
        <v>0</v>
      </c>
      <c r="J61" s="611">
        <f>+'[1]เงินกันดำเนินงานครุภัณฑ์สิ่  65'!M161</f>
        <v>0</v>
      </c>
    </row>
    <row r="62" spans="1:10" s="65" customFormat="1" ht="9" hidden="1" customHeight="1" x14ac:dyDescent="0.6">
      <c r="A62" s="663"/>
      <c r="B62" s="663"/>
      <c r="C62" s="664">
        <f>+'[1]เงินกันดำเนินงานครุภัณฑ์สิ่  65'!F133</f>
        <v>0</v>
      </c>
      <c r="D62" s="663"/>
      <c r="E62" s="663"/>
      <c r="F62" s="663"/>
      <c r="G62" s="663"/>
      <c r="H62" s="663"/>
      <c r="I62" s="663"/>
      <c r="J62" s="663"/>
    </row>
    <row r="63" spans="1:10" ht="21" x14ac:dyDescent="0.6">
      <c r="A63" s="600" t="s">
        <v>43</v>
      </c>
      <c r="B63" s="665" t="str">
        <f>+'[1]เงินกันดำเนินงานครุภัณฑ์สิ่  65'!E162</f>
        <v>อาคารเรียน318ล./55-ขเขตแผ่นดินไหว</v>
      </c>
      <c r="C63" s="661">
        <f>+'[1]เงินกันดำเนินงานครุภัณฑ์สิ่  65'!F162</f>
        <v>0</v>
      </c>
      <c r="D63" s="625">
        <f>+'[1]เงินกันดำเนินงานครุภัณฑ์สิ่  65'!G162</f>
        <v>10785600</v>
      </c>
      <c r="E63" s="625">
        <f>+'[1]เงินกันดำเนินงานครุภัณฑ์สิ่  65'!H162</f>
        <v>0</v>
      </c>
      <c r="F63" s="625">
        <f>+'[1]เงินกันดำเนินงานครุภัณฑ์สิ่  65'!I162</f>
        <v>5778000</v>
      </c>
      <c r="G63" s="625">
        <f>+'[1]เงินกันดำเนินงานครุภัณฑ์สิ่  65'!J162</f>
        <v>0</v>
      </c>
      <c r="H63" s="625">
        <f>+'[1]เงินกันดำเนินงานครุภัณฑ์สิ่  65'!K162</f>
        <v>0</v>
      </c>
      <c r="I63" s="625">
        <f>+'[1]เงินกันดำเนินงานครุภัณฑ์สิ่  65'!L162</f>
        <v>5007600</v>
      </c>
      <c r="J63" s="625">
        <f>+J64</f>
        <v>0</v>
      </c>
    </row>
    <row r="64" spans="1:10" ht="42" x14ac:dyDescent="0.25">
      <c r="A64" s="629">
        <f>+'[1]เงินกันดำเนินงานครุภัณฑ์สิ่  65'!A163</f>
        <v>0</v>
      </c>
      <c r="B64" s="627" t="str">
        <f>+'[1]เงินกันดำเนินงานครุภัณฑ์สิ่  65'!E163</f>
        <v>ร.ร.ชุมชนเลิศพินิจพิทยาคม</v>
      </c>
      <c r="C64" s="642" t="str">
        <f>+'[1]เงินกันดำเนินงานครุภัณฑ์สิ่  65'!F163</f>
        <v>20004 36000200 3220054</v>
      </c>
      <c r="D64" s="632">
        <f>+'[1]เงินกันดำเนินงานครุภัณฑ์สิ่  65'!G195</f>
        <v>10785600</v>
      </c>
      <c r="E64" s="632">
        <f>+'[1]เงินกันดำเนินงานครุภัณฑ์สิ่  65'!H195</f>
        <v>0</v>
      </c>
      <c r="F64" s="632">
        <f>+'[1]เงินกันดำเนินงานครุภัณฑ์สิ่  65'!I195</f>
        <v>5778000</v>
      </c>
      <c r="G64" s="632">
        <f>+'[1]เงินกันดำเนินงานครุภัณฑ์สิ่  65'!J195</f>
        <v>0</v>
      </c>
      <c r="H64" s="632">
        <f>+'[1]เงินกันดำเนินงานครุภัณฑ์สิ่  65'!K195</f>
        <v>0</v>
      </c>
      <c r="I64" s="632">
        <f>+'[1]เงินกันดำเนินงานครุภัณฑ์สิ่  65'!L195</f>
        <v>5007600</v>
      </c>
      <c r="J64" s="629">
        <f>+'[1]เงินกันดำเนินงานครุภัณฑ์สิ่  65'!M195</f>
        <v>0</v>
      </c>
    </row>
    <row r="65" spans="1:10" ht="21" hidden="1" customHeight="1" x14ac:dyDescent="0.6">
      <c r="A65" s="600" t="str">
        <f>+'[1]เงินกันดำเนินงานครุภัณฑ์สิ่  65'!A196</f>
        <v>3.3.3</v>
      </c>
      <c r="B65" s="665">
        <f>+'[1]เงินกันดำเนินงานครุภัณฑ์สิ่  65'!E196</f>
        <v>0</v>
      </c>
      <c r="C65" s="653"/>
      <c r="D65" s="655">
        <f>+'[1]เงินกันดำเนินงานครุภัณฑ์สิ่  65'!G196</f>
        <v>0</v>
      </c>
      <c r="E65" s="655">
        <f>+'[1]เงินกันดำเนินงานครุภัณฑ์สิ่  65'!H196</f>
        <v>0</v>
      </c>
      <c r="F65" s="655">
        <f>+'[1]เงินกันดำเนินงานครุภัณฑ์สิ่  65'!I196</f>
        <v>0</v>
      </c>
      <c r="G65" s="655">
        <f>+'[1]เงินกันดำเนินงานครุภัณฑ์สิ่  65'!J196</f>
        <v>0</v>
      </c>
      <c r="H65" s="655">
        <f>+'[1]เงินกันดำเนินงานครุภัณฑ์สิ่  65'!K196</f>
        <v>0</v>
      </c>
      <c r="I65" s="655">
        <f>+'[1]เงินกันดำเนินงานครุภัณฑ์สิ่  65'!L196</f>
        <v>0</v>
      </c>
      <c r="J65" s="625">
        <f>+J66</f>
        <v>0</v>
      </c>
    </row>
    <row r="66" spans="1:10" ht="42" hidden="1" customHeight="1" x14ac:dyDescent="0.25">
      <c r="A66" s="629">
        <f>+'[1]เงินกันดำเนินงานครุภัณฑ์สิ่  65'!A197</f>
        <v>0</v>
      </c>
      <c r="B66" s="627" t="str">
        <f>+'[1]เงินกันดำเนินงานครุภัณฑ์สิ่  65'!E177</f>
        <v>งวด 10 ครบ 15 ธ.ค64/ 1,926,000</v>
      </c>
      <c r="C66" s="642" t="str">
        <f>+'[1]เงินกันดำเนินงานครุภัณฑ์สิ่  65'!F197</f>
        <v>20004360002003210AE8</v>
      </c>
      <c r="D66" s="632">
        <f>+'[1]เงินกันดำเนินงานครุภัณฑ์สิ่  65'!G220</f>
        <v>0</v>
      </c>
      <c r="E66" s="632">
        <f>+'[1]เงินกันดำเนินงานครุภัณฑ์สิ่  65'!H220</f>
        <v>0</v>
      </c>
      <c r="F66" s="632">
        <f>+'[1]เงินกันดำเนินงานครุภัณฑ์สิ่  65'!I220</f>
        <v>0</v>
      </c>
      <c r="G66" s="632">
        <f>+'[1]เงินกันดำเนินงานครุภัณฑ์สิ่  65'!J220</f>
        <v>0</v>
      </c>
      <c r="H66" s="632">
        <f>+'[1]เงินกันดำเนินงานครุภัณฑ์สิ่  65'!K220</f>
        <v>0</v>
      </c>
      <c r="I66" s="632">
        <f>+'[1]เงินกันดำเนินงานครุภัณฑ์สิ่  65'!L220</f>
        <v>0</v>
      </c>
      <c r="J66" s="629">
        <f>+'[1]เงินกันดำเนินงานครุภัณฑ์สิ่  65'!M220</f>
        <v>0</v>
      </c>
    </row>
    <row r="67" spans="1:10" ht="21" hidden="1" customHeight="1" x14ac:dyDescent="0.25">
      <c r="A67" s="581" t="str">
        <f>+'[1]เงินกันดำเนินงานครุภัณฑ์สิ่  65'!A221</f>
        <v>3.3.4</v>
      </c>
      <c r="B67" s="643" t="str">
        <f>+'[1]เงินกันดำเนินงานครุภัณฑ์สิ่  65'!E221</f>
        <v>โรงอาหารขนาดเล็ก260ที่นั่ง</v>
      </c>
      <c r="C67" s="639">
        <f>+'[1]เงินกันดำเนินงานครุภัณฑ์สิ่  65'!F221</f>
        <v>0</v>
      </c>
      <c r="D67" s="641">
        <f>SUM(D68)</f>
        <v>0</v>
      </c>
      <c r="E67" s="641">
        <f t="shared" ref="E67:J67" si="11">SUM(E68)</f>
        <v>0</v>
      </c>
      <c r="F67" s="641">
        <f t="shared" si="11"/>
        <v>0</v>
      </c>
      <c r="G67" s="641">
        <f t="shared" si="11"/>
        <v>0</v>
      </c>
      <c r="H67" s="641">
        <f t="shared" si="11"/>
        <v>0</v>
      </c>
      <c r="I67" s="641">
        <f t="shared" si="11"/>
        <v>0</v>
      </c>
      <c r="J67" s="641">
        <f t="shared" si="11"/>
        <v>0</v>
      </c>
    </row>
    <row r="68" spans="1:10" ht="42" hidden="1" customHeight="1" x14ac:dyDescent="0.25">
      <c r="A68" s="629">
        <f>+'[1]เงินกันดำเนินงานครุภัณฑ์สิ่  65'!A222</f>
        <v>0</v>
      </c>
      <c r="B68" s="627" t="str">
        <f>+'[1]เงินกันดำเนินงานครุภัณฑ์สิ่  65'!E222</f>
        <v>ร.ร.วัดพิรุณศาสตร์</v>
      </c>
      <c r="C68" s="642" t="str">
        <f>+'[1]เงินกันดำเนินงานครุภัณฑ์สิ่  65'!F222</f>
        <v>20004360002003210G66</v>
      </c>
      <c r="D68" s="632">
        <f>+'[1]เงินกันดำเนินงานครุภัณฑ์สิ่  65'!G239</f>
        <v>0</v>
      </c>
      <c r="E68" s="632">
        <f>+'[1]เงินกันดำเนินงานครุภัณฑ์สิ่  65'!H239</f>
        <v>0</v>
      </c>
      <c r="F68" s="632">
        <f>+'[1]เงินกันดำเนินงานครุภัณฑ์สิ่  65'!I239</f>
        <v>0</v>
      </c>
      <c r="G68" s="632">
        <f>+'[1]เงินกันดำเนินงานครุภัณฑ์สิ่  65'!J239</f>
        <v>0</v>
      </c>
      <c r="H68" s="632">
        <f>+'[1]เงินกันดำเนินงานครุภัณฑ์สิ่  65'!K239</f>
        <v>0</v>
      </c>
      <c r="I68" s="632">
        <f>+'[1]เงินกันดำเนินงานครุภัณฑ์สิ่  65'!L239</f>
        <v>0</v>
      </c>
      <c r="J68" s="629">
        <f>+'[1]เงินกันดำเนินงานครุภัณฑ์สิ่  65'!M239</f>
        <v>0</v>
      </c>
    </row>
    <row r="69" spans="1:10" ht="21" hidden="1" customHeight="1" x14ac:dyDescent="0.25">
      <c r="A69" s="581" t="str">
        <f>+'[1]เงินกันดำเนินงานครุภัณฑ์สิ่  65'!A240</f>
        <v>3.3.5</v>
      </c>
      <c r="B69" s="641" t="str">
        <f>+'[1]เงินกันดำเนินงานครุภัณฑ์สิ่  65'!E240</f>
        <v>สปช.301/26(ปี2539)</v>
      </c>
      <c r="C69" s="639">
        <f>+'[1]เงินกันดำเนินงานครุภัณฑ์สิ่  65'!F240</f>
        <v>0</v>
      </c>
      <c r="D69" s="641">
        <f>+'[1]เงินกันดำเนินงานครุภัณฑ์สิ่  65'!G240</f>
        <v>0</v>
      </c>
      <c r="E69" s="641">
        <f>+'[1]เงินกันดำเนินงานครุภัณฑ์สิ่  65'!H240</f>
        <v>0</v>
      </c>
      <c r="F69" s="641">
        <f>+'[1]เงินกันดำเนินงานครุภัณฑ์สิ่  65'!I240</f>
        <v>0</v>
      </c>
      <c r="G69" s="641">
        <f>+'[1]เงินกันดำเนินงานครุภัณฑ์สิ่  65'!J240</f>
        <v>0</v>
      </c>
      <c r="H69" s="641">
        <f>+'[1]เงินกันดำเนินงานครุภัณฑ์สิ่  65'!K240</f>
        <v>0</v>
      </c>
      <c r="I69" s="641">
        <f>+'[1]เงินกันดำเนินงานครุภัณฑ์สิ่  65'!L240</f>
        <v>0</v>
      </c>
      <c r="J69" s="641">
        <f>+J70</f>
        <v>0</v>
      </c>
    </row>
    <row r="70" spans="1:10" ht="42" hidden="1" customHeight="1" x14ac:dyDescent="0.25">
      <c r="A70" s="666">
        <f>+'[1]เงินกันดำเนินงานครุภัณฑ์สิ่  65'!A241</f>
        <v>0</v>
      </c>
      <c r="B70" s="667" t="str">
        <f>+'[1]เงินกันดำเนินงานครุภัณฑ์สิ่  65'!E241</f>
        <v>ร.ร.วัดธรรมราษฏร์เจริญผล</v>
      </c>
      <c r="C70" s="668" t="str">
        <f>+'[1]เงินกันดำเนินงานครุภัณฑ์สิ่  65'!F241</f>
        <v>20004360002003210G67</v>
      </c>
      <c r="D70" s="669">
        <f>+'[1]เงินกันดำเนินงานครุภัณฑ์สิ่  65'!G245</f>
        <v>0</v>
      </c>
      <c r="E70" s="669">
        <f>+'[1]เงินกันดำเนินงานครุภัณฑ์สิ่  65'!H245</f>
        <v>0</v>
      </c>
      <c r="F70" s="669">
        <f>+'[1]เงินกันดำเนินงานครุภัณฑ์สิ่  65'!I245</f>
        <v>0</v>
      </c>
      <c r="G70" s="669">
        <f>+'[1]เงินกันดำเนินงานครุภัณฑ์สิ่  65'!J245</f>
        <v>0</v>
      </c>
      <c r="H70" s="669">
        <f>+'[1]เงินกันดำเนินงานครุภัณฑ์สิ่  65'!K245</f>
        <v>0</v>
      </c>
      <c r="I70" s="669">
        <f>+'[1]เงินกันดำเนินงานครุภัณฑ์สิ่  65'!L245</f>
        <v>0</v>
      </c>
      <c r="J70" s="666">
        <f>+'[1]เงินกันดำเนินงานครุภัณฑ์สิ่  65'!M245</f>
        <v>0</v>
      </c>
    </row>
    <row r="71" spans="1:10" ht="21" hidden="1" customHeight="1" x14ac:dyDescent="0.6">
      <c r="A71" s="670"/>
      <c r="B71" s="671"/>
      <c r="C71" s="672"/>
      <c r="D71" s="673"/>
      <c r="E71" s="673"/>
      <c r="F71" s="673"/>
      <c r="G71" s="673"/>
      <c r="H71" s="673"/>
      <c r="I71" s="673"/>
      <c r="J71" s="670"/>
    </row>
    <row r="72" spans="1:10" ht="21" hidden="1" customHeight="1" x14ac:dyDescent="0.6">
      <c r="A72" s="670"/>
      <c r="B72" s="671"/>
      <c r="C72" s="672"/>
      <c r="D72" s="673"/>
      <c r="E72" s="673"/>
      <c r="F72" s="673"/>
      <c r="G72" s="673"/>
      <c r="H72" s="673"/>
      <c r="I72" s="673"/>
      <c r="J72" s="670"/>
    </row>
    <row r="73" spans="1:10" ht="21" x14ac:dyDescent="0.6">
      <c r="A73" s="590" t="str">
        <f>+'[1]เงินกันดำเนินงานครุภัณฑ์สิ่  65'!D246</f>
        <v>***</v>
      </c>
      <c r="B73" s="674" t="str">
        <f>+'[1]เงินกันดำเนินงานครุภัณฑ์สิ่  65'!E246</f>
        <v>รวมทั้งสิ้น</v>
      </c>
      <c r="C73" s="675">
        <f>+'[1]เงินกันดำเนินงานครุภัณฑ์สิ่  65'!F246</f>
        <v>2000436002</v>
      </c>
      <c r="D73" s="674">
        <f>+'[1]เงินกันดำเนินงานครุภัณฑ์สิ่  65'!G246</f>
        <v>10785600</v>
      </c>
      <c r="E73" s="674">
        <f>+'[1]เงินกันดำเนินงานครุภัณฑ์สิ่  65'!H246</f>
        <v>0</v>
      </c>
      <c r="F73" s="674">
        <f>+'[1]เงินกันดำเนินงานครุภัณฑ์สิ่  65'!I246</f>
        <v>5778000</v>
      </c>
      <c r="G73" s="674">
        <f>+'[1]เงินกันดำเนินงานครุภัณฑ์สิ่  65'!J246</f>
        <v>0</v>
      </c>
      <c r="H73" s="674">
        <f>+'[1]เงินกันดำเนินงานครุภัณฑ์สิ่  65'!K246</f>
        <v>0</v>
      </c>
      <c r="I73" s="674">
        <f>+'[1]เงินกันดำเนินงานครุภัณฑ์สิ่  65'!L246</f>
        <v>5007600</v>
      </c>
      <c r="J73" s="674">
        <f>+J58+J54+J36</f>
        <v>0</v>
      </c>
    </row>
    <row r="74" spans="1:10" ht="21" hidden="1" customHeight="1" x14ac:dyDescent="0.6">
      <c r="A74" s="676">
        <f>+'[1]เงินกันดำเนินงานครุภัณฑ์สิ่  65'!A247</f>
        <v>4</v>
      </c>
      <c r="B74" s="677" t="str">
        <f>+'[1]เงินกันดำเนินงานครุภัณฑ์สิ่  65'!E247</f>
        <v>ผลผลิตผู้จบการศึกษามัธยมศึกษาตอนปลาย</v>
      </c>
      <c r="C74" s="678" t="str">
        <f>+'[1]เงินกันดำเนินงานครุภัณฑ์สิ่  65'!F247</f>
        <v>2000436003</v>
      </c>
      <c r="D74" s="679">
        <f>+'[1]เงินกันดำเนินงานครุภัณฑ์สิ่  65'!G247</f>
        <v>0</v>
      </c>
      <c r="E74" s="679">
        <f>+'[1]เงินกันดำเนินงานครุภัณฑ์สิ่  65'!H247</f>
        <v>0</v>
      </c>
      <c r="F74" s="679">
        <f>+'[1]เงินกันดำเนินงานครุภัณฑ์สิ่  65'!I247</f>
        <v>0</v>
      </c>
      <c r="G74" s="679">
        <f>+'[1]เงินกันดำเนินงานครุภัณฑ์สิ่  65'!J247</f>
        <v>0</v>
      </c>
      <c r="H74" s="679">
        <f>+'[1]เงินกันดำเนินงานครุภัณฑ์สิ่  65'!K247</f>
        <v>0</v>
      </c>
      <c r="I74" s="679">
        <f>+'[1]เงินกันดำเนินงานครุภัณฑ์สิ่  65'!L247</f>
        <v>0</v>
      </c>
      <c r="J74" s="679">
        <f>+'[1]เงินกันดำเนินงานครุภัณฑ์สิ่  65'!M247</f>
        <v>0</v>
      </c>
    </row>
    <row r="75" spans="1:10" ht="33.6" hidden="1" customHeight="1" x14ac:dyDescent="0.25">
      <c r="A75" s="573">
        <f>+'[1]เงินกันดำเนินงานครุภัณฑ์สิ่  65'!A248</f>
        <v>4.0999999999999996</v>
      </c>
      <c r="B75" s="645" t="str">
        <f>+'[1]เงินกันดำเนินงานครุภัณฑ์สิ่  65'!E248</f>
        <v>กิจกรรมการจัดการศึกษามัธยมศึกษาตอนปลายสำหรับโรงเรียนปกติ</v>
      </c>
      <c r="C75" s="646" t="str">
        <f>+'[1]เงินกันดำเนินงานครุภัณฑ์สิ่  65'!F248</f>
        <v>200041300P2797</v>
      </c>
      <c r="D75" s="648">
        <f>+'[1]เงินกันดำเนินงานครุภัณฑ์สิ่  65'!G248</f>
        <v>0</v>
      </c>
      <c r="E75" s="648">
        <f>+'[1]เงินกันดำเนินงานครุภัณฑ์สิ่  65'!H248</f>
        <v>0</v>
      </c>
      <c r="F75" s="648">
        <f>+'[1]เงินกันดำเนินงานครุภัณฑ์สิ่  65'!I248</f>
        <v>0</v>
      </c>
      <c r="G75" s="648">
        <f>+'[1]เงินกันดำเนินงานครุภัณฑ์สิ่  65'!J248</f>
        <v>0</v>
      </c>
      <c r="H75" s="648">
        <f>+'[1]เงินกันดำเนินงานครุภัณฑ์สิ่  65'!K248</f>
        <v>0</v>
      </c>
      <c r="I75" s="648">
        <f>+'[1]เงินกันดำเนินงานครุภัณฑ์สิ่  65'!L248</f>
        <v>0</v>
      </c>
      <c r="J75" s="648">
        <f>+'[1]เงินกันดำเนินงานครุภัณฑ์สิ่  65'!M248</f>
        <v>0</v>
      </c>
    </row>
    <row r="76" spans="1:10" ht="21" hidden="1" customHeight="1" x14ac:dyDescent="0.6">
      <c r="A76" s="637">
        <f>+'[1]เงินกันดำเนินงานครุภัณฑ์สิ่  65'!A249</f>
        <v>0</v>
      </c>
      <c r="B76" s="598" t="str">
        <f>+'[1]เงินกันดำเนินงานครุภัณฑ์สิ่  65'!E249</f>
        <v xml:space="preserve">งบดำเนินงาน  </v>
      </c>
      <c r="C76" s="680" t="str">
        <f>+'[1]เงินกันดำเนินงานครุภัณฑ์สิ่  65'!F249</f>
        <v>6411200</v>
      </c>
      <c r="D76" s="634">
        <f>+'[1]เงินกันดำเนินงานครุภัณฑ์สิ่  65'!G249</f>
        <v>0</v>
      </c>
      <c r="E76" s="634">
        <f>+'[1]เงินกันดำเนินงานครุภัณฑ์สิ่  65'!H249</f>
        <v>0</v>
      </c>
      <c r="F76" s="634">
        <f>+'[1]เงินกันดำเนินงานครุภัณฑ์สิ่  65'!I249</f>
        <v>0</v>
      </c>
      <c r="G76" s="634">
        <f>+'[1]เงินกันดำเนินงานครุภัณฑ์สิ่  65'!J249</f>
        <v>0</v>
      </c>
      <c r="H76" s="634">
        <f>+'[1]เงินกันดำเนินงานครุภัณฑ์สิ่  65'!K249</f>
        <v>0</v>
      </c>
      <c r="I76" s="634">
        <f>+'[1]เงินกันดำเนินงานครุภัณฑ์สิ่  65'!L249</f>
        <v>0</v>
      </c>
      <c r="J76" s="637">
        <f>+'[1]เงินกันดำเนินงานครุภัณฑ์สิ่  65'!M249</f>
        <v>0</v>
      </c>
    </row>
    <row r="77" spans="1:10" ht="21" hidden="1" customHeight="1" x14ac:dyDescent="0.6">
      <c r="A77" s="681" t="str">
        <f>+'[1]เงินกันดำเนินงานครุภัณฑ์สิ่  65'!A250</f>
        <v>4.1.1</v>
      </c>
      <c r="B77" s="665" t="str">
        <f>+'[1]เงินกันดำเนินงานครุภัณฑ์สิ่  65'!E250</f>
        <v>ค่าสื่อ วัสดุ อุปกรณ์ประกอบการเรียนการสอนให้กับนักเรียน</v>
      </c>
      <c r="C77" s="661" t="s">
        <v>45</v>
      </c>
      <c r="D77" s="655">
        <f>+'[1]เงินกันดำเนินงานครุภัณฑ์สิ่  65'!G250</f>
        <v>0</v>
      </c>
      <c r="E77" s="655">
        <f>+'[1]เงินกันดำเนินงานครุภัณฑ์สิ่  65'!H250</f>
        <v>0</v>
      </c>
      <c r="F77" s="655">
        <f>+'[1]เงินกันดำเนินงานครุภัณฑ์สิ่  65'!I250</f>
        <v>0</v>
      </c>
      <c r="G77" s="655">
        <f>+'[1]เงินกันดำเนินงานครุภัณฑ์สิ่  65'!J250</f>
        <v>0</v>
      </c>
      <c r="H77" s="655">
        <f>+'[1]เงินกันดำเนินงานครุภัณฑ์สิ่  65'!K250</f>
        <v>0</v>
      </c>
      <c r="I77" s="655">
        <f>+'[1]เงินกันดำเนินงานครุภัณฑ์สิ่  65'!L250</f>
        <v>0</v>
      </c>
      <c r="J77" s="625">
        <f>+'[1]เงินกันดำเนินงานครุภัณฑ์สิ่  65'!M250</f>
        <v>0</v>
      </c>
    </row>
    <row r="78" spans="1:10" ht="21" hidden="1" customHeight="1" x14ac:dyDescent="0.6">
      <c r="A78" s="604" t="str">
        <f>+'[1]เงินกันดำเนินงานครุภัณฑ์สิ่  65'!A251</f>
        <v>4.1.1.1</v>
      </c>
      <c r="B78" s="656" t="str">
        <f>+'[1]เงินกันดำเนินงานครุภัณฑ์สิ่  65'!E251</f>
        <v>ร.ร.คลองสิบสาม "ผิวศรีราษฎร์บำรุง"</v>
      </c>
      <c r="C78" s="662">
        <f>+'[1]เงินกันดำเนินงานครุภัณฑ์สิ่  65'!F251</f>
        <v>0</v>
      </c>
      <c r="D78" s="611">
        <f>+'[1]เงินกันดำเนินงานครุภัณฑ์สิ่  65'!G258</f>
        <v>0</v>
      </c>
      <c r="E78" s="611">
        <f>+'[1]เงินกันดำเนินงานครุภัณฑ์สิ่  65'!H258</f>
        <v>0</v>
      </c>
      <c r="F78" s="611">
        <f>+'[1]เงินกันดำเนินงานครุภัณฑ์สิ่  65'!I258</f>
        <v>0</v>
      </c>
      <c r="G78" s="611">
        <f>+'[1]เงินกันดำเนินงานครุภัณฑ์สิ่  65'!J258</f>
        <v>0</v>
      </c>
      <c r="H78" s="611">
        <f>+'[1]เงินกันดำเนินงานครุภัณฑ์สิ่  65'!K258</f>
        <v>0</v>
      </c>
      <c r="I78" s="611">
        <f>+'[1]เงินกันดำเนินงานครุภัณฑ์สิ่  65'!L258</f>
        <v>0</v>
      </c>
      <c r="J78" s="611">
        <f>+'[1]เงินกันดำเนินงานครุภัณฑ์สิ่  65'!M258</f>
        <v>0</v>
      </c>
    </row>
    <row r="79" spans="1:10" ht="21" hidden="1" customHeight="1" x14ac:dyDescent="0.6">
      <c r="A79" s="604" t="str">
        <f>+'[1]เงินกันดำเนินงานครุภัณฑ์สิ่  65'!A259</f>
        <v>4.1.1.2</v>
      </c>
      <c r="B79" s="656" t="str">
        <f>+'[1]เงินกันดำเนินงานครุภัณฑ์สิ่  65'!E259</f>
        <v>ร.ร.วัดราษฎร์บำรุง</v>
      </c>
      <c r="C79" s="662">
        <f>+'[1]เงินกันดำเนินงานครุภัณฑ์สิ่  65'!F251</f>
        <v>0</v>
      </c>
      <c r="D79" s="658">
        <f>+'[1]เงินกันดำเนินงานครุภัณฑ์สิ่  65'!G266</f>
        <v>0</v>
      </c>
      <c r="E79" s="658">
        <f>+'[1]เงินกันดำเนินงานครุภัณฑ์สิ่  65'!H266</f>
        <v>0</v>
      </c>
      <c r="F79" s="658">
        <f>+'[1]เงินกันดำเนินงานครุภัณฑ์สิ่  65'!I266</f>
        <v>0</v>
      </c>
      <c r="G79" s="658">
        <f>+'[1]เงินกันดำเนินงานครุภัณฑ์สิ่  65'!J266</f>
        <v>0</v>
      </c>
      <c r="H79" s="658">
        <f>+'[1]เงินกันดำเนินงานครุภัณฑ์สิ่  65'!K266</f>
        <v>0</v>
      </c>
      <c r="I79" s="658">
        <f>+'[1]เงินกันดำเนินงานครุภัณฑ์สิ่  65'!L266</f>
        <v>0</v>
      </c>
      <c r="J79" s="611">
        <f>+'[1]เงินกันดำเนินงานครุภัณฑ์สิ่  65'!M266</f>
        <v>0</v>
      </c>
    </row>
    <row r="80" spans="1:10" ht="21" hidden="1" customHeight="1" x14ac:dyDescent="0.6">
      <c r="A80" s="604" t="str">
        <f>+'[1]เงินกันดำเนินงานครุภัณฑ์สิ่  65'!A267</f>
        <v>4.1.1.3</v>
      </c>
      <c r="B80" s="656" t="str">
        <f>+'[1]เงินกันดำเนินงานครุภัณฑ์สิ่  65'!E267</f>
        <v>ร.ร.วัดกลางคลองสี่</v>
      </c>
      <c r="C80" s="662">
        <f>+'[1]เงินกันดำเนินงานครุภัณฑ์สิ่  65'!F267</f>
        <v>0</v>
      </c>
      <c r="D80" s="658">
        <f>+'[1]เงินกันดำเนินงานครุภัณฑ์สิ่  65'!G274</f>
        <v>0</v>
      </c>
      <c r="E80" s="658">
        <f>+'[1]เงินกันดำเนินงานครุภัณฑ์สิ่  65'!H274</f>
        <v>0</v>
      </c>
      <c r="F80" s="658">
        <f>+'[1]เงินกันดำเนินงานครุภัณฑ์สิ่  65'!I274</f>
        <v>0</v>
      </c>
      <c r="G80" s="658">
        <f>+'[1]เงินกันดำเนินงานครุภัณฑ์สิ่  65'!J274</f>
        <v>0</v>
      </c>
      <c r="H80" s="658">
        <f>+'[1]เงินกันดำเนินงานครุภัณฑ์สิ่  65'!K274</f>
        <v>0</v>
      </c>
      <c r="I80" s="658">
        <f>+'[1]เงินกันดำเนินงานครุภัณฑ์สิ่  65'!L274</f>
        <v>0</v>
      </c>
      <c r="J80" s="611">
        <f>+'[1]เงินกันดำเนินงานครุภัณฑ์สิ่  65'!M274</f>
        <v>0</v>
      </c>
    </row>
    <row r="81" spans="1:10" ht="21" hidden="1" customHeight="1" x14ac:dyDescent="0.6">
      <c r="A81" s="590" t="str">
        <f>+'[1]เงินกันดำเนินงานครุภัณฑ์สิ่  65'!D275</f>
        <v>***</v>
      </c>
      <c r="B81" s="682" t="str">
        <f>+'[1]เงินกันดำเนินงานครุภัณฑ์สิ่  65'!E275</f>
        <v>รวม</v>
      </c>
      <c r="C81" s="683" t="str">
        <f>+'[1]เงินกันดำเนินงานครุภัณฑ์สิ่  65'!F275</f>
        <v>2000436003</v>
      </c>
      <c r="D81" s="608">
        <f>+'[1]เงินกันดำเนินงานครุภัณฑ์สิ่  65'!G275</f>
        <v>0</v>
      </c>
      <c r="E81" s="608">
        <f>+'[1]เงินกันดำเนินงานครุภัณฑ์สิ่  65'!H275</f>
        <v>0</v>
      </c>
      <c r="F81" s="608">
        <f>+'[1]เงินกันดำเนินงานครุภัณฑ์สิ่  65'!I275</f>
        <v>0</v>
      </c>
      <c r="G81" s="608">
        <f>+'[1]เงินกันดำเนินงานครุภัณฑ์สิ่  65'!J275</f>
        <v>0</v>
      </c>
      <c r="H81" s="608">
        <f>+'[1]เงินกันดำเนินงานครุภัณฑ์สิ่  65'!K275</f>
        <v>0</v>
      </c>
      <c r="I81" s="608">
        <f>+'[1]เงินกันดำเนินงานครุภัณฑ์สิ่  65'!L275</f>
        <v>0</v>
      </c>
      <c r="J81" s="608">
        <f>+'[1]เงินกันดำเนินงานครุภัณฑ์สิ่  65'!M275</f>
        <v>0</v>
      </c>
    </row>
    <row r="82" spans="1:10" ht="33.6" hidden="1" customHeight="1" x14ac:dyDescent="0.25">
      <c r="A82" s="570">
        <f>+'[1]เงินกันดำเนินงานครุภัณฑ์สิ่  65'!A276</f>
        <v>5</v>
      </c>
      <c r="B82" s="684" t="str">
        <f>+'[1]เงินกันดำเนินงานครุภัณฑ์สิ่  65'!E276</f>
        <v xml:space="preserve">ผลผลิตเด็กพิการได้รับการศึกษาขั้นพื้นฐานและการพัฒนาสมรรถภาพ </v>
      </c>
      <c r="C82" s="685" t="str">
        <f>+'[1]เงินกันดำเนินงานครุภัณฑ์สิ่  65'!F276</f>
        <v>2000436004000000</v>
      </c>
      <c r="D82" s="686">
        <f>+'[1]เงินกันดำเนินงานครุภัณฑ์สิ่  65'!G276</f>
        <v>0</v>
      </c>
      <c r="E82" s="686">
        <f>+'[1]เงินกันดำเนินงานครุภัณฑ์สิ่  65'!H276</f>
        <v>0</v>
      </c>
      <c r="F82" s="686">
        <f>+'[1]เงินกันดำเนินงานครุภัณฑ์สิ่  65'!I276</f>
        <v>0</v>
      </c>
      <c r="G82" s="686">
        <f>+'[1]เงินกันดำเนินงานครุภัณฑ์สิ่  65'!J276</f>
        <v>0</v>
      </c>
      <c r="H82" s="686">
        <f>+'[1]เงินกันดำเนินงานครุภัณฑ์สิ่  65'!K276</f>
        <v>0</v>
      </c>
      <c r="I82" s="686">
        <f>+'[1]เงินกันดำเนินงานครุภัณฑ์สิ่  65'!L276</f>
        <v>0</v>
      </c>
      <c r="J82" s="686">
        <f>+'[1]เงินกันดำเนินงานครุภัณฑ์สิ่  65'!M276</f>
        <v>0</v>
      </c>
    </row>
    <row r="83" spans="1:10" ht="16.95" hidden="1" customHeight="1" x14ac:dyDescent="0.25">
      <c r="A83" s="573">
        <f>+'[1]เงินกันดำเนินงานครุภัณฑ์สิ่  65'!A277</f>
        <v>5.0999999999999996</v>
      </c>
      <c r="B83" s="645" t="str">
        <f>+'[1]เงินกันดำเนินงานครุภัณฑ์สิ่  65'!E277</f>
        <v>กิจกรรมคืนครูให้นักเรียนสำหรับนักเรียนพิการ</v>
      </c>
      <c r="C83" s="646" t="str">
        <f>+'[1]เงินกันดำเนินงานครุภัณฑ์สิ่  65'!F277</f>
        <v>200041300P2803</v>
      </c>
      <c r="D83" s="648">
        <f>+'[1]เงินกันดำเนินงานครุภัณฑ์สิ่  65'!G277</f>
        <v>0</v>
      </c>
      <c r="E83" s="648">
        <f>+'[1]เงินกันดำเนินงานครุภัณฑ์สิ่  65'!H277</f>
        <v>0</v>
      </c>
      <c r="F83" s="648">
        <f>+'[1]เงินกันดำเนินงานครุภัณฑ์สิ่  65'!I277</f>
        <v>0</v>
      </c>
      <c r="G83" s="648">
        <f>+'[1]เงินกันดำเนินงานครุภัณฑ์สิ่  65'!J277</f>
        <v>0</v>
      </c>
      <c r="H83" s="648">
        <f>+'[1]เงินกันดำเนินงานครุภัณฑ์สิ่  65'!K277</f>
        <v>0</v>
      </c>
      <c r="I83" s="648">
        <f>+'[1]เงินกันดำเนินงานครุภัณฑ์สิ่  65'!L277</f>
        <v>0</v>
      </c>
      <c r="J83" s="648">
        <f>+'[1]เงินกันดำเนินงานครุภัณฑ์สิ่  65'!M277</f>
        <v>0</v>
      </c>
    </row>
    <row r="84" spans="1:10" ht="21" hidden="1" customHeight="1" x14ac:dyDescent="0.6">
      <c r="A84" s="637">
        <f>+'[1]เงินกันดำเนินงานครุภัณฑ์สิ่  65'!A278</f>
        <v>0</v>
      </c>
      <c r="B84" s="598" t="str">
        <f>+'[1]เงินกันดำเนินงานครุภัณฑ์สิ่  65'!E278</f>
        <v xml:space="preserve">งบดำเนินงาน  </v>
      </c>
      <c r="C84" s="680" t="str">
        <f>+'[1]เงินกันดำเนินงานครุภัณฑ์สิ่  65'!F278</f>
        <v>6411200</v>
      </c>
      <c r="D84" s="637">
        <f>+'[1]เงินกันดำเนินงานครุภัณฑ์สิ่  65'!G278</f>
        <v>0</v>
      </c>
      <c r="E84" s="637">
        <f>+'[1]เงินกันดำเนินงานครุภัณฑ์สิ่  65'!H278</f>
        <v>0</v>
      </c>
      <c r="F84" s="637">
        <f>+'[1]เงินกันดำเนินงานครุภัณฑ์สิ่  65'!I278</f>
        <v>0</v>
      </c>
      <c r="G84" s="637">
        <f>+'[1]เงินกันดำเนินงานครุภัณฑ์สิ่  65'!J278</f>
        <v>0</v>
      </c>
      <c r="H84" s="637">
        <f>+'[1]เงินกันดำเนินงานครุภัณฑ์สิ่  65'!K278</f>
        <v>0</v>
      </c>
      <c r="I84" s="637">
        <f>+'[1]เงินกันดำเนินงานครุภัณฑ์สิ่  65'!L278</f>
        <v>0</v>
      </c>
      <c r="J84" s="637">
        <f>+'[1]เงินกันดำเนินงานครุภัณฑ์สิ่  65'!M278</f>
        <v>0</v>
      </c>
    </row>
    <row r="85" spans="1:10" ht="21" hidden="1" customHeight="1" x14ac:dyDescent="0.6">
      <c r="A85" s="600" t="str">
        <f>+'[1]เงินกันดำเนินงานครุภัณฑ์สิ่  65'!A279</f>
        <v>5.1.1</v>
      </c>
      <c r="B85" s="665" t="str">
        <f>+'[1]เงินกันดำเนินงานครุภัณฑ์สิ่  65'!E279</f>
        <v>ค่าสื่อ วัสดุ อุปกรณ์ประกอบการเรียนการสอนให้กับนักเรียน</v>
      </c>
      <c r="C85" s="661">
        <f>+'[1]เงินกันดำเนินงานครุภัณฑ์สิ่  65'!F279</f>
        <v>0</v>
      </c>
      <c r="D85" s="625">
        <f>+'[1]เงินกันดำเนินงานครุภัณฑ์สิ่  65'!G279</f>
        <v>0</v>
      </c>
      <c r="E85" s="625">
        <f>+'[1]เงินกันดำเนินงานครุภัณฑ์สิ่  65'!H279</f>
        <v>0</v>
      </c>
      <c r="F85" s="625">
        <f>+'[1]เงินกันดำเนินงานครุภัณฑ์สิ่  65'!I279</f>
        <v>0</v>
      </c>
      <c r="G85" s="625">
        <f>+'[1]เงินกันดำเนินงานครุภัณฑ์สิ่  65'!J279</f>
        <v>0</v>
      </c>
      <c r="H85" s="625">
        <f>+'[1]เงินกันดำเนินงานครุภัณฑ์สิ่  65'!K279</f>
        <v>0</v>
      </c>
      <c r="I85" s="625">
        <f>+'[1]เงินกันดำเนินงานครุภัณฑ์สิ่  65'!L279</f>
        <v>0</v>
      </c>
      <c r="J85" s="625">
        <f>+'[1]เงินกันดำเนินงานครุภัณฑ์สิ่  65'!M279</f>
        <v>0</v>
      </c>
    </row>
    <row r="86" spans="1:10" ht="21" hidden="1" customHeight="1" x14ac:dyDescent="0.6">
      <c r="A86" s="604" t="str">
        <f>+'[1]เงินกันดำเนินงานครุภัณฑ์สิ่  65'!A280</f>
        <v>5.1.1.1</v>
      </c>
      <c r="B86" s="656" t="str">
        <f>+'[1]เงินกันดำเนินงานครุภัณฑ์สิ่  65'!E280</f>
        <v>ร.ร.สหราษฎร์บำรุง</v>
      </c>
      <c r="C86" s="662">
        <f>+'[1]เงินกันดำเนินงานครุภัณฑ์สิ่  65'!F280</f>
        <v>0</v>
      </c>
      <c r="D86" s="687">
        <f>+'[1]เงินกันดำเนินงานครุภัณฑ์สิ่  65'!G283</f>
        <v>0</v>
      </c>
      <c r="E86" s="687">
        <f>+'[1]เงินกันดำเนินงานครุภัณฑ์สิ่  65'!H283</f>
        <v>0</v>
      </c>
      <c r="F86" s="687">
        <f>+'[1]เงินกันดำเนินงานครุภัณฑ์สิ่  65'!I283</f>
        <v>0</v>
      </c>
      <c r="G86" s="687">
        <f>+'[1]เงินกันดำเนินงานครุภัณฑ์สิ่  65'!J283</f>
        <v>0</v>
      </c>
      <c r="H86" s="687">
        <f>+'[1]เงินกันดำเนินงานครุภัณฑ์สิ่  65'!K283</f>
        <v>0</v>
      </c>
      <c r="I86" s="687">
        <f>+'[1]เงินกันดำเนินงานครุภัณฑ์สิ่  65'!L283</f>
        <v>0</v>
      </c>
      <c r="J86" s="687">
        <f>+'[1]เงินกันดำเนินงานครุภัณฑ์สิ่  65'!M283</f>
        <v>0</v>
      </c>
    </row>
    <row r="87" spans="1:10" ht="21" hidden="1" customHeight="1" x14ac:dyDescent="0.6">
      <c r="A87" s="604" t="str">
        <f>+'[1]เงินกันดำเนินงานครุภัณฑ์สิ่  65'!A284</f>
        <v>5.1.1.2</v>
      </c>
      <c r="B87" s="656" t="str">
        <f>+'[1]เงินกันดำเนินงานครุภัณฑ์สิ่  65'!E284</f>
        <v>ร.ร.วัดลาดสนุ่น</v>
      </c>
      <c r="C87" s="662">
        <f>+'[1]เงินกันดำเนินงานครุภัณฑ์สิ่  65'!F284</f>
        <v>0</v>
      </c>
      <c r="D87" s="687">
        <f>+'[1]เงินกันดำเนินงานครุภัณฑ์สิ่  65'!G287</f>
        <v>0</v>
      </c>
      <c r="E87" s="687">
        <f>+'[1]เงินกันดำเนินงานครุภัณฑ์สิ่  65'!H287</f>
        <v>0</v>
      </c>
      <c r="F87" s="687">
        <f>+'[1]เงินกันดำเนินงานครุภัณฑ์สิ่  65'!I287</f>
        <v>0</v>
      </c>
      <c r="G87" s="687">
        <f>+'[1]เงินกันดำเนินงานครุภัณฑ์สิ่  65'!J287</f>
        <v>0</v>
      </c>
      <c r="H87" s="687">
        <f>+'[1]เงินกันดำเนินงานครุภัณฑ์สิ่  65'!K287</f>
        <v>0</v>
      </c>
      <c r="I87" s="687">
        <f>+'[1]เงินกันดำเนินงานครุภัณฑ์สิ่  65'!L287</f>
        <v>0</v>
      </c>
      <c r="J87" s="687">
        <f>+'[1]เงินกันดำเนินงานครุภัณฑ์สิ่  65'!M287</f>
        <v>0</v>
      </c>
    </row>
    <row r="88" spans="1:10" ht="21" hidden="1" customHeight="1" x14ac:dyDescent="0.6">
      <c r="A88" s="604" t="str">
        <f>+'[1]เงินกันดำเนินงานครุภัณฑ์สิ่  65'!A288</f>
        <v>5.1.1.3</v>
      </c>
      <c r="B88" s="656" t="str">
        <f>+'[1]เงินกันดำเนินงานครุภัณฑ์สิ่  65'!E288</f>
        <v>ร.ร.วัดดอนใหญ่</v>
      </c>
      <c r="C88" s="662">
        <f>+'[1]เงินกันดำเนินงานครุภัณฑ์สิ่  65'!F288</f>
        <v>0</v>
      </c>
      <c r="D88" s="611">
        <f>+'[1]เงินกันดำเนินงานครุภัณฑ์สิ่  65'!G293</f>
        <v>0</v>
      </c>
      <c r="E88" s="611">
        <f>+'[1]เงินกันดำเนินงานครุภัณฑ์สิ่  65'!H293</f>
        <v>0</v>
      </c>
      <c r="F88" s="611">
        <f>+'[1]เงินกันดำเนินงานครุภัณฑ์สิ่  65'!I293</f>
        <v>0</v>
      </c>
      <c r="G88" s="611">
        <f>+'[1]เงินกันดำเนินงานครุภัณฑ์สิ่  65'!J293</f>
        <v>0</v>
      </c>
      <c r="H88" s="611">
        <f>+'[1]เงินกันดำเนินงานครุภัณฑ์สิ่  65'!K293</f>
        <v>0</v>
      </c>
      <c r="I88" s="611">
        <f>+'[1]เงินกันดำเนินงานครุภัณฑ์สิ่  65'!L293</f>
        <v>0</v>
      </c>
      <c r="J88" s="611">
        <f>+'[1]เงินกันดำเนินงานครุภัณฑ์สิ่  65'!M293</f>
        <v>0</v>
      </c>
    </row>
    <row r="89" spans="1:10" ht="21" hidden="1" customHeight="1" x14ac:dyDescent="0.6">
      <c r="A89" s="590" t="str">
        <f>+'[1]เงินกันดำเนินงานครุภัณฑ์สิ่  65'!D294</f>
        <v>***</v>
      </c>
      <c r="B89" s="688" t="str">
        <f>+'[1]เงินกันดำเนินงานครุภัณฑ์สิ่  65'!E294</f>
        <v>รวม</v>
      </c>
      <c r="C89" s="689" t="str">
        <f>+'[1]เงินกันดำเนินงานครุภัณฑ์สิ่  65'!F294</f>
        <v>2000436004</v>
      </c>
      <c r="D89" s="674">
        <f>+'[1]เงินกันดำเนินงานครุภัณฑ์สิ่  65'!G294</f>
        <v>0</v>
      </c>
      <c r="E89" s="674">
        <f>+'[1]เงินกันดำเนินงานครุภัณฑ์สิ่  65'!H294</f>
        <v>0</v>
      </c>
      <c r="F89" s="674">
        <f>+'[1]เงินกันดำเนินงานครุภัณฑ์สิ่  65'!I294</f>
        <v>0</v>
      </c>
      <c r="G89" s="674">
        <f>+'[1]เงินกันดำเนินงานครุภัณฑ์สิ่  65'!J294</f>
        <v>0</v>
      </c>
      <c r="H89" s="674">
        <f>+'[1]เงินกันดำเนินงานครุภัณฑ์สิ่  65'!K294</f>
        <v>0</v>
      </c>
      <c r="I89" s="674">
        <f>+'[1]เงินกันดำเนินงานครุภัณฑ์สิ่  65'!L294</f>
        <v>0</v>
      </c>
      <c r="J89" s="674">
        <f>+'[1]เงินกันดำเนินงานครุภัณฑ์สิ่  65'!M294</f>
        <v>0</v>
      </c>
    </row>
    <row r="90" spans="1:10" ht="21" x14ac:dyDescent="0.6">
      <c r="A90" s="690" t="str">
        <f>+'[1]เงินกันดำเนินงานครุภัณฑ์สิ่  65'!A295</f>
        <v>ง</v>
      </c>
      <c r="B90" s="691" t="str">
        <f>+'[1]เงินกันดำเนินงานครุภัณฑ์สิ่  65'!E295</f>
        <v>แผนงานยุทธศาสตร์เพื่อสนับสนุนด้านการพัฒนาและเสริมสร้างศักยภาพทรัพยากรมนุษย์</v>
      </c>
      <c r="C90" s="692"/>
      <c r="D90" s="691"/>
      <c r="E90" s="691"/>
      <c r="F90" s="691"/>
      <c r="G90" s="691"/>
      <c r="H90" s="691"/>
      <c r="I90" s="691"/>
      <c r="J90" s="691"/>
    </row>
    <row r="91" spans="1:10" s="65" customFormat="1" ht="30.6" customHeight="1" x14ac:dyDescent="0.6">
      <c r="A91" s="614">
        <f>+'[1]เงินกันดำเนินงานครุภัณฑ์สิ่  65'!A296</f>
        <v>1</v>
      </c>
      <c r="B91" s="693" t="str">
        <f>+'[1]เงินกันดำเนินงานครุภัณฑ์สิ่  65'!E296</f>
        <v xml:space="preserve">โครงการโรงเรียนคุณภาพประจำตำบล  </v>
      </c>
      <c r="C91" s="694" t="str">
        <f>+'[1]เงินกันดำเนินงานครุภัณฑ์สิ่  65'!F296</f>
        <v>20004 3500B6</v>
      </c>
      <c r="D91" s="617">
        <f>+'[1]เงินกันดำเนินงานครุภัณฑ์สิ่  65'!G296</f>
        <v>8768650</v>
      </c>
      <c r="E91" s="617">
        <f>+'[1]เงินกันดำเนินงานครุภัณฑ์สิ่  65'!H296</f>
        <v>0</v>
      </c>
      <c r="F91" s="617">
        <f>+'[1]เงินกันดำเนินงานครุภัณฑ์สิ่  65'!I296</f>
        <v>4464040</v>
      </c>
      <c r="G91" s="617">
        <f>+'[1]เงินกันดำเนินงานครุภัณฑ์สิ่  65'!J296</f>
        <v>0</v>
      </c>
      <c r="H91" s="617">
        <f>+'[1]เงินกันดำเนินงานครุภัณฑ์สิ่  65'!K296</f>
        <v>0</v>
      </c>
      <c r="I91" s="617">
        <f>+'[1]เงินกันดำเนินงานครุภัณฑ์สิ่  65'!L296</f>
        <v>4304610</v>
      </c>
      <c r="J91" s="617">
        <f>+'[1]เงินกันดำเนินงานครุภัณฑ์สิ่  65'!M296</f>
        <v>0</v>
      </c>
    </row>
    <row r="92" spans="1:10" ht="21" x14ac:dyDescent="0.25">
      <c r="A92" s="573">
        <f>+'[1]เงินกันดำเนินงานครุภัณฑ์สิ่  65'!A297</f>
        <v>1.1000000000000001</v>
      </c>
      <c r="B92" s="695" t="str">
        <f>+'[1]เงินกันดำเนินงานครุภัณฑ์สิ่  65'!E297</f>
        <v>กิจกรรมโรงเรียนคุณภาพประจำตำบล</v>
      </c>
      <c r="C92" s="646" t="str">
        <f>+'[1]เงินกันดำเนินงานครุภัณฑ์สิ่  65'!F297</f>
        <v>20004 65 00077 00000</v>
      </c>
      <c r="D92" s="648">
        <f>+'[1]เงินกันดำเนินงานครุภัณฑ์สิ่  65'!G297</f>
        <v>8768650</v>
      </c>
      <c r="E92" s="648">
        <f>+'[1]เงินกันดำเนินงานครุภัณฑ์สิ่  65'!H297</f>
        <v>0</v>
      </c>
      <c r="F92" s="648">
        <f>+'[1]เงินกันดำเนินงานครุภัณฑ์สิ่  65'!I297</f>
        <v>4464040</v>
      </c>
      <c r="G92" s="648">
        <f>+'[1]เงินกันดำเนินงานครุภัณฑ์สิ่  65'!J297</f>
        <v>0</v>
      </c>
      <c r="H92" s="648">
        <f>+'[1]เงินกันดำเนินงานครุภัณฑ์สิ่  65'!K297</f>
        <v>0</v>
      </c>
      <c r="I92" s="648">
        <f>+'[1]เงินกันดำเนินงานครุภัณฑ์สิ่  65'!L297</f>
        <v>4304610</v>
      </c>
      <c r="J92" s="648">
        <f>+'[1]เงินกันดำเนินงานครุภัณฑ์สิ่  65'!M297</f>
        <v>0</v>
      </c>
    </row>
    <row r="93" spans="1:10" ht="15.75" hidden="1" customHeight="1" x14ac:dyDescent="0.6">
      <c r="A93" s="604"/>
      <c r="B93" s="656"/>
      <c r="C93" s="633"/>
      <c r="D93" s="687"/>
      <c r="E93" s="687"/>
      <c r="F93" s="604"/>
      <c r="G93" s="604"/>
      <c r="H93" s="604"/>
      <c r="I93" s="687"/>
      <c r="J93" s="611"/>
    </row>
    <row r="94" spans="1:10" ht="21" x14ac:dyDescent="0.6">
      <c r="A94" s="637">
        <f>+'[1]เงินกันดำเนินงานครุภัณฑ์สิ่  65'!A298</f>
        <v>0</v>
      </c>
      <c r="B94" s="598" t="str">
        <f>+'[1]เงินกันดำเนินงานครุภัณฑ์สิ่  65'!E298</f>
        <v xml:space="preserve">งบลงทุน ค่าที่ดินและสิ่งก่อสร้าง  </v>
      </c>
      <c r="C94" s="680" t="str">
        <f>+'[1]เงินกันดำเนินงานครุภัณฑ์สิ่  65'!F298</f>
        <v>6511320</v>
      </c>
      <c r="D94" s="637">
        <f>+'[1]เงินกันดำเนินงานครุภัณฑ์สิ่  65'!G298</f>
        <v>8768650</v>
      </c>
      <c r="E94" s="637">
        <f>+'[1]เงินกันดำเนินงานครุภัณฑ์สิ่  65'!H298</f>
        <v>0</v>
      </c>
      <c r="F94" s="637">
        <f>+'[1]เงินกันดำเนินงานครุภัณฑ์สิ่  65'!I298</f>
        <v>4464040</v>
      </c>
      <c r="G94" s="637">
        <f>+'[1]เงินกันดำเนินงานครุภัณฑ์สิ่  65'!J298</f>
        <v>0</v>
      </c>
      <c r="H94" s="637">
        <f>+'[1]เงินกันดำเนินงานครุภัณฑ์สิ่  65'!K298</f>
        <v>0</v>
      </c>
      <c r="I94" s="637">
        <f>+'[1]เงินกันดำเนินงานครุภัณฑ์สิ่  65'!L298</f>
        <v>4304610</v>
      </c>
      <c r="J94" s="637">
        <f>+'[1]เงินกันดำเนินงานครุภัณฑ์สิ่  65'!M298</f>
        <v>0</v>
      </c>
    </row>
    <row r="95" spans="1:10" ht="21" x14ac:dyDescent="0.6">
      <c r="A95" s="600" t="str">
        <f>+'[1]เงินกันดำเนินงานครุภัณฑ์สิ่  65'!A299</f>
        <v>1.1.1</v>
      </c>
      <c r="B95" s="696" t="str">
        <f>+'[1]เงินกันดำเนินงานครุภัณฑ์สิ่  65'!E299</f>
        <v>อาคารเรียน216ล./57-ขเขตแผ่นดินไหว</v>
      </c>
      <c r="C95" s="697">
        <f>+'[1]เงินกันดำเนินงานครุภัณฑ์สิ่  65'!F299</f>
        <v>0</v>
      </c>
      <c r="D95" s="655">
        <f>+'[1]เงินกันดำเนินงานครุภัณฑ์สิ่  65'!G299</f>
        <v>8768650</v>
      </c>
      <c r="E95" s="655">
        <f>+'[1]เงินกันดำเนินงานครุภัณฑ์สิ่  65'!H299</f>
        <v>0</v>
      </c>
      <c r="F95" s="655">
        <f>+'[1]เงินกันดำเนินงานครุภัณฑ์สิ่  65'!I299</f>
        <v>4464040</v>
      </c>
      <c r="G95" s="655">
        <f>+'[1]เงินกันดำเนินงานครุภัณฑ์สิ่  65'!J299</f>
        <v>0</v>
      </c>
      <c r="H95" s="655">
        <f>+'[1]เงินกันดำเนินงานครุภัณฑ์สิ่  65'!K299</f>
        <v>0</v>
      </c>
      <c r="I95" s="655">
        <f>+'[1]เงินกันดำเนินงานครุภัณฑ์สิ่  65'!L299</f>
        <v>4304610</v>
      </c>
      <c r="J95" s="625">
        <f>+'[1]เงินกันดำเนินงานครุภัณฑ์สิ่  65'!M299</f>
        <v>0</v>
      </c>
    </row>
    <row r="96" spans="1:10" ht="42" x14ac:dyDescent="0.6">
      <c r="A96" s="589">
        <f>+'[1]เงินกันดำเนินงานครุภัณฑ์สิ่  65'!A300</f>
        <v>0</v>
      </c>
      <c r="B96" s="698" t="str">
        <f>+'[1]เงินกันดำเนินงานครุภัณฑ์สิ่  65'!E300</f>
        <v>ร.ร.ชุมชนประชานิกรอำนวยเวทย์</v>
      </c>
      <c r="C96" s="698" t="str">
        <f>+'[1]เงินกันดำเนินงานครุภัณฑ์สิ่  65'!F300</f>
        <v>20004 3200B600 3220045</v>
      </c>
      <c r="D96" s="588">
        <f>+'[1]เงินกันดำเนินงานครุภัณฑ์สิ่  65'!G325</f>
        <v>8768650</v>
      </c>
      <c r="E96" s="588">
        <f>+'[1]เงินกันดำเนินงานครุภัณฑ์สิ่  65'!H325</f>
        <v>0</v>
      </c>
      <c r="F96" s="588">
        <f>+'[1]เงินกันดำเนินงานครุภัณฑ์สิ่  65'!I325</f>
        <v>4464040</v>
      </c>
      <c r="G96" s="588">
        <f>+'[1]เงินกันดำเนินงานครุภัณฑ์สิ่  65'!J195</f>
        <v>0</v>
      </c>
      <c r="H96" s="588">
        <f>+'[1]เงินกันดำเนินงานครุภัณฑ์สิ่  65'!K325</f>
        <v>0</v>
      </c>
      <c r="I96" s="588">
        <f>+'[1]เงินกันดำเนินงานครุภัณฑ์สิ่  65'!L325</f>
        <v>4304610</v>
      </c>
      <c r="J96" s="588">
        <f>+D96-E96-F96-G96-H96-I96</f>
        <v>0</v>
      </c>
    </row>
    <row r="97" spans="1:10" ht="15.75" hidden="1" customHeight="1" x14ac:dyDescent="0.6">
      <c r="A97" s="589"/>
      <c r="B97" s="698"/>
      <c r="C97" s="698"/>
      <c r="D97" s="699"/>
      <c r="E97" s="699"/>
      <c r="F97" s="699"/>
      <c r="G97" s="699"/>
      <c r="H97" s="699"/>
      <c r="I97" s="699"/>
      <c r="J97" s="588"/>
    </row>
    <row r="98" spans="1:10" ht="15" hidden="1" customHeight="1" x14ac:dyDescent="0.6">
      <c r="A98" s="589"/>
      <c r="B98" s="698"/>
      <c r="C98" s="698"/>
      <c r="D98" s="699"/>
      <c r="E98" s="699"/>
      <c r="F98" s="699"/>
      <c r="G98" s="699"/>
      <c r="H98" s="699"/>
      <c r="I98" s="699"/>
      <c r="J98" s="588"/>
    </row>
    <row r="99" spans="1:10" ht="15" hidden="1" customHeight="1" x14ac:dyDescent="0.6">
      <c r="A99" s="589"/>
      <c r="B99" s="698"/>
      <c r="C99" s="698"/>
      <c r="D99" s="699"/>
      <c r="E99" s="699"/>
      <c r="F99" s="699"/>
      <c r="G99" s="699"/>
      <c r="H99" s="699"/>
      <c r="I99" s="699"/>
      <c r="J99" s="588"/>
    </row>
    <row r="100" spans="1:10" ht="15" hidden="1" customHeight="1" x14ac:dyDescent="0.6">
      <c r="A100" s="589"/>
      <c r="B100" s="698"/>
      <c r="C100" s="698"/>
      <c r="D100" s="699"/>
      <c r="E100" s="699"/>
      <c r="F100" s="699"/>
      <c r="G100" s="699"/>
      <c r="H100" s="699"/>
      <c r="I100" s="699"/>
      <c r="J100" s="588"/>
    </row>
    <row r="101" spans="1:10" ht="15" hidden="1" customHeight="1" x14ac:dyDescent="0.6">
      <c r="A101" s="589"/>
      <c r="B101" s="698"/>
      <c r="C101" s="698"/>
      <c r="D101" s="699"/>
      <c r="E101" s="699"/>
      <c r="F101" s="699"/>
      <c r="G101" s="699"/>
      <c r="H101" s="699"/>
      <c r="I101" s="699"/>
      <c r="J101" s="588"/>
    </row>
    <row r="102" spans="1:10" ht="15" hidden="1" customHeight="1" x14ac:dyDescent="0.6">
      <c r="A102" s="589"/>
      <c r="B102" s="698"/>
      <c r="C102" s="698"/>
      <c r="D102" s="699"/>
      <c r="E102" s="699"/>
      <c r="F102" s="699"/>
      <c r="G102" s="699"/>
      <c r="H102" s="699"/>
      <c r="I102" s="699"/>
      <c r="J102" s="588"/>
    </row>
    <row r="103" spans="1:10" ht="15" hidden="1" customHeight="1" x14ac:dyDescent="0.6">
      <c r="A103" s="589"/>
      <c r="B103" s="698"/>
      <c r="C103" s="698"/>
      <c r="D103" s="699"/>
      <c r="E103" s="699"/>
      <c r="F103" s="699"/>
      <c r="G103" s="699"/>
      <c r="H103" s="699"/>
      <c r="I103" s="699"/>
      <c r="J103" s="588"/>
    </row>
    <row r="104" spans="1:10" ht="15" hidden="1" customHeight="1" x14ac:dyDescent="0.6">
      <c r="A104" s="589"/>
      <c r="B104" s="698"/>
      <c r="C104" s="698"/>
      <c r="D104" s="699"/>
      <c r="E104" s="699"/>
      <c r="F104" s="699"/>
      <c r="G104" s="699"/>
      <c r="H104" s="699"/>
      <c r="I104" s="699"/>
      <c r="J104" s="588"/>
    </row>
    <row r="105" spans="1:10" ht="15" hidden="1" customHeight="1" x14ac:dyDescent="0.6">
      <c r="A105" s="589"/>
      <c r="B105" s="698"/>
      <c r="C105" s="698"/>
      <c r="D105" s="699"/>
      <c r="E105" s="699"/>
      <c r="F105" s="699"/>
      <c r="G105" s="699"/>
      <c r="H105" s="699"/>
      <c r="I105" s="699"/>
      <c r="J105" s="588"/>
    </row>
    <row r="106" spans="1:10" ht="15.75" hidden="1" customHeight="1" x14ac:dyDescent="0.6">
      <c r="A106" s="600"/>
      <c r="B106" s="696"/>
      <c r="C106" s="697">
        <f>+'[1]เงินกันดำเนินงานครุภัณฑ์สิ่  65'!F326</f>
        <v>0</v>
      </c>
      <c r="D106" s="655">
        <f>+'[1]เงินกันดำเนินงานครุภัณฑ์สิ่  65'!G326</f>
        <v>0</v>
      </c>
      <c r="E106" s="655">
        <f>+'[1]เงินกันดำเนินงานครุภัณฑ์สิ่  65'!H326</f>
        <v>0</v>
      </c>
      <c r="F106" s="655">
        <f>+'[1]เงินกันดำเนินงานครุภัณฑ์สิ่  65'!I326</f>
        <v>0</v>
      </c>
      <c r="G106" s="655">
        <f>+'[1]เงินกันดำเนินงานครุภัณฑ์สิ่  65'!J326</f>
        <v>0</v>
      </c>
      <c r="H106" s="655">
        <f>+'[1]เงินกันดำเนินงานครุภัณฑ์สิ่  65'!K326</f>
        <v>0</v>
      </c>
      <c r="I106" s="655">
        <f>+'[1]เงินกันดำเนินงานครุภัณฑ์สิ่  65'!L326</f>
        <v>0</v>
      </c>
      <c r="J106" s="625">
        <f>+'[1]เงินกันดำเนินงานครุภัณฑ์สิ่  65'!M326</f>
        <v>0</v>
      </c>
    </row>
    <row r="107" spans="1:10" ht="15.75" hidden="1" customHeight="1" x14ac:dyDescent="0.6">
      <c r="A107" s="611">
        <f>+'[1]เงินกันดำเนินงานครุภัณฑ์สิ่  65'!A327</f>
        <v>0</v>
      </c>
      <c r="B107" s="700">
        <f>+'[1]เงินกันดำเนินงานครุภัณฑ์สิ่  65'!E327</f>
        <v>0</v>
      </c>
      <c r="C107" s="701">
        <f>+'[1]เงินกันดำเนินงานครุภัณฑ์สิ่  65'!F327</f>
        <v>0</v>
      </c>
      <c r="D107" s="687">
        <f>+'[1]เงินกันดำเนินงานครุภัณฑ์สิ่  65'!G345</f>
        <v>0</v>
      </c>
      <c r="E107" s="687">
        <f>+'[1]เงินกันดำเนินงานครุภัณฑ์สิ่  65'!H345</f>
        <v>0</v>
      </c>
      <c r="F107" s="687">
        <f>+'[1]เงินกันดำเนินงานครุภัณฑ์สิ่  65'!I345</f>
        <v>0</v>
      </c>
      <c r="G107" s="687">
        <f>+'[1]เงินกันดำเนินงานครุภัณฑ์สิ่  65'!J345</f>
        <v>0</v>
      </c>
      <c r="H107" s="687">
        <f>+'[1]เงินกันดำเนินงานครุภัณฑ์สิ่  65'!K345</f>
        <v>0</v>
      </c>
      <c r="I107" s="687">
        <f>+'[1]เงินกันดำเนินงานครุภัณฑ์สิ่  65'!L345</f>
        <v>0</v>
      </c>
      <c r="J107" s="687">
        <f>+'[1]เงินกันดำเนินงานครุภัณฑ์สิ่  65'!M345</f>
        <v>0</v>
      </c>
    </row>
    <row r="108" spans="1:10" ht="15.75" customHeight="1" x14ac:dyDescent="0.6">
      <c r="A108" s="590" t="str">
        <f>+'[1]เงินกันดำเนินงานครุภัณฑ์สิ่  65'!D346</f>
        <v>***</v>
      </c>
      <c r="B108" s="702" t="str">
        <f>+'[1]เงินกันดำเนินงานครุภัณฑ์สิ่  65'!E346</f>
        <v>รวม</v>
      </c>
      <c r="C108" s="703" t="str">
        <f>+'[1]เงินกันดำเนินงานครุภัณฑ์สิ่  65'!F346</f>
        <v>20004350B64</v>
      </c>
      <c r="D108" s="704">
        <f>+'[1]เงินกันดำเนินงานครุภัณฑ์สิ่  65'!G346</f>
        <v>8768650</v>
      </c>
      <c r="E108" s="704">
        <f>+'[1]เงินกันดำเนินงานครุภัณฑ์สิ่  65'!H346</f>
        <v>0</v>
      </c>
      <c r="F108" s="704">
        <f>+'[1]เงินกันดำเนินงานครุภัณฑ์สิ่  65'!I346</f>
        <v>4464040</v>
      </c>
      <c r="G108" s="704">
        <f>+'[1]เงินกันดำเนินงานครุภัณฑ์สิ่  65'!J346</f>
        <v>0</v>
      </c>
      <c r="H108" s="704">
        <f>+'[1]เงินกันดำเนินงานครุภัณฑ์สิ่  65'!K346</f>
        <v>0</v>
      </c>
      <c r="I108" s="704">
        <f>+'[1]เงินกันดำเนินงานครุภัณฑ์สิ่  65'!L346</f>
        <v>4304610</v>
      </c>
      <c r="J108" s="608">
        <f>+'[1]เงินกันดำเนินงานครุภัณฑ์สิ่  65'!M346</f>
        <v>0</v>
      </c>
    </row>
    <row r="109" spans="1:10" ht="21" hidden="1" customHeight="1" x14ac:dyDescent="0.6">
      <c r="A109" s="705"/>
      <c r="B109" s="706" t="str">
        <f>+'[1]เงินกันดำเนินงานครุภัณฑ์สิ่  65'!E347</f>
        <v>งบดำเนินงาน</v>
      </c>
      <c r="C109" s="707"/>
      <c r="D109" s="708">
        <f>+'[1]เงินกันดำเนินงานครุภัณฑ์สิ่  65'!G347</f>
        <v>0</v>
      </c>
      <c r="E109" s="708">
        <f>+'[1]เงินกันดำเนินงานครุภัณฑ์สิ่  65'!H347</f>
        <v>0</v>
      </c>
      <c r="F109" s="708">
        <f>+'[1]เงินกันดำเนินงานครุภัณฑ์สิ่  65'!I347</f>
        <v>0</v>
      </c>
      <c r="G109" s="708">
        <f>+'[1]เงินกันดำเนินงานครุภัณฑ์สิ่  65'!J347</f>
        <v>0</v>
      </c>
      <c r="H109" s="708">
        <f>+'[1]เงินกันดำเนินงานครุภัณฑ์สิ่  65'!K347</f>
        <v>0</v>
      </c>
      <c r="I109" s="708">
        <f>+'[1]เงินกันดำเนินงานครุภัณฑ์สิ่  65'!L347</f>
        <v>0</v>
      </c>
      <c r="J109" s="708">
        <f>+'[1]เงินกันดำเนินงานครุภัณฑ์สิ่  65'!M347</f>
        <v>0</v>
      </c>
    </row>
    <row r="110" spans="1:10" ht="21" hidden="1" customHeight="1" x14ac:dyDescent="0.6">
      <c r="A110" s="705"/>
      <c r="B110" s="706" t="str">
        <f>+'[1]เงินกันดำเนินงานครุภัณฑ์สิ่  65'!E348</f>
        <v>งบลงทุน</v>
      </c>
      <c r="C110" s="707"/>
      <c r="D110" s="708">
        <f>+D94+D59+D43</f>
        <v>19554250</v>
      </c>
      <c r="E110" s="708">
        <f t="shared" ref="E110:J110" si="12">+E94+E59+E43</f>
        <v>0</v>
      </c>
      <c r="F110" s="708">
        <f t="shared" si="12"/>
        <v>10242040</v>
      </c>
      <c r="G110" s="708">
        <f t="shared" si="12"/>
        <v>0</v>
      </c>
      <c r="H110" s="708">
        <f t="shared" si="12"/>
        <v>0</v>
      </c>
      <c r="I110" s="708">
        <f t="shared" si="12"/>
        <v>9312210</v>
      </c>
      <c r="J110" s="708">
        <f t="shared" si="12"/>
        <v>0</v>
      </c>
    </row>
    <row r="111" spans="1:10" ht="21" x14ac:dyDescent="0.6">
      <c r="A111" s="705"/>
      <c r="B111" s="706" t="str">
        <f>+'[1]เงินกันดำเนินงานครุภัณฑ์สิ่  65'!E349</f>
        <v>รวมเงินกันทั้งสิ้น</v>
      </c>
      <c r="C111" s="707"/>
      <c r="D111" s="708">
        <f>SUM(D109:D110)</f>
        <v>19554250</v>
      </c>
      <c r="E111" s="708">
        <f t="shared" ref="E111:J111" si="13">SUM(E109:E110)</f>
        <v>0</v>
      </c>
      <c r="F111" s="708">
        <f t="shared" si="13"/>
        <v>10242040</v>
      </c>
      <c r="G111" s="708">
        <f t="shared" si="13"/>
        <v>0</v>
      </c>
      <c r="H111" s="708">
        <f t="shared" si="13"/>
        <v>0</v>
      </c>
      <c r="I111" s="708">
        <f t="shared" si="13"/>
        <v>9312210</v>
      </c>
      <c r="J111" s="708">
        <f t="shared" si="13"/>
        <v>0</v>
      </c>
    </row>
    <row r="112" spans="1:10" ht="21" x14ac:dyDescent="0.6">
      <c r="A112" s="705"/>
      <c r="B112" s="726" t="s">
        <v>142</v>
      </c>
      <c r="C112" s="707"/>
      <c r="D112" s="708">
        <v>19554250</v>
      </c>
      <c r="E112" s="1157">
        <f>SUM(E111+F111)</f>
        <v>10242040</v>
      </c>
      <c r="F112" s="1158"/>
      <c r="G112" s="708"/>
      <c r="H112" s="1157">
        <f>+H111+I111</f>
        <v>9312210</v>
      </c>
      <c r="I112" s="1158"/>
      <c r="J112" s="708"/>
    </row>
    <row r="113" spans="1:10" ht="21" x14ac:dyDescent="0.6">
      <c r="A113" s="705"/>
      <c r="B113" s="706" t="str">
        <f>+'[1]เงินกันดำเนินงานครุภัณฑ์สิ่  65'!E351</f>
        <v>คิดเป็นร้อยละ</v>
      </c>
      <c r="C113" s="707"/>
      <c r="D113" s="708">
        <f>SUM(E113:J113)</f>
        <v>100</v>
      </c>
      <c r="E113" s="1157">
        <f>(E111+F111)*100/D111</f>
        <v>52.377564979480162</v>
      </c>
      <c r="F113" s="1158"/>
      <c r="G113" s="708">
        <f>+'[1]เงินกันดำเนินงานครุภัณฑ์สิ่  65'!J351</f>
        <v>0</v>
      </c>
      <c r="H113" s="1157">
        <f>(H111+I111)*100/D111</f>
        <v>47.622435020519838</v>
      </c>
      <c r="I113" s="1158"/>
      <c r="J113" s="708">
        <f>+'[1]เงินกันดำเนินงานครุภัณฑ์สิ่  65'!M351</f>
        <v>0</v>
      </c>
    </row>
    <row r="114" spans="1:10" ht="21" x14ac:dyDescent="0.6">
      <c r="A114" s="709"/>
      <c r="B114" s="710"/>
      <c r="C114" s="711"/>
      <c r="D114" s="881"/>
      <c r="E114" s="911"/>
      <c r="F114" s="1159"/>
      <c r="G114" s="1159"/>
      <c r="H114" s="911"/>
      <c r="I114" s="911"/>
      <c r="J114" s="911"/>
    </row>
    <row r="115" spans="1:10" ht="21" hidden="1" customHeight="1" x14ac:dyDescent="0.6">
      <c r="A115" s="20"/>
      <c r="B115" s="20"/>
      <c r="C115" s="711"/>
      <c r="D115" s="712"/>
      <c r="E115" s="712"/>
      <c r="F115" s="712"/>
      <c r="G115" s="712"/>
      <c r="H115" s="712"/>
      <c r="I115" s="712"/>
      <c r="J115" s="712"/>
    </row>
    <row r="116" spans="1:10" ht="21" hidden="1" customHeight="1" x14ac:dyDescent="0.6">
      <c r="A116" s="20"/>
      <c r="B116" s="713"/>
      <c r="C116" s="711"/>
      <c r="D116" s="712"/>
      <c r="E116" s="712"/>
      <c r="F116" s="712"/>
      <c r="G116" s="712"/>
      <c r="H116" s="712"/>
      <c r="I116" s="712"/>
      <c r="J116" s="712"/>
    </row>
    <row r="117" spans="1:10" ht="21" hidden="1" customHeight="1" x14ac:dyDescent="0.6">
      <c r="A117" s="20"/>
      <c r="B117" s="20"/>
      <c r="C117" s="714"/>
      <c r="D117" s="20"/>
      <c r="E117" s="1160" t="s">
        <v>118</v>
      </c>
      <c r="F117" s="1160"/>
      <c r="G117" s="1160"/>
      <c r="H117" s="1160"/>
      <c r="I117" s="1160"/>
      <c r="J117" s="1160"/>
    </row>
    <row r="118" spans="1:10" ht="21" hidden="1" customHeight="1" x14ac:dyDescent="0.6">
      <c r="A118" s="20"/>
      <c r="B118" s="3"/>
      <c r="C118" s="714"/>
      <c r="D118" s="20"/>
      <c r="E118" s="12"/>
      <c r="F118" s="12"/>
      <c r="G118" s="12"/>
      <c r="H118" s="12"/>
      <c r="I118" s="12"/>
      <c r="J118" s="12"/>
    </row>
    <row r="119" spans="1:10" ht="21" hidden="1" customHeight="1" x14ac:dyDescent="0.6">
      <c r="A119" s="20"/>
      <c r="B119" s="3" t="s">
        <v>143</v>
      </c>
      <c r="C119" s="714"/>
      <c r="D119" s="20"/>
      <c r="E119" s="12"/>
      <c r="F119" s="12"/>
      <c r="G119" s="12"/>
      <c r="H119" s="12"/>
      <c r="I119" s="12"/>
      <c r="J119" s="12"/>
    </row>
    <row r="120" spans="1:10" ht="21" hidden="1" customHeight="1" x14ac:dyDescent="0.6">
      <c r="A120" s="20"/>
      <c r="B120" s="715" t="s">
        <v>94</v>
      </c>
      <c r="C120" s="716"/>
      <c r="D120" s="6"/>
      <c r="E120" s="6"/>
      <c r="F120" s="20"/>
      <c r="G120" s="3"/>
      <c r="H120" s="3"/>
      <c r="I120" s="3"/>
      <c r="J120" s="20"/>
    </row>
    <row r="121" spans="1:10" ht="21" hidden="1" customHeight="1" x14ac:dyDescent="0.6">
      <c r="A121" s="20"/>
      <c r="B121" s="12" t="s">
        <v>106</v>
      </c>
      <c r="C121" s="717"/>
      <c r="D121" s="20"/>
      <c r="E121" s="20"/>
      <c r="F121" s="718" t="s">
        <v>21</v>
      </c>
      <c r="G121" s="20"/>
      <c r="H121" s="20"/>
      <c r="I121" s="20"/>
      <c r="J121" s="20"/>
    </row>
    <row r="122" spans="1:10" ht="21" hidden="1" customHeight="1" x14ac:dyDescent="0.6">
      <c r="A122" s="20"/>
      <c r="B122" s="12"/>
      <c r="C122" s="717"/>
      <c r="D122" s="20"/>
      <c r="E122" s="1161" t="s">
        <v>146</v>
      </c>
      <c r="F122" s="1161"/>
      <c r="G122" s="1161"/>
      <c r="H122" s="1161"/>
      <c r="I122" s="1161"/>
      <c r="J122" s="1161"/>
    </row>
    <row r="123" spans="1:10" ht="21" hidden="1" customHeight="1" x14ac:dyDescent="0.6">
      <c r="A123" s="20"/>
      <c r="B123" s="12"/>
      <c r="C123" s="717"/>
      <c r="D123" s="20"/>
      <c r="E123" s="1162" t="s">
        <v>49</v>
      </c>
      <c r="F123" s="1162"/>
      <c r="G123" s="1162"/>
      <c r="H123" s="1162"/>
      <c r="I123" s="1162"/>
      <c r="J123" s="1162"/>
    </row>
    <row r="124" spans="1:10" ht="21" hidden="1" customHeight="1" x14ac:dyDescent="0.6">
      <c r="A124" s="20"/>
      <c r="B124" s="12"/>
      <c r="C124" s="717"/>
      <c r="D124" s="20"/>
      <c r="E124" s="20"/>
      <c r="F124" s="1160"/>
      <c r="G124" s="1160"/>
      <c r="H124" s="1160"/>
      <c r="I124" s="1160"/>
      <c r="J124" s="1160"/>
    </row>
    <row r="125" spans="1:10" ht="21" x14ac:dyDescent="0.6">
      <c r="A125" s="20"/>
      <c r="B125" s="12"/>
      <c r="C125" s="717"/>
      <c r="D125" s="20"/>
      <c r="E125" s="20"/>
      <c r="F125" s="718"/>
      <c r="G125" s="20"/>
      <c r="H125" s="20"/>
      <c r="I125" s="20"/>
      <c r="J125" s="20"/>
    </row>
    <row r="126" spans="1:10" ht="21" x14ac:dyDescent="0.6">
      <c r="A126" s="3"/>
      <c r="B126" s="719"/>
      <c r="C126" s="720"/>
      <c r="D126" s="719"/>
      <c r="E126" s="719"/>
      <c r="F126" s="3"/>
      <c r="G126" s="3"/>
      <c r="H126" s="3"/>
      <c r="I126" s="719"/>
      <c r="J126" s="719"/>
    </row>
    <row r="127" spans="1:10" ht="21" x14ac:dyDescent="0.6">
      <c r="A127" s="13"/>
      <c r="B127" s="15"/>
      <c r="C127" s="721"/>
      <c r="D127" s="13"/>
      <c r="E127" s="16"/>
      <c r="F127" s="7"/>
      <c r="G127" s="563"/>
      <c r="H127" s="563"/>
      <c r="I127" s="563"/>
      <c r="J127" s="3"/>
    </row>
    <row r="128" spans="1:10" ht="21" x14ac:dyDescent="0.6">
      <c r="A128" s="389" t="s">
        <v>65</v>
      </c>
      <c r="B128" s="18"/>
      <c r="C128" s="722"/>
      <c r="D128" s="723"/>
      <c r="E128" s="3"/>
      <c r="F128" s="3"/>
      <c r="G128" s="3"/>
      <c r="H128" s="3"/>
      <c r="I128" s="3"/>
      <c r="J128" s="3"/>
    </row>
    <row r="129" spans="1:10" ht="21" x14ac:dyDescent="0.6">
      <c r="A129" s="389" t="s">
        <v>23</v>
      </c>
      <c r="B129" s="18"/>
      <c r="C129" s="722"/>
      <c r="D129" s="723"/>
      <c r="E129" s="346" t="s">
        <v>147</v>
      </c>
      <c r="F129" s="3"/>
      <c r="G129" s="3"/>
      <c r="H129" s="1" t="s">
        <v>148</v>
      </c>
      <c r="I129" s="3"/>
      <c r="J129" s="3"/>
    </row>
    <row r="130" spans="1:10" ht="21" x14ac:dyDescent="0.6">
      <c r="A130" s="389" t="s">
        <v>144</v>
      </c>
      <c r="B130" s="18"/>
      <c r="C130" s="724"/>
      <c r="D130" s="725" t="s">
        <v>103</v>
      </c>
      <c r="E130" s="725"/>
      <c r="F130" s="1163" t="s">
        <v>145</v>
      </c>
      <c r="G130" s="1163"/>
      <c r="H130" s="1163"/>
      <c r="I130" s="1163"/>
      <c r="J130" s="1163"/>
    </row>
    <row r="131" spans="1:10" ht="21" x14ac:dyDescent="0.6">
      <c r="A131" s="20"/>
      <c r="B131" s="20"/>
      <c r="C131" s="717"/>
      <c r="D131" s="1162" t="s">
        <v>49</v>
      </c>
      <c r="E131" s="1162"/>
      <c r="F131" s="1162"/>
      <c r="G131" s="1162"/>
      <c r="H131" s="1162"/>
      <c r="I131" s="1162"/>
      <c r="J131" s="1162"/>
    </row>
    <row r="132" spans="1:10" ht="21" x14ac:dyDescent="0.6">
      <c r="A132" s="20"/>
      <c r="B132" s="20"/>
      <c r="C132" s="717"/>
      <c r="D132" s="12"/>
      <c r="E132" s="12"/>
      <c r="F132" s="12"/>
      <c r="G132" s="12"/>
      <c r="H132" s="12"/>
      <c r="I132" s="12"/>
      <c r="J132" s="12"/>
    </row>
    <row r="133" spans="1:10" ht="21" x14ac:dyDescent="0.6">
      <c r="A133" s="20"/>
      <c r="B133" s="20"/>
      <c r="C133" s="717"/>
      <c r="D133" s="12"/>
      <c r="E133" s="12"/>
      <c r="F133" s="12"/>
      <c r="G133" s="12"/>
      <c r="H133" s="12"/>
      <c r="I133" s="12"/>
      <c r="J133" s="12"/>
    </row>
    <row r="134" spans="1:10" ht="21" x14ac:dyDescent="0.6">
      <c r="A134" s="20"/>
      <c r="B134" s="20"/>
      <c r="C134" s="717"/>
      <c r="D134" s="12"/>
      <c r="E134" s="12"/>
      <c r="F134" s="12"/>
      <c r="G134" s="12"/>
      <c r="H134" s="12"/>
      <c r="I134" s="12"/>
      <c r="J134" s="12"/>
    </row>
    <row r="135" spans="1:10" ht="21" x14ac:dyDescent="0.6">
      <c r="A135" s="20"/>
      <c r="B135" s="20"/>
      <c r="C135" s="717"/>
      <c r="D135" s="248" t="e">
        <f>+#REF!</f>
        <v>#REF!</v>
      </c>
      <c r="E135" s="248"/>
      <c r="F135" s="248"/>
      <c r="G135" s="248"/>
      <c r="H135" s="248"/>
      <c r="I135" s="248"/>
      <c r="J135" s="248"/>
    </row>
    <row r="136" spans="1:10" ht="21" x14ac:dyDescent="0.6">
      <c r="A136" s="20"/>
      <c r="B136" s="20"/>
      <c r="C136" s="717"/>
      <c r="D136" s="1165"/>
      <c r="E136" s="1165"/>
      <c r="F136" s="1165"/>
      <c r="G136" s="1165"/>
      <c r="H136" s="1165"/>
      <c r="I136" s="1165"/>
      <c r="J136" s="1165"/>
    </row>
    <row r="137" spans="1:10" ht="21" x14ac:dyDescent="0.6">
      <c r="A137" s="20"/>
      <c r="B137" s="20"/>
      <c r="C137" s="717"/>
      <c r="D137" s="12"/>
      <c r="E137" s="12"/>
      <c r="F137" s="12"/>
      <c r="G137" s="12"/>
      <c r="H137" s="12"/>
      <c r="I137" s="12"/>
      <c r="J137" s="12"/>
    </row>
    <row r="138" spans="1:10" ht="18.600000000000001" x14ac:dyDescent="0.55000000000000004">
      <c r="A138" s="881"/>
      <c r="B138" s="881"/>
      <c r="C138" s="882"/>
      <c r="D138" s="883"/>
      <c r="E138" s="1164" t="s">
        <v>180</v>
      </c>
      <c r="F138" s="1164"/>
      <c r="G138" s="1164"/>
      <c r="H138" s="1164"/>
      <c r="I138" s="1164"/>
      <c r="J138" s="884"/>
    </row>
    <row r="139" spans="1:10" ht="18.600000000000001" x14ac:dyDescent="0.55000000000000004">
      <c r="A139" s="881"/>
      <c r="B139" s="881"/>
      <c r="C139" s="882"/>
      <c r="D139" s="884"/>
      <c r="E139" s="1164" t="s">
        <v>104</v>
      </c>
      <c r="F139" s="1164"/>
      <c r="G139" s="1164"/>
      <c r="H139" s="1164"/>
      <c r="I139" s="1164"/>
      <c r="J139" s="884"/>
    </row>
    <row r="140" spans="1:10" ht="18.600000000000001" x14ac:dyDescent="0.55000000000000004">
      <c r="A140" s="881"/>
      <c r="B140" s="881"/>
      <c r="C140" s="882"/>
      <c r="D140" s="884"/>
      <c r="E140" s="1164" t="s">
        <v>49</v>
      </c>
      <c r="F140" s="1164"/>
      <c r="G140" s="1164"/>
      <c r="H140" s="1164"/>
      <c r="I140" s="1164"/>
      <c r="J140" s="884"/>
    </row>
  </sheetData>
  <sheetProtection algorithmName="SHA-512" hashValue="JGcPeX1zhOv7sIF5KocqGExae3WFQW/luw6AWNOM9WxCDWXxk5gK1UU3t2EzncIz/4DPl611JUS2ETioz+XvmA==" saltValue="IQhBYjaPkYpYy8vsiXz6pQ==" spinCount="100000" sheet="1" formatCells="0" formatColumns="0" formatRows="0" insertColumns="0" insertRows="0" insertHyperlinks="0" deleteColumns="0" deleteRows="0" sort="0" autoFilter="0" pivotTables="0"/>
  <mergeCells count="25">
    <mergeCell ref="E138:I138"/>
    <mergeCell ref="E139:I139"/>
    <mergeCell ref="E140:I140"/>
    <mergeCell ref="D131:J131"/>
    <mergeCell ref="D136:J136"/>
    <mergeCell ref="E117:J117"/>
    <mergeCell ref="E122:J122"/>
    <mergeCell ref="E123:J123"/>
    <mergeCell ref="F124:J124"/>
    <mergeCell ref="F130:J130"/>
    <mergeCell ref="E113:F113"/>
    <mergeCell ref="H113:I113"/>
    <mergeCell ref="E112:F112"/>
    <mergeCell ref="H112:I112"/>
    <mergeCell ref="F114:G114"/>
    <mergeCell ref="A1:J1"/>
    <mergeCell ref="A2:J2"/>
    <mergeCell ref="A3:J3"/>
    <mergeCell ref="H4:I4"/>
    <mergeCell ref="J4:J5"/>
    <mergeCell ref="A4:A5"/>
    <mergeCell ref="B4:B5"/>
    <mergeCell ref="D4:D5"/>
    <mergeCell ref="E4:F4"/>
    <mergeCell ref="G4:G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201"/>
  <sheetViews>
    <sheetView zoomScale="86" zoomScaleNormal="86" workbookViewId="0">
      <selection sqref="A1:K201"/>
    </sheetView>
  </sheetViews>
  <sheetFormatPr defaultRowHeight="21" x14ac:dyDescent="0.6"/>
  <cols>
    <col min="1" max="1" width="6.3984375" style="3" customWidth="1"/>
    <col min="2" max="2" width="39.09765625" style="3" customWidth="1"/>
    <col min="3" max="3" width="13.69921875" style="63" customWidth="1"/>
    <col min="4" max="4" width="12.19921875" style="63" customWidth="1"/>
    <col min="5" max="5" width="13" style="63" customWidth="1"/>
    <col min="6" max="6" width="8.8984375" style="63" customWidth="1"/>
    <col min="7" max="7" width="12.69921875" style="4" customWidth="1"/>
    <col min="8" max="8" width="11.19921875" style="4" hidden="1" customWidth="1"/>
    <col min="9" max="9" width="17.5" style="2" hidden="1" customWidth="1"/>
    <col min="10" max="10" width="12.8984375" style="3" customWidth="1"/>
    <col min="11" max="11" width="9.69921875" style="64" customWidth="1"/>
  </cols>
  <sheetData>
    <row r="1" spans="1:11" x14ac:dyDescent="0.6">
      <c r="A1" s="1169" t="s">
        <v>149</v>
      </c>
      <c r="B1" s="1169"/>
      <c r="C1" s="1169"/>
      <c r="D1" s="1169"/>
      <c r="E1" s="1169"/>
      <c r="F1" s="1169"/>
      <c r="G1" s="1169"/>
      <c r="H1" s="1169"/>
      <c r="I1" s="1169"/>
      <c r="K1" s="3"/>
    </row>
    <row r="2" spans="1:11" x14ac:dyDescent="0.6">
      <c r="A2" s="1169" t="s">
        <v>0</v>
      </c>
      <c r="B2" s="1169"/>
      <c r="C2" s="1169"/>
      <c r="D2" s="1169"/>
      <c r="E2" s="1169"/>
      <c r="F2" s="1169"/>
      <c r="G2" s="1169"/>
      <c r="H2" s="1169"/>
      <c r="I2" s="1169"/>
      <c r="K2" s="3"/>
    </row>
    <row r="3" spans="1:11" x14ac:dyDescent="0.6">
      <c r="A3" s="22"/>
      <c r="B3" s="1170" t="str">
        <f>+[2]งบประจำและงบกลยุทธ์!A4</f>
        <v xml:space="preserve">                ข้อมูล ณ วันที่ 30 มิถุนายน 2566</v>
      </c>
      <c r="C3" s="1170"/>
      <c r="D3" s="1170"/>
      <c r="E3" s="1170"/>
      <c r="F3" s="1170"/>
      <c r="G3" s="249"/>
      <c r="H3" s="249"/>
      <c r="I3" s="249"/>
      <c r="J3" s="1046" t="s">
        <v>1</v>
      </c>
      <c r="K3" s="22"/>
    </row>
    <row r="4" spans="1:11" ht="18.75" customHeight="1" x14ac:dyDescent="0.25">
      <c r="A4" s="1171" t="s">
        <v>26</v>
      </c>
      <c r="B4" s="1171" t="s">
        <v>27</v>
      </c>
      <c r="C4" s="1173" t="s">
        <v>41</v>
      </c>
      <c r="D4" s="1175" t="s">
        <v>25</v>
      </c>
      <c r="E4" s="1175" t="s">
        <v>4</v>
      </c>
      <c r="F4" s="1175" t="s">
        <v>42</v>
      </c>
      <c r="G4" s="1175" t="s">
        <v>28</v>
      </c>
      <c r="H4" s="561" t="s">
        <v>6</v>
      </c>
      <c r="I4" s="1171" t="s">
        <v>55</v>
      </c>
      <c r="J4" s="1177" t="s">
        <v>6</v>
      </c>
      <c r="K4" s="1179" t="s">
        <v>56</v>
      </c>
    </row>
    <row r="5" spans="1:11" x14ac:dyDescent="0.25">
      <c r="A5" s="1172"/>
      <c r="B5" s="1172"/>
      <c r="C5" s="1174"/>
      <c r="D5" s="1176"/>
      <c r="E5" s="1176"/>
      <c r="F5" s="1176"/>
      <c r="G5" s="1176"/>
      <c r="H5" s="562"/>
      <c r="I5" s="1172"/>
      <c r="J5" s="1178"/>
      <c r="K5" s="1179"/>
    </row>
    <row r="6" spans="1:11" x14ac:dyDescent="0.25">
      <c r="A6" s="250" t="str">
        <f>[2]ระบบการควบคุมฯ!A34</f>
        <v>ข</v>
      </c>
      <c r="B6" s="23" t="str">
        <f>[2]ระบบการควบคุมฯ!B34</f>
        <v xml:space="preserve">แผนงานยุทธศาสตร์พัฒนาคุณภาพการศึกษาและการเรียนรู้ </v>
      </c>
      <c r="C6" s="251"/>
      <c r="D6" s="251">
        <f>+D9+D15</f>
        <v>7527200</v>
      </c>
      <c r="E6" s="251">
        <f t="shared" ref="E6:J6" si="0">+E9+E15</f>
        <v>886200</v>
      </c>
      <c r="F6" s="251">
        <f t="shared" si="0"/>
        <v>0</v>
      </c>
      <c r="G6" s="251">
        <f t="shared" si="0"/>
        <v>6640695</v>
      </c>
      <c r="H6" s="251">
        <f t="shared" si="0"/>
        <v>0</v>
      </c>
      <c r="I6" s="251">
        <f t="shared" si="0"/>
        <v>0</v>
      </c>
      <c r="J6" s="251">
        <f t="shared" si="0"/>
        <v>305</v>
      </c>
      <c r="K6" s="24"/>
    </row>
    <row r="7" spans="1:11" x14ac:dyDescent="0.6">
      <c r="A7" s="28"/>
      <c r="B7" s="727" t="s">
        <v>150</v>
      </c>
      <c r="C7" s="440"/>
      <c r="D7" s="265">
        <f>+D17+D69</f>
        <v>678700</v>
      </c>
      <c r="E7" s="265">
        <f t="shared" ref="E7:J7" si="1">+E17+E69</f>
        <v>0</v>
      </c>
      <c r="F7" s="265">
        <f t="shared" si="1"/>
        <v>0</v>
      </c>
      <c r="G7" s="265">
        <f t="shared" si="1"/>
        <v>678450</v>
      </c>
      <c r="H7" s="265">
        <f t="shared" si="1"/>
        <v>0</v>
      </c>
      <c r="I7" s="265">
        <f t="shared" si="1"/>
        <v>0</v>
      </c>
      <c r="J7" s="265">
        <f t="shared" si="1"/>
        <v>250</v>
      </c>
      <c r="K7" s="265">
        <f t="shared" ref="K7" si="2">+K17</f>
        <v>0</v>
      </c>
    </row>
    <row r="8" spans="1:11" x14ac:dyDescent="0.6">
      <c r="A8" s="28"/>
      <c r="B8" s="728" t="s">
        <v>151</v>
      </c>
      <c r="C8" s="440"/>
      <c r="D8" s="265">
        <f>+D39+D64</f>
        <v>6848500</v>
      </c>
      <c r="E8" s="265">
        <f t="shared" ref="E8:J8" si="3">+E39+E64</f>
        <v>886200</v>
      </c>
      <c r="F8" s="265">
        <f t="shared" si="3"/>
        <v>0</v>
      </c>
      <c r="G8" s="265">
        <f t="shared" si="3"/>
        <v>5962245</v>
      </c>
      <c r="H8" s="265">
        <f t="shared" si="3"/>
        <v>0</v>
      </c>
      <c r="I8" s="265">
        <f t="shared" si="3"/>
        <v>0</v>
      </c>
      <c r="J8" s="265">
        <f t="shared" si="3"/>
        <v>55</v>
      </c>
      <c r="K8" s="36"/>
    </row>
    <row r="9" spans="1:11" ht="21" hidden="1" customHeight="1" x14ac:dyDescent="0.6">
      <c r="A9" s="252">
        <f>[2]ระบบการควบคุมฯ!A88</f>
        <v>3</v>
      </c>
      <c r="B9" s="253" t="str">
        <f>[2]ระบบการควบคุมฯ!B88</f>
        <v>โครงการขับเคลื่อนการพัฒนาการศึกษาที่ยั่งยืน</v>
      </c>
      <c r="C9" s="431" t="str">
        <f>[2]ระบบการควบคุมฯ!C88</f>
        <v xml:space="preserve">20004 31006100 </v>
      </c>
      <c r="D9" s="254">
        <f>D10</f>
        <v>0</v>
      </c>
      <c r="E9" s="254">
        <f t="shared" ref="E9:J11" si="4">E10</f>
        <v>0</v>
      </c>
      <c r="F9" s="254">
        <f t="shared" si="4"/>
        <v>0</v>
      </c>
      <c r="G9" s="254">
        <f t="shared" si="4"/>
        <v>0</v>
      </c>
      <c r="H9" s="254">
        <f t="shared" si="4"/>
        <v>0</v>
      </c>
      <c r="I9" s="254">
        <f t="shared" si="4"/>
        <v>0</v>
      </c>
      <c r="J9" s="254">
        <f t="shared" si="4"/>
        <v>0</v>
      </c>
      <c r="K9" s="255"/>
    </row>
    <row r="10" spans="1:11" ht="42" hidden="1" customHeight="1" x14ac:dyDescent="0.6">
      <c r="A10" s="481">
        <f>[2]ระบบการควบคุมฯ!A95</f>
        <v>3.2</v>
      </c>
      <c r="B10" s="482" t="str">
        <f>[2]ระบบการควบคุมฯ!B95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10" s="483" t="str">
        <f>[2]ระบบการควบคุมฯ!C95</f>
        <v>20004 66 00085 00000</v>
      </c>
      <c r="D10" s="484">
        <f>D11</f>
        <v>0</v>
      </c>
      <c r="E10" s="484">
        <f t="shared" si="4"/>
        <v>0</v>
      </c>
      <c r="F10" s="484">
        <f t="shared" si="4"/>
        <v>0</v>
      </c>
      <c r="G10" s="484">
        <f t="shared" si="4"/>
        <v>0</v>
      </c>
      <c r="H10" s="484">
        <f t="shared" si="4"/>
        <v>0</v>
      </c>
      <c r="I10" s="484">
        <f t="shared" si="4"/>
        <v>0</v>
      </c>
      <c r="J10" s="484">
        <f t="shared" si="4"/>
        <v>0</v>
      </c>
      <c r="K10" s="485"/>
    </row>
    <row r="11" spans="1:11" ht="21" hidden="1" customHeight="1" x14ac:dyDescent="0.6">
      <c r="A11" s="26"/>
      <c r="B11" s="27" t="str">
        <f>[2]ระบบการควบคุมฯ!B98</f>
        <v>งบลงทุน   6611320</v>
      </c>
      <c r="C11" s="432"/>
      <c r="D11" s="256">
        <f>D12</f>
        <v>0</v>
      </c>
      <c r="E11" s="256">
        <f t="shared" si="4"/>
        <v>0</v>
      </c>
      <c r="F11" s="256">
        <f t="shared" si="4"/>
        <v>0</v>
      </c>
      <c r="G11" s="256">
        <f t="shared" si="4"/>
        <v>0</v>
      </c>
      <c r="H11" s="256">
        <f t="shared" si="4"/>
        <v>0</v>
      </c>
      <c r="I11" s="256">
        <f t="shared" si="4"/>
        <v>0</v>
      </c>
      <c r="J11" s="256">
        <f t="shared" si="4"/>
        <v>0</v>
      </c>
      <c r="K11" s="28"/>
    </row>
    <row r="12" spans="1:11" ht="21" hidden="1" customHeight="1" x14ac:dyDescent="0.25">
      <c r="A12" s="29" t="str">
        <f>[2]ระบบการควบคุมฯ!A99</f>
        <v>3.1.2.1</v>
      </c>
      <c r="B12" s="30" t="str">
        <f>[2]ระบบการควบคุมฯ!B99</f>
        <v>ปรับปรุงซ่อมแซมอาคารเรียนอาคารประกอบและสิ่งก่อสร้างอื่น</v>
      </c>
      <c r="C12" s="433">
        <f>[2]ระบบการควบคุมฯ!C99</f>
        <v>0</v>
      </c>
      <c r="D12" s="257">
        <f>SUM(D13:D14)</f>
        <v>0</v>
      </c>
      <c r="E12" s="257">
        <f t="shared" ref="E12:J12" si="5">SUM(E13:E14)</f>
        <v>0</v>
      </c>
      <c r="F12" s="257">
        <f t="shared" si="5"/>
        <v>0</v>
      </c>
      <c r="G12" s="257">
        <f t="shared" si="5"/>
        <v>0</v>
      </c>
      <c r="H12" s="257">
        <f t="shared" si="5"/>
        <v>0</v>
      </c>
      <c r="I12" s="257">
        <f t="shared" si="5"/>
        <v>0</v>
      </c>
      <c r="J12" s="257">
        <f t="shared" si="5"/>
        <v>0</v>
      </c>
      <c r="K12" s="31"/>
    </row>
    <row r="13" spans="1:11" ht="21" hidden="1" customHeight="1" x14ac:dyDescent="0.6">
      <c r="A13" s="204" t="str">
        <f>[2]ระบบการควบคุมฯ!A100</f>
        <v>3.1.2.1.1</v>
      </c>
      <c r="B13" s="204" t="str">
        <f>[2]ระบบการควบคุมฯ!B100</f>
        <v>กลางคลองสิบ</v>
      </c>
      <c r="C13" s="204" t="str">
        <f>[2]ระบบการควบคุมฯ!C100</f>
        <v>20004 310061 410170</v>
      </c>
      <c r="D13" s="258">
        <f>[2]ระบบการควบคุมฯ!F100</f>
        <v>0</v>
      </c>
      <c r="E13" s="258">
        <f>[2]ระบบการควบคุมฯ!H100</f>
        <v>0</v>
      </c>
      <c r="F13" s="258">
        <f>[2]ระบบการควบคุมฯ!J100</f>
        <v>0</v>
      </c>
      <c r="G13" s="259">
        <f>[2]ระบบการควบคุมฯ!L100</f>
        <v>0</v>
      </c>
      <c r="H13" s="260"/>
      <c r="I13" s="205" t="s">
        <v>57</v>
      </c>
      <c r="J13" s="206">
        <f>D13-E13-F13-G13</f>
        <v>0</v>
      </c>
      <c r="K13" s="205"/>
    </row>
    <row r="14" spans="1:11" ht="21" hidden="1" customHeight="1" x14ac:dyDescent="0.6">
      <c r="A14" s="216" t="str">
        <f>[2]ระบบการควบคุมฯ!A101</f>
        <v>3.1.2.1.2</v>
      </c>
      <c r="B14" s="216" t="str">
        <f>[2]ระบบการควบคุมฯ!B101</f>
        <v>วัดศรีสโมสร</v>
      </c>
      <c r="C14" s="216" t="str">
        <f>[2]ระบบการควบคุมฯ!C101</f>
        <v>20005 310061 410170</v>
      </c>
      <c r="D14" s="261">
        <f>[2]ระบบการควบคุมฯ!F101</f>
        <v>0</v>
      </c>
      <c r="E14" s="261">
        <f>[2]ระบบการควบคุมฯ!H101</f>
        <v>0</v>
      </c>
      <c r="F14" s="261">
        <f>[2]ระบบการควบคุมฯ!J101</f>
        <v>0</v>
      </c>
      <c r="G14" s="262">
        <f>[2]ระบบการควบคุมฯ!L101</f>
        <v>0</v>
      </c>
      <c r="H14" s="263"/>
      <c r="I14" s="217" t="s">
        <v>58</v>
      </c>
      <c r="J14" s="218">
        <f>D14-E14-F14-G14</f>
        <v>0</v>
      </c>
      <c r="K14" s="217"/>
    </row>
    <row r="15" spans="1:11" x14ac:dyDescent="0.6">
      <c r="A15" s="434">
        <v>1</v>
      </c>
      <c r="B15" s="435" t="str">
        <f>[2]ระบบการควบคุมฯ!B203</f>
        <v>โครงการโรงเรียนคุณภาพประจำตำบล</v>
      </c>
      <c r="C15" s="436" t="str">
        <f>+[2]ระบบการควบคุมฯ!C203</f>
        <v>20004 31011600</v>
      </c>
      <c r="D15" s="437">
        <f t="shared" ref="D15:J15" si="6">+D16+D38+D63+D68</f>
        <v>7527200</v>
      </c>
      <c r="E15" s="437">
        <f t="shared" si="6"/>
        <v>886200</v>
      </c>
      <c r="F15" s="437">
        <f t="shared" si="6"/>
        <v>0</v>
      </c>
      <c r="G15" s="437">
        <f t="shared" si="6"/>
        <v>6640695</v>
      </c>
      <c r="H15" s="437">
        <f t="shared" si="6"/>
        <v>0</v>
      </c>
      <c r="I15" s="437">
        <f t="shared" si="6"/>
        <v>0</v>
      </c>
      <c r="J15" s="437">
        <f t="shared" si="6"/>
        <v>305</v>
      </c>
      <c r="K15" s="438"/>
    </row>
    <row r="16" spans="1:11" ht="42" customHeight="1" x14ac:dyDescent="0.25">
      <c r="A16" s="33">
        <v>1.1000000000000001</v>
      </c>
      <c r="B16" s="207" t="str">
        <f>[2]ระบบการควบคุมฯ!B208</f>
        <v>กิจกรรมโรงเรียนคุณภาพประจำตำบล(1 ตำบล 1 โรงเรียนคุณภาพ)</v>
      </c>
      <c r="C16" s="439" t="str">
        <f>+[2]ระบบการควบคุมฯ!C208</f>
        <v>20004 66 00036 00000</v>
      </c>
      <c r="D16" s="264">
        <f>+D17</f>
        <v>582800</v>
      </c>
      <c r="E16" s="264">
        <f t="shared" ref="E16:J16" si="7">+E17</f>
        <v>0</v>
      </c>
      <c r="F16" s="264">
        <f t="shared" si="7"/>
        <v>0</v>
      </c>
      <c r="G16" s="264">
        <f t="shared" si="7"/>
        <v>582570</v>
      </c>
      <c r="H16" s="264">
        <f t="shared" si="7"/>
        <v>0</v>
      </c>
      <c r="I16" s="264">
        <f t="shared" si="7"/>
        <v>0</v>
      </c>
      <c r="J16" s="264">
        <f t="shared" si="7"/>
        <v>230</v>
      </c>
      <c r="K16" s="34"/>
    </row>
    <row r="17" spans="1:11" x14ac:dyDescent="0.6">
      <c r="A17" s="28"/>
      <c r="B17" s="35" t="str">
        <f>[2]ระบบการควบคุมฯ!B213</f>
        <v>งบลงทุน ค่าครุภัณฑ์   6611310</v>
      </c>
      <c r="C17" s="440"/>
      <c r="D17" s="265">
        <f>+D18+D23</f>
        <v>582800</v>
      </c>
      <c r="E17" s="265">
        <f t="shared" ref="E17:J17" si="8">+E18+E23</f>
        <v>0</v>
      </c>
      <c r="F17" s="265">
        <f t="shared" si="8"/>
        <v>0</v>
      </c>
      <c r="G17" s="265">
        <f t="shared" si="8"/>
        <v>582570</v>
      </c>
      <c r="H17" s="265">
        <f t="shared" si="8"/>
        <v>0</v>
      </c>
      <c r="I17" s="265">
        <f t="shared" si="8"/>
        <v>0</v>
      </c>
      <c r="J17" s="265">
        <f t="shared" si="8"/>
        <v>230</v>
      </c>
      <c r="K17" s="36"/>
    </row>
    <row r="18" spans="1:11" ht="21" hidden="1" customHeight="1" x14ac:dyDescent="0.6">
      <c r="A18" s="37"/>
      <c r="B18" s="38" t="str">
        <f>[2]ระบบการควบคุมฯ!B214</f>
        <v>ครุภัณฑ์โฆษณาและเผยแพร่ 120604</v>
      </c>
      <c r="C18" s="441"/>
      <c r="D18" s="266">
        <f>+D19+D21</f>
        <v>0</v>
      </c>
      <c r="E18" s="266">
        <f t="shared" ref="E18:J18" si="9">+E19+E21</f>
        <v>0</v>
      </c>
      <c r="F18" s="266">
        <f t="shared" si="9"/>
        <v>0</v>
      </c>
      <c r="G18" s="266">
        <f t="shared" si="9"/>
        <v>0</v>
      </c>
      <c r="H18" s="266">
        <f t="shared" si="9"/>
        <v>0</v>
      </c>
      <c r="I18" s="266">
        <f t="shared" si="9"/>
        <v>0</v>
      </c>
      <c r="J18" s="266">
        <f t="shared" si="9"/>
        <v>0</v>
      </c>
      <c r="K18" s="267">
        <f>+[2]ระบบการควบคุมฯ!Q517</f>
        <v>0</v>
      </c>
    </row>
    <row r="19" spans="1:11" ht="63" hidden="1" customHeight="1" x14ac:dyDescent="0.25">
      <c r="A19" s="219" t="s">
        <v>34</v>
      </c>
      <c r="B19" s="220" t="str">
        <f>[2]ระบบการควบคุมฯ!B215</f>
        <v xml:space="preserve">เครื่องฉายภาพ3มิติ </v>
      </c>
      <c r="C19" s="442" t="str">
        <f>[2]ระบบการควบคุมฯ!C215</f>
        <v>ศธ 04002/ว5206 ลว.9/12/2021 โอนครั้งที่ 89</v>
      </c>
      <c r="D19" s="268">
        <f>SUM(D20)</f>
        <v>0</v>
      </c>
      <c r="E19" s="268">
        <f t="shared" ref="E19:J19" si="10">SUM(E20)</f>
        <v>0</v>
      </c>
      <c r="F19" s="268">
        <f t="shared" si="10"/>
        <v>0</v>
      </c>
      <c r="G19" s="268">
        <f t="shared" si="10"/>
        <v>0</v>
      </c>
      <c r="H19" s="268">
        <f t="shared" si="10"/>
        <v>0</v>
      </c>
      <c r="I19" s="268">
        <f t="shared" si="10"/>
        <v>0</v>
      </c>
      <c r="J19" s="268">
        <f t="shared" si="10"/>
        <v>0</v>
      </c>
      <c r="K19" s="221"/>
    </row>
    <row r="20" spans="1:11" ht="42" hidden="1" customHeight="1" x14ac:dyDescent="0.6">
      <c r="A20" s="269" t="s">
        <v>52</v>
      </c>
      <c r="B20" s="270" t="str">
        <f>[2]ระบบการควบคุมฯ!B216</f>
        <v>โรงเรียนธัญญสิทธิศิลป์ 30 เครื่อง</v>
      </c>
      <c r="C20" s="443" t="str">
        <f>[2]ระบบการควบคุมฯ!C216</f>
        <v>20004 3100610 3110xxx</v>
      </c>
      <c r="D20" s="271">
        <f>[2]ระบบการควบคุมฯ!F216</f>
        <v>0</v>
      </c>
      <c r="E20" s="271">
        <f>[2]ระบบการควบคุมฯ!H216</f>
        <v>0</v>
      </c>
      <c r="F20" s="271">
        <f>[2]ระบบการควบคุมฯ!J216</f>
        <v>0</v>
      </c>
      <c r="G20" s="272">
        <f>[2]ระบบการควบคุมฯ!L216</f>
        <v>0</v>
      </c>
      <c r="H20" s="273"/>
      <c r="I20" s="274" t="s">
        <v>59</v>
      </c>
      <c r="J20" s="275">
        <f>D20-E20-F20-G20</f>
        <v>0</v>
      </c>
      <c r="K20" s="276"/>
    </row>
    <row r="21" spans="1:11" ht="42" hidden="1" customHeight="1" x14ac:dyDescent="0.25">
      <c r="A21" s="29" t="s">
        <v>35</v>
      </c>
      <c r="B21" s="277" t="str">
        <f>+[2]ระบบการควบคุมฯ!B217</f>
        <v>เครื่องมัลติมิเดียโปรเจคเตอร์ระดับXGAขนาด5000ANSILumens</v>
      </c>
      <c r="C21" s="257" t="str">
        <f>+[2]ระบบการควบคุมฯ!C217</f>
        <v>ศธ 04002/ว5206 ลว.9/12/2021 โอนครั้งที่ 89</v>
      </c>
      <c r="D21" s="257">
        <f>SUM(D22)</f>
        <v>0</v>
      </c>
      <c r="E21" s="257">
        <f t="shared" ref="E21:J21" si="11">SUM(E22)</f>
        <v>0</v>
      </c>
      <c r="F21" s="257">
        <f t="shared" si="11"/>
        <v>0</v>
      </c>
      <c r="G21" s="257">
        <f t="shared" si="11"/>
        <v>0</v>
      </c>
      <c r="H21" s="257">
        <f t="shared" si="11"/>
        <v>0</v>
      </c>
      <c r="I21" s="257">
        <f t="shared" si="11"/>
        <v>0</v>
      </c>
      <c r="J21" s="257">
        <f t="shared" si="11"/>
        <v>0</v>
      </c>
      <c r="K21" s="39"/>
    </row>
    <row r="22" spans="1:11" ht="21" hidden="1" customHeight="1" x14ac:dyDescent="0.6">
      <c r="A22" s="48" t="s">
        <v>60</v>
      </c>
      <c r="B22" s="444" t="str">
        <f>+[2]ระบบการควบคุมฯ!B218</f>
        <v xml:space="preserve"> โรงเรียนชุมชนบึงบา</v>
      </c>
      <c r="C22" s="445" t="str">
        <f>+[2]ระบบการควบคุมฯ!C218</f>
        <v>20004 3100610 3110xxx</v>
      </c>
      <c r="D22" s="299">
        <f>+[2]ระบบการควบคุมฯ!F218</f>
        <v>0</v>
      </c>
      <c r="E22" s="299">
        <f>+[2]ระบบการควบคุมฯ!G218+[2]ระบบการควบคุมฯ!H218</f>
        <v>0</v>
      </c>
      <c r="F22" s="299">
        <f>+[2]ระบบการควบคุมฯ!J218</f>
        <v>0</v>
      </c>
      <c r="G22" s="300">
        <f>+[2]ระบบการควบคุมฯ!L218</f>
        <v>0</v>
      </c>
      <c r="H22" s="445"/>
      <c r="I22" s="446"/>
      <c r="J22" s="206">
        <f>D22-E22-F22-G22</f>
        <v>0</v>
      </c>
      <c r="K22" s="447"/>
    </row>
    <row r="23" spans="1:11" x14ac:dyDescent="0.6">
      <c r="A23" s="40" t="s">
        <v>43</v>
      </c>
      <c r="B23" s="41" t="str">
        <f>+[2]ระบบการควบคุมฯ!B219</f>
        <v>ครุภัณฑ์การศึกษา 120611</v>
      </c>
      <c r="C23" s="281"/>
      <c r="D23" s="281">
        <f>+D24+D27+D30+D33+D36</f>
        <v>582800</v>
      </c>
      <c r="E23" s="281">
        <f t="shared" ref="E23:J23" si="12">+E24+E27+E30+E33+E36</f>
        <v>0</v>
      </c>
      <c r="F23" s="281">
        <f t="shared" si="12"/>
        <v>0</v>
      </c>
      <c r="G23" s="281">
        <f t="shared" si="12"/>
        <v>582570</v>
      </c>
      <c r="H23" s="281">
        <f t="shared" si="12"/>
        <v>0</v>
      </c>
      <c r="I23" s="281">
        <f t="shared" si="12"/>
        <v>0</v>
      </c>
      <c r="J23" s="281">
        <f t="shared" si="12"/>
        <v>230</v>
      </c>
      <c r="K23" s="555"/>
    </row>
    <row r="24" spans="1:11" ht="63" customHeight="1" x14ac:dyDescent="0.25">
      <c r="A24" s="219" t="s">
        <v>51</v>
      </c>
      <c r="B24" s="222" t="str">
        <f>+[2]ระบบการควบคุมฯ!B221</f>
        <v xml:space="preserve">ครุภัณฑ์กลุ่มสาระการเรียนรู้ ระดับประถมศึกษา แบบ 2 </v>
      </c>
      <c r="C24" s="442" t="str">
        <f>+[2]ระบบการควบคุมฯ!C221</f>
        <v>ศธ 04002/ว5169 ลว.11/11/2022 โอนครั้งที่60</v>
      </c>
      <c r="D24" s="268">
        <f>SUM(D25)</f>
        <v>156000</v>
      </c>
      <c r="E24" s="268">
        <f t="shared" ref="E24:J24" si="13">SUM(E25)</f>
        <v>0</v>
      </c>
      <c r="F24" s="268">
        <f t="shared" si="13"/>
        <v>0</v>
      </c>
      <c r="G24" s="268">
        <f t="shared" si="13"/>
        <v>156000</v>
      </c>
      <c r="H24" s="268">
        <f t="shared" si="13"/>
        <v>0</v>
      </c>
      <c r="I24" s="268">
        <f t="shared" si="13"/>
        <v>0</v>
      </c>
      <c r="J24" s="268">
        <f t="shared" si="13"/>
        <v>0</v>
      </c>
      <c r="K24" s="221"/>
    </row>
    <row r="25" spans="1:11" x14ac:dyDescent="0.25">
      <c r="A25" s="729" t="str">
        <f>+[2]ระบบการควบคุมฯ!A223</f>
        <v>1)</v>
      </c>
      <c r="B25" s="730" t="str">
        <f>+[2]ระบบการควบคุมฯ!B223</f>
        <v>โรงเรียนวัดจุฬาจินดาราม</v>
      </c>
      <c r="C25" s="730" t="str">
        <f>+[2]ระบบการควบคุมฯ!C223</f>
        <v>20004310116003110793</v>
      </c>
      <c r="D25" s="731">
        <f>+[2]ระบบการควบคุมฯ!F223</f>
        <v>156000</v>
      </c>
      <c r="E25" s="731">
        <f>+[2]ระบบการควบคุมฯ!H223</f>
        <v>0</v>
      </c>
      <c r="F25" s="731">
        <f>+[2]ระบบการควบคุมฯ!J223</f>
        <v>0</v>
      </c>
      <c r="G25" s="272">
        <f>+[2]ระบบการควบคุมฯ!L223</f>
        <v>156000</v>
      </c>
      <c r="H25" s="731"/>
      <c r="I25" s="732"/>
      <c r="J25" s="733">
        <f>D25-E25-F25-G25</f>
        <v>0</v>
      </c>
      <c r="K25" s="734"/>
    </row>
    <row r="26" spans="1:11" ht="63" customHeight="1" x14ac:dyDescent="0.25">
      <c r="A26" s="912"/>
      <c r="B26" s="913" t="str">
        <f>+[2]ยุธศาสตร์เรียนดีปร3100116003211!E52</f>
        <v>ทำสัญญา 20 กพ 66 ครบ 22 มีค 66</v>
      </c>
      <c r="C26" s="913"/>
      <c r="D26" s="914"/>
      <c r="E26" s="914"/>
      <c r="F26" s="914"/>
      <c r="G26" s="915"/>
      <c r="H26" s="914"/>
      <c r="I26" s="916"/>
      <c r="J26" s="917"/>
      <c r="K26" s="918"/>
    </row>
    <row r="27" spans="1:11" ht="63" x14ac:dyDescent="0.25">
      <c r="A27" s="219" t="s">
        <v>125</v>
      </c>
      <c r="B27" s="43" t="str">
        <f>+[2]ระบบการควบคุมฯ!B224</f>
        <v>โต๊ะเก้าอี้นักเรียนระดับประถมศึกษา</v>
      </c>
      <c r="C27" s="448" t="str">
        <f>+[2]ระบบการควบคุมฯ!C224</f>
        <v>ศธ 04002/ว5169 ลว.11/11/2022 โอนครั้งที่60</v>
      </c>
      <c r="D27" s="282">
        <f>SUM(D28:D29)</f>
        <v>123100</v>
      </c>
      <c r="E27" s="282">
        <f t="shared" ref="E27:J27" si="14">SUM(E28:E29)</f>
        <v>0</v>
      </c>
      <c r="F27" s="282">
        <f t="shared" si="14"/>
        <v>0</v>
      </c>
      <c r="G27" s="282">
        <f t="shared" si="14"/>
        <v>123046</v>
      </c>
      <c r="H27" s="282">
        <f t="shared" si="14"/>
        <v>0</v>
      </c>
      <c r="I27" s="282">
        <f t="shared" si="14"/>
        <v>0</v>
      </c>
      <c r="J27" s="282">
        <f t="shared" si="14"/>
        <v>54</v>
      </c>
      <c r="K27" s="39"/>
    </row>
    <row r="28" spans="1:11" x14ac:dyDescent="0.25">
      <c r="A28" s="778" t="str">
        <f>+[2]ระบบการควบคุมฯ!A225</f>
        <v>1)</v>
      </c>
      <c r="B28" s="58" t="str">
        <f>+[2]ระบบการควบคุมฯ!B225</f>
        <v>โรงเรียนวัดมูลจินดาราม 154 ชุด</v>
      </c>
      <c r="C28" s="283" t="str">
        <f>+[2]ระบบการควบคุมฯ!C225</f>
        <v>20004310116003110794</v>
      </c>
      <c r="D28" s="283">
        <f>+[2]ระบบการควบคุมฯ!F225</f>
        <v>123100</v>
      </c>
      <c r="E28" s="283">
        <f>+[2]ระบบการควบคุมฯ!H225</f>
        <v>0</v>
      </c>
      <c r="F28" s="283">
        <f>+[2]ระบบการควบคุมฯ!J225</f>
        <v>0</v>
      </c>
      <c r="G28" s="284">
        <f>+[2]ระบบการควบคุมฯ!L225</f>
        <v>123046</v>
      </c>
      <c r="H28" s="783"/>
      <c r="I28" s="58"/>
      <c r="J28" s="285">
        <f>D28-E28-F28-G28</f>
        <v>54</v>
      </c>
      <c r="K28" s="919"/>
    </row>
    <row r="29" spans="1:11" ht="56.25" customHeight="1" x14ac:dyDescent="0.6">
      <c r="A29" s="9"/>
      <c r="B29" s="9" t="str">
        <f>+[2]ระบบการควบคุมฯ!B226</f>
        <v>โอนกลับส่วนกลาง107900</v>
      </c>
      <c r="C29" s="288" t="str">
        <f>+[2]ระบบการควบคุมฯ!C226</f>
        <v>ศธ 04002/ว2579/29มิย 66</v>
      </c>
      <c r="D29" s="288">
        <f>+[2]ระบบการควบคุมฯ!F226</f>
        <v>0</v>
      </c>
      <c r="E29" s="288">
        <f>+[2]ระบบการควบคุมฯ!H226</f>
        <v>0</v>
      </c>
      <c r="F29" s="288">
        <f>+[2]ระบบการควบคุมฯ!J226</f>
        <v>0</v>
      </c>
      <c r="G29" s="287">
        <f>+[2]ระบบการควบคุมฯ!L226</f>
        <v>0</v>
      </c>
      <c r="H29" s="289"/>
      <c r="I29" s="9"/>
      <c r="J29" s="32">
        <f>D29-E29-F29-G29</f>
        <v>0</v>
      </c>
      <c r="K29" s="42"/>
    </row>
    <row r="30" spans="1:11" ht="42" customHeight="1" x14ac:dyDescent="0.25">
      <c r="A30" s="219" t="s">
        <v>126</v>
      </c>
      <c r="B30" s="219" t="str">
        <f>+[2]ระบบการควบคุมฯ!B227</f>
        <v>โต๊ะเก้าอี้นักเรียนระดับก่อนประถมศึกษา</v>
      </c>
      <c r="C30" s="735" t="str">
        <f>+[2]ระบบการควบคุมฯ!C227</f>
        <v>ศธ 04002/ว5169 ลว.11/11/2022 โอนครั้งที่60</v>
      </c>
      <c r="D30" s="736">
        <f>SUM(D31:D32)</f>
        <v>91700</v>
      </c>
      <c r="E30" s="737">
        <f t="shared" ref="E30:J30" si="15">SUM(E31:E32)</f>
        <v>0</v>
      </c>
      <c r="F30" s="737">
        <f t="shared" si="15"/>
        <v>0</v>
      </c>
      <c r="G30" s="737">
        <f t="shared" si="15"/>
        <v>91524</v>
      </c>
      <c r="H30" s="736">
        <f t="shared" si="15"/>
        <v>0</v>
      </c>
      <c r="I30" s="736">
        <f t="shared" si="15"/>
        <v>0</v>
      </c>
      <c r="J30" s="736">
        <f t="shared" si="15"/>
        <v>176</v>
      </c>
      <c r="K30" s="257">
        <f>SUM(G31)</f>
        <v>63120</v>
      </c>
    </row>
    <row r="31" spans="1:11" ht="42" customHeight="1" x14ac:dyDescent="0.6">
      <c r="A31" s="738" t="str">
        <f>+[2]ระบบการควบคุมฯ!A228</f>
        <v>1)</v>
      </c>
      <c r="B31" s="269" t="str">
        <f>+[2]ระบบการควบคุมฯ!B228</f>
        <v>วัดเกตุประภา</v>
      </c>
      <c r="C31" s="449" t="str">
        <f>+[2]ระบบการควบคุมฯ!C228</f>
        <v>20004310116003110795</v>
      </c>
      <c r="D31" s="279">
        <f>+[2]ระบบการควบคุมฯ!F228</f>
        <v>63200</v>
      </c>
      <c r="E31" s="279">
        <f>+[2]ระบบการควบคุมฯ!H228</f>
        <v>0</v>
      </c>
      <c r="F31" s="279">
        <f>+[2]ระบบการควบคุมฯ!J228</f>
        <v>0</v>
      </c>
      <c r="G31" s="280">
        <f>+[2]ระบบการควบคุมฯ!L228</f>
        <v>63120</v>
      </c>
      <c r="H31" s="291"/>
      <c r="I31" s="58"/>
      <c r="J31" s="285">
        <f>D31-E31-F31-G31</f>
        <v>80</v>
      </c>
      <c r="K31" s="920"/>
    </row>
    <row r="32" spans="1:11" ht="63" customHeight="1" x14ac:dyDescent="0.6">
      <c r="A32" s="738" t="str">
        <f>+[2]ระบบการควบคุมฯ!A230</f>
        <v>2)</v>
      </c>
      <c r="B32" s="269" t="str">
        <f>+[2]ระบบการควบคุมฯ!B230</f>
        <v>นิกรราษฎร์บํารุงวิทย์</v>
      </c>
      <c r="C32" s="449" t="str">
        <f>+[2]ระบบการควบคุมฯ!C230</f>
        <v>20004310116003110796</v>
      </c>
      <c r="D32" s="279">
        <f>+[2]ระบบการควบคุมฯ!F230</f>
        <v>28500</v>
      </c>
      <c r="E32" s="279">
        <f>+[2]ระบบการควบคุมฯ!H230</f>
        <v>0</v>
      </c>
      <c r="F32" s="279">
        <f>+[2]ระบบการควบคุมฯ!J230</f>
        <v>0</v>
      </c>
      <c r="G32" s="280">
        <f>+[2]ระบบการควบคุมฯ!L230</f>
        <v>28404</v>
      </c>
      <c r="H32" s="291"/>
      <c r="I32" s="58"/>
      <c r="J32" s="285">
        <f>D32-E32-F32-G32</f>
        <v>96</v>
      </c>
      <c r="K32" s="920"/>
    </row>
    <row r="33" spans="1:11" ht="42" customHeight="1" x14ac:dyDescent="0.25">
      <c r="A33" s="29" t="s">
        <v>127</v>
      </c>
      <c r="B33" s="29" t="str">
        <f>+[2]ระบบการควบคุมฯ!B232</f>
        <v xml:space="preserve">ครุภัณฑ์งานอาชีพ ระดับประถมศึกษา แบบ 3 </v>
      </c>
      <c r="C33" s="739" t="str">
        <f>+[2]ระบบการควบคุมฯ!C232</f>
        <v>ศธ 04002/ว5169 ลว.11/11/2022 โอนครั้งที่60</v>
      </c>
      <c r="D33" s="736">
        <f>SUM(D34)</f>
        <v>123000</v>
      </c>
      <c r="E33" s="737">
        <f t="shared" ref="E33:J33" si="16">SUM(E34)</f>
        <v>0</v>
      </c>
      <c r="F33" s="737">
        <f t="shared" si="16"/>
        <v>0</v>
      </c>
      <c r="G33" s="737">
        <f t="shared" si="16"/>
        <v>123000</v>
      </c>
      <c r="H33" s="736">
        <f t="shared" si="16"/>
        <v>0</v>
      </c>
      <c r="I33" s="736">
        <f t="shared" si="16"/>
        <v>0</v>
      </c>
      <c r="J33" s="736">
        <f t="shared" si="16"/>
        <v>0</v>
      </c>
      <c r="K33" s="257"/>
    </row>
    <row r="34" spans="1:11" ht="42" x14ac:dyDescent="0.25">
      <c r="A34" s="740" t="str">
        <f>+[2]ระบบการควบคุมฯ!A234</f>
        <v>1)</v>
      </c>
      <c r="B34" s="278" t="str">
        <f>+[2]ระบบการควบคุมฯ!B234</f>
        <v xml:space="preserve">โรงเรียนชุมชนวัดพิชิตปิตยาราม </v>
      </c>
      <c r="C34" s="741" t="str">
        <f>+[2]ระบบการควบคุมฯ!C234</f>
        <v>20004310116003110797</v>
      </c>
      <c r="D34" s="279">
        <f>+[2]ระบบการควบคุมฯ!F234</f>
        <v>123000</v>
      </c>
      <c r="E34" s="279">
        <f>+[2]ระบบการควบคุมฯ!H234</f>
        <v>0</v>
      </c>
      <c r="F34" s="279">
        <f>+[2]ระบบการควบคุมฯ!J234</f>
        <v>0</v>
      </c>
      <c r="G34" s="280">
        <f>+[2]ระบบการควบคุมฯ!L234</f>
        <v>123000</v>
      </c>
      <c r="H34" s="319"/>
      <c r="I34" s="278"/>
      <c r="J34" s="742">
        <f>D34-E34-F34-G34</f>
        <v>0</v>
      </c>
      <c r="K34" s="286"/>
    </row>
    <row r="35" spans="1:11" ht="42" customHeight="1" x14ac:dyDescent="0.25">
      <c r="A35" s="740"/>
      <c r="B35" s="278" t="s">
        <v>185</v>
      </c>
      <c r="C35" s="741"/>
      <c r="D35" s="279"/>
      <c r="E35" s="279"/>
      <c r="F35" s="279"/>
      <c r="G35" s="280"/>
      <c r="H35" s="319"/>
      <c r="I35" s="278"/>
      <c r="J35" s="742"/>
      <c r="K35" s="286"/>
    </row>
    <row r="36" spans="1:11" ht="42" customHeight="1" x14ac:dyDescent="0.25">
      <c r="A36" s="29" t="s">
        <v>152</v>
      </c>
      <c r="B36" s="743" t="str">
        <f>+[2]ระบบการควบคุมฯ!B236</f>
        <v xml:space="preserve">ครุภัณฑ์พัฒนาทักษะ ระดับก่อนประถมศึกษา แบบ 3 </v>
      </c>
      <c r="C36" s="744" t="str">
        <f>+[2]ระบบการควบคุมฯ!C236</f>
        <v>20004310116003110796</v>
      </c>
      <c r="D36" s="745">
        <f>+[2]ระบบการควบคุมฯ!F236</f>
        <v>89000</v>
      </c>
      <c r="E36" s="745">
        <f>+[2]ระบบการควบคุมฯ!H236</f>
        <v>0</v>
      </c>
      <c r="F36" s="745">
        <f>+[2]ระบบการควบคุมฯ!J236</f>
        <v>0</v>
      </c>
      <c r="G36" s="746">
        <f>+[2]ระบบการควบคุมฯ!L236</f>
        <v>89000</v>
      </c>
      <c r="H36" s="737"/>
      <c r="I36" s="29"/>
      <c r="J36" s="747">
        <f>D36-E36-F36-G36</f>
        <v>0</v>
      </c>
      <c r="K36" s="39"/>
    </row>
    <row r="37" spans="1:11" ht="42" x14ac:dyDescent="0.25">
      <c r="A37" s="748" t="str">
        <f>+[2]ระบบการควบคุมฯ!A237</f>
        <v>1)</v>
      </c>
      <c r="B37" s="292" t="str">
        <f>+[2]ระบบการควบคุมฯ!B237</f>
        <v xml:space="preserve">โรงเรียนวัดคลองชัน </v>
      </c>
      <c r="C37" s="450" t="str">
        <f>+[2]ระบบการควบคุมฯ!C237</f>
        <v>20004310116003110798</v>
      </c>
      <c r="D37" s="749">
        <f>+[2]ระบบการควบคุมฯ!F237</f>
        <v>89000</v>
      </c>
      <c r="E37" s="749">
        <f>+[2]ระบบการควบคุมฯ!H237</f>
        <v>0</v>
      </c>
      <c r="F37" s="749">
        <f>+[2]ระบบการควบคุมฯ!J237</f>
        <v>0</v>
      </c>
      <c r="G37" s="750">
        <f>+[2]ระบบการควบคุมฯ!L237</f>
        <v>89000</v>
      </c>
      <c r="H37" s="751"/>
      <c r="I37" s="296"/>
      <c r="J37" s="752">
        <f>D37-E37-F37-G37</f>
        <v>0</v>
      </c>
      <c r="K37" s="286"/>
    </row>
    <row r="38" spans="1:11" ht="55.95" customHeight="1" x14ac:dyDescent="0.6">
      <c r="A38" s="485">
        <v>1.2</v>
      </c>
      <c r="B38" s="753" t="str">
        <f>+[2]ระบบการควบคุมฯ!B239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38" s="754" t="str">
        <f>+[2]ระบบการควบคุมฯ!C239</f>
        <v>20004 66000 7700000</v>
      </c>
      <c r="D38" s="484">
        <f>+D39</f>
        <v>4868500</v>
      </c>
      <c r="E38" s="484">
        <f t="shared" ref="E38:J38" si="17">+E39</f>
        <v>886200</v>
      </c>
      <c r="F38" s="484">
        <f t="shared" si="17"/>
        <v>0</v>
      </c>
      <c r="G38" s="484">
        <f t="shared" si="17"/>
        <v>3982245</v>
      </c>
      <c r="H38" s="484">
        <f t="shared" si="17"/>
        <v>0</v>
      </c>
      <c r="I38" s="484">
        <f t="shared" si="17"/>
        <v>0</v>
      </c>
      <c r="J38" s="484">
        <f t="shared" si="17"/>
        <v>55</v>
      </c>
      <c r="K38" s="755"/>
    </row>
    <row r="39" spans="1:11" x14ac:dyDescent="0.6">
      <c r="A39" s="756"/>
      <c r="B39" s="728" t="str">
        <f>+[2]ระบบการควบคุมฯ!B240</f>
        <v>งบลงทุน  ค่าที่ดินและสิ่งก่อสร้าง 6611320</v>
      </c>
      <c r="C39" s="757"/>
      <c r="D39" s="757">
        <f>+D40+D57+D60</f>
        <v>4868500</v>
      </c>
      <c r="E39" s="757">
        <f t="shared" ref="E39:J39" si="18">+E40+E57+E60</f>
        <v>886200</v>
      </c>
      <c r="F39" s="757">
        <f t="shared" si="18"/>
        <v>0</v>
      </c>
      <c r="G39" s="757">
        <f t="shared" si="18"/>
        <v>3982245</v>
      </c>
      <c r="H39" s="757">
        <f t="shared" si="18"/>
        <v>0</v>
      </c>
      <c r="I39" s="757">
        <f t="shared" si="18"/>
        <v>0</v>
      </c>
      <c r="J39" s="757">
        <f t="shared" si="18"/>
        <v>55</v>
      </c>
      <c r="K39" s="758"/>
    </row>
    <row r="40" spans="1:11" ht="54" customHeight="1" x14ac:dyDescent="0.25">
      <c r="A40" s="759" t="s">
        <v>153</v>
      </c>
      <c r="B40" s="46" t="str">
        <f>+[2]ระบบการควบคุมฯ!B241</f>
        <v>ปรับปรุงซ่อมแซมอาคารเรียนอาคารประกอบและสิ่งก่อสร้างอื่น</v>
      </c>
      <c r="C40" s="46" t="str">
        <f>+[2]ระบบการควบคุมฯ!C241</f>
        <v>ศธ 04002/ว5190 ลว.14/11/2022 โอนครั้งที่ 64</v>
      </c>
      <c r="D40" s="290">
        <f>SUM(D41:D55)</f>
        <v>3890300</v>
      </c>
      <c r="E40" s="290">
        <f t="shared" ref="E40:J40" si="19">SUM(E41:E55)</f>
        <v>455000</v>
      </c>
      <c r="F40" s="290">
        <f t="shared" si="19"/>
        <v>0</v>
      </c>
      <c r="G40" s="290">
        <f t="shared" si="19"/>
        <v>3435245</v>
      </c>
      <c r="H40" s="290">
        <f t="shared" si="19"/>
        <v>0</v>
      </c>
      <c r="I40" s="290">
        <f t="shared" si="19"/>
        <v>0</v>
      </c>
      <c r="J40" s="290">
        <f t="shared" si="19"/>
        <v>55</v>
      </c>
      <c r="K40" s="223"/>
    </row>
    <row r="41" spans="1:11" ht="42" x14ac:dyDescent="0.25">
      <c r="A41" s="760" t="str">
        <f>+[2]ระบบการควบคุมฯ!A244</f>
        <v>1)</v>
      </c>
      <c r="B41" s="761" t="str">
        <f>+[2]ระบบการควบคุมฯ!B244</f>
        <v>ชุมชนวัดพิชิตปิตยาราม</v>
      </c>
      <c r="C41" s="762" t="str">
        <f>+[2]ระบบการควบคุมฯ!C244</f>
        <v>20004310116003211915</v>
      </c>
      <c r="D41" s="749">
        <f>+[2]ระบบการควบคุมฯ!F244</f>
        <v>795000</v>
      </c>
      <c r="E41" s="279">
        <f>+[2]ระบบการควบคุมฯ!H244</f>
        <v>0</v>
      </c>
      <c r="F41" s="279">
        <f>+[2]ระบบการควบคุมฯ!J244</f>
        <v>0</v>
      </c>
      <c r="G41" s="280">
        <f>+[2]ระบบการควบคุมฯ!L244</f>
        <v>795000</v>
      </c>
      <c r="H41" s="319"/>
      <c r="I41" s="278"/>
      <c r="J41" s="742">
        <f>D41-E41-F41-G41</f>
        <v>0</v>
      </c>
      <c r="K41" s="294"/>
    </row>
    <row r="42" spans="1:11" ht="42" customHeight="1" x14ac:dyDescent="0.25">
      <c r="A42" s="760"/>
      <c r="B42" s="761" t="str">
        <f>+[2]ยุธศาสตร์เรียนดีปร3100116003211!E106</f>
        <v>ทำสัญญา 11 มค 66 ครบ 12 มีค 66</v>
      </c>
      <c r="C42" s="762"/>
      <c r="D42" s="749"/>
      <c r="E42" s="279"/>
      <c r="F42" s="279"/>
      <c r="G42" s="280"/>
      <c r="H42" s="319"/>
      <c r="I42" s="278"/>
      <c r="J42" s="742"/>
      <c r="K42" s="921"/>
    </row>
    <row r="43" spans="1:11" ht="42" x14ac:dyDescent="0.25">
      <c r="A43" s="763" t="str">
        <f>+[2]ระบบการควบคุมฯ!A245</f>
        <v>2)</v>
      </c>
      <c r="B43" s="292" t="str">
        <f>+[2]ระบบการควบคุมฯ!B245</f>
        <v>วัดขุมแก้ว</v>
      </c>
      <c r="C43" s="450" t="str">
        <f>+[2]ระบบการควบคุมฯ!C245</f>
        <v>20004310116003211916</v>
      </c>
      <c r="D43" s="293">
        <f>+[2]ระบบการควบคุมฯ!F245</f>
        <v>432000</v>
      </c>
      <c r="E43" s="279">
        <f>+[2]ระบบการควบคุมฯ!H245</f>
        <v>0</v>
      </c>
      <c r="F43" s="279">
        <f>+[2]ระบบการควบคุมฯ!J245</f>
        <v>0</v>
      </c>
      <c r="G43" s="280">
        <f>+[2]ระบบการควบคุมฯ!L245</f>
        <v>432000</v>
      </c>
      <c r="H43" s="291"/>
      <c r="I43" s="58"/>
      <c r="J43" s="285">
        <f>D43-E43-F43-G43</f>
        <v>0</v>
      </c>
      <c r="K43" s="295"/>
    </row>
    <row r="44" spans="1:11" s="65" customFormat="1" ht="48" customHeight="1" x14ac:dyDescent="0.25">
      <c r="A44" s="763"/>
      <c r="B44" s="292" t="str">
        <f>+[2]ยุธศาสตร์เรียนดีปร3100116003211!E117</f>
        <v>ทำสัญญา 20 มค 66 ครบ 20 เมย 66</v>
      </c>
      <c r="C44" s="450"/>
      <c r="D44" s="293"/>
      <c r="E44" s="279"/>
      <c r="F44" s="279"/>
      <c r="G44" s="280"/>
      <c r="H44" s="291"/>
      <c r="I44" s="58"/>
      <c r="J44" s="285"/>
      <c r="K44" s="295"/>
    </row>
    <row r="45" spans="1:11" ht="22.2" customHeight="1" x14ac:dyDescent="0.25">
      <c r="A45" s="763" t="str">
        <f>+[2]ระบบการควบคุมฯ!A246</f>
        <v>3)</v>
      </c>
      <c r="B45" s="292" t="str">
        <f>+[2]ระบบการควบคุมฯ!B246</f>
        <v>วัดมูลจินดาราม</v>
      </c>
      <c r="C45" s="450" t="str">
        <f>+[2]ระบบการควบคุมฯ!C246</f>
        <v>20004310116003211917</v>
      </c>
      <c r="D45" s="293">
        <f>+[2]ระบบการควบคุมฯ!F246</f>
        <v>455000</v>
      </c>
      <c r="E45" s="279">
        <f>+[2]ระบบการควบคุมฯ!H246</f>
        <v>455000</v>
      </c>
      <c r="F45" s="279">
        <f>+[2]ระบบการควบคุมฯ!J246</f>
        <v>0</v>
      </c>
      <c r="G45" s="280">
        <f>+[2]ระบบการควบคุมฯ!L246</f>
        <v>0</v>
      </c>
      <c r="H45" s="291"/>
      <c r="I45" s="58"/>
      <c r="J45" s="285">
        <f t="shared" ref="J45:J74" si="20">D45-E45-F45-G45</f>
        <v>0</v>
      </c>
      <c r="K45" s="295" t="s">
        <v>196</v>
      </c>
    </row>
    <row r="46" spans="1:11" ht="26.4" customHeight="1" x14ac:dyDescent="0.25">
      <c r="A46" s="763"/>
      <c r="B46" s="292" t="str">
        <f>+[2]ยุธศาสตร์เรียนดีปร3100116003211!E127</f>
        <v>ทำสัญญา 8 มีค 66 ครบ 7 พค 66</v>
      </c>
      <c r="C46" s="450"/>
      <c r="D46" s="293"/>
      <c r="E46" s="279"/>
      <c r="F46" s="279"/>
      <c r="G46" s="280"/>
      <c r="H46" s="291"/>
      <c r="I46" s="58"/>
      <c r="J46" s="285"/>
      <c r="K46" s="295"/>
    </row>
    <row r="47" spans="1:11" ht="63" customHeight="1" x14ac:dyDescent="0.25">
      <c r="A47" s="763" t="str">
        <f>+[2]ระบบการควบคุมฯ!A247</f>
        <v>4)</v>
      </c>
      <c r="B47" s="292" t="str">
        <f>+[2]ระบบการควบคุมฯ!B247</f>
        <v>วัดอัยยิการาม</v>
      </c>
      <c r="C47" s="450" t="str">
        <f>+[2]ระบบการควบคุมฯ!C247</f>
        <v>20004310116003211918</v>
      </c>
      <c r="D47" s="293">
        <f>+[2]ระบบการควบคุมฯ!F247</f>
        <v>499000</v>
      </c>
      <c r="E47" s="279">
        <f>+[2]ระบบการควบคุมฯ!H247</f>
        <v>0</v>
      </c>
      <c r="F47" s="279">
        <f>+[2]ระบบการควบคุมฯ!J247</f>
        <v>0</v>
      </c>
      <c r="G47" s="280">
        <f>+[2]ระบบการควบคุมฯ!L247</f>
        <v>499000</v>
      </c>
      <c r="H47" s="291"/>
      <c r="I47" s="58"/>
      <c r="J47" s="285">
        <f t="shared" si="20"/>
        <v>0</v>
      </c>
      <c r="K47" s="295"/>
    </row>
    <row r="48" spans="1:11" x14ac:dyDescent="0.25">
      <c r="A48" s="763"/>
      <c r="B48" s="922" t="str">
        <f>+[2]ยุธศาสตร์เรียนดีปร3100116003211!D134</f>
        <v>ทำสัญญา 14 ธค 65 ครบ 28 มค 66</v>
      </c>
      <c r="C48" s="762"/>
      <c r="D48" s="749"/>
      <c r="E48" s="279"/>
      <c r="F48" s="279"/>
      <c r="G48" s="280"/>
      <c r="H48" s="291"/>
      <c r="I48" s="58"/>
      <c r="J48" s="285"/>
      <c r="K48" s="295"/>
    </row>
    <row r="49" spans="1:11" s="65" customFormat="1" ht="57.6" customHeight="1" x14ac:dyDescent="0.25">
      <c r="A49" s="763" t="str">
        <f>+[2]ระบบการควบคุมฯ!A248</f>
        <v>5)</v>
      </c>
      <c r="B49" s="296" t="str">
        <f>+[2]ระบบการควบคุมฯ!B248</f>
        <v>วัดเกตุประภา</v>
      </c>
      <c r="C49" s="451" t="str">
        <f>+[2]ระบบการควบคุมฯ!C248</f>
        <v>20004310116003211919</v>
      </c>
      <c r="D49" s="297">
        <f>+[2]ระบบการควบคุมฯ!F248</f>
        <v>288000</v>
      </c>
      <c r="E49" s="283">
        <f>+[2]ระบบการควบคุมฯ!H248</f>
        <v>0</v>
      </c>
      <c r="F49" s="283">
        <f>+[2]ระบบการควบคุมฯ!J248</f>
        <v>0</v>
      </c>
      <c r="G49" s="284">
        <f>+[2]ระบบการควบคุมฯ!L248</f>
        <v>288000</v>
      </c>
      <c r="H49" s="291"/>
      <c r="I49" s="58"/>
      <c r="J49" s="285">
        <f t="shared" si="20"/>
        <v>0</v>
      </c>
      <c r="K49" s="295"/>
    </row>
    <row r="50" spans="1:11" x14ac:dyDescent="0.25">
      <c r="A50" s="763"/>
      <c r="B50" s="923" t="str">
        <f>+[2]ยุธศาสตร์เรียนดีปร3100116003211!D141</f>
        <v>ทำสัญญา 6 ธค 65 ครบ 05 มค 66</v>
      </c>
      <c r="C50" s="451"/>
      <c r="D50" s="297"/>
      <c r="E50" s="283"/>
      <c r="F50" s="283"/>
      <c r="G50" s="284"/>
      <c r="H50" s="291"/>
      <c r="I50" s="58"/>
      <c r="J50" s="285"/>
      <c r="K50" s="295"/>
    </row>
    <row r="51" spans="1:11" ht="42" x14ac:dyDescent="0.25">
      <c r="A51" s="763" t="str">
        <f>+[2]ระบบการควบคุมฯ!A249</f>
        <v>6)</v>
      </c>
      <c r="B51" s="296" t="str">
        <f>+[2]ระบบการควบคุมฯ!B249</f>
        <v>วัดพืชอุดม</v>
      </c>
      <c r="C51" s="451" t="str">
        <f>+[2]ระบบการควบคุมฯ!C249</f>
        <v>20004310116003211920</v>
      </c>
      <c r="D51" s="297">
        <f>+[2]ระบบการควบคุมฯ!F249</f>
        <v>856000</v>
      </c>
      <c r="E51" s="283">
        <f>+[2]ระบบการควบคุมฯ!H249</f>
        <v>0</v>
      </c>
      <c r="F51" s="283">
        <f>+[2]ระบบการควบคุมฯ!J249</f>
        <v>0</v>
      </c>
      <c r="G51" s="284">
        <f>+[2]ระบบการควบคุมฯ!L249</f>
        <v>856000</v>
      </c>
      <c r="H51" s="291"/>
      <c r="I51" s="58"/>
      <c r="J51" s="285">
        <f t="shared" si="20"/>
        <v>0</v>
      </c>
      <c r="K51" s="295"/>
    </row>
    <row r="52" spans="1:11" s="65" customFormat="1" x14ac:dyDescent="0.25">
      <c r="A52" s="763"/>
      <c r="B52" s="923" t="str">
        <f>+[2]ยุธศาสตร์เรียนดีปร3100116003211!D148</f>
        <v>ทำสัญญา 6 ธค 65 ครบ 05 มค 66</v>
      </c>
      <c r="C52" s="451"/>
      <c r="D52" s="297"/>
      <c r="E52" s="283"/>
      <c r="F52" s="283"/>
      <c r="G52" s="284"/>
      <c r="H52" s="291"/>
      <c r="I52" s="58"/>
      <c r="J52" s="285"/>
      <c r="K52" s="295"/>
    </row>
    <row r="53" spans="1:11" ht="42" x14ac:dyDescent="0.25">
      <c r="A53" s="763" t="str">
        <f>+[2]ระบบการควบคุมฯ!A250</f>
        <v>7)</v>
      </c>
      <c r="B53" s="296" t="str">
        <f>+[2]ระบบการควบคุมฯ!B250</f>
        <v>วัดจุฬาจินดาราม</v>
      </c>
      <c r="C53" s="451" t="str">
        <f>+[2]ระบบการควบคุมฯ!C250</f>
        <v>20004310116003211921</v>
      </c>
      <c r="D53" s="297">
        <f>+[2]ระบบการควบคุมฯ!F250</f>
        <v>52600</v>
      </c>
      <c r="E53" s="283">
        <f>+[2]ระบบการควบคุมฯ!H250</f>
        <v>0</v>
      </c>
      <c r="F53" s="283">
        <f>+[2]ระบบการควบคุมฯ!J250</f>
        <v>0</v>
      </c>
      <c r="G53" s="284">
        <f>+[2]ระบบการควบคุมฯ!L250</f>
        <v>52600</v>
      </c>
      <c r="H53" s="291"/>
      <c r="I53" s="58"/>
      <c r="J53" s="285">
        <f t="shared" ref="J53:J55" si="21">D53-E53-F53-G53</f>
        <v>0</v>
      </c>
      <c r="K53" s="295"/>
    </row>
    <row r="54" spans="1:11" ht="63" customHeight="1" x14ac:dyDescent="0.25">
      <c r="A54" s="763"/>
      <c r="B54" s="296" t="str">
        <f>+[2]ยุธศาสตร์เรียนดีปร3100116003211!D156</f>
        <v>ทำสัญญา 29 ธค 65 ครบ 28 มค 66</v>
      </c>
      <c r="C54" s="451"/>
      <c r="D54" s="297"/>
      <c r="E54" s="283"/>
      <c r="F54" s="283"/>
      <c r="G54" s="284"/>
      <c r="H54" s="291"/>
      <c r="I54" s="58"/>
      <c r="J54" s="285"/>
      <c r="K54" s="295"/>
    </row>
    <row r="55" spans="1:11" ht="50.4" customHeight="1" x14ac:dyDescent="0.25">
      <c r="A55" s="763" t="str">
        <f>+[2]ระบบการควบคุมฯ!A251</f>
        <v>8)</v>
      </c>
      <c r="B55" s="296" t="str">
        <f>+[2]ระบบการควบคุมฯ!B251</f>
        <v>วัดศรีคัคณางค์</v>
      </c>
      <c r="C55" s="451" t="str">
        <f>+[2]ระบบการควบคุมฯ!C251</f>
        <v>20004310116003211922</v>
      </c>
      <c r="D55" s="297">
        <f>+[2]ระบบการควบคุมฯ!F251</f>
        <v>512700</v>
      </c>
      <c r="E55" s="283">
        <f>+[2]ระบบการควบคุมฯ!H251</f>
        <v>0</v>
      </c>
      <c r="F55" s="283">
        <f>+[2]ระบบการควบคุมฯ!J251</f>
        <v>0</v>
      </c>
      <c r="G55" s="284">
        <f>+[2]ระบบการควบคุมฯ!L251</f>
        <v>512645</v>
      </c>
      <c r="H55" s="291"/>
      <c r="I55" s="58"/>
      <c r="J55" s="285">
        <f t="shared" si="21"/>
        <v>55</v>
      </c>
      <c r="K55" s="295"/>
    </row>
    <row r="56" spans="1:11" x14ac:dyDescent="0.25">
      <c r="A56" s="760"/>
      <c r="B56" s="296" t="str">
        <f>+[2]ยุธศาสตร์เรียนดีปร3100116003211!D163</f>
        <v>ทำสัญญา 12 มค 66 ครบ 26 กพ66</v>
      </c>
      <c r="C56" s="451"/>
      <c r="D56" s="297"/>
      <c r="E56" s="283"/>
      <c r="F56" s="283"/>
      <c r="G56" s="284"/>
      <c r="H56" s="291"/>
      <c r="I56" s="58"/>
      <c r="J56" s="285"/>
      <c r="K56" s="295"/>
    </row>
    <row r="57" spans="1:11" ht="45" customHeight="1" x14ac:dyDescent="0.25">
      <c r="A57" s="45" t="s">
        <v>154</v>
      </c>
      <c r="B57" s="46" t="str">
        <f>+[2]ระบบการควบคุมฯ!B252</f>
        <v>ห้องน้ำห้องส้วมนักเรียนชาย 6 ที่/49</v>
      </c>
      <c r="C57" s="452" t="str">
        <f>+[2]ระบบการควบคุมฯ!C252</f>
        <v>ศธ 04002/ว5190 ลว.14/11/2022 โอนครั้งที่ 64</v>
      </c>
      <c r="D57" s="290">
        <f>SUM(D58)</f>
        <v>547000</v>
      </c>
      <c r="E57" s="290">
        <f t="shared" ref="E57:J57" si="22">SUM(E58)</f>
        <v>0</v>
      </c>
      <c r="F57" s="290">
        <f t="shared" si="22"/>
        <v>0</v>
      </c>
      <c r="G57" s="290">
        <f t="shared" si="22"/>
        <v>547000</v>
      </c>
      <c r="H57" s="290">
        <f t="shared" si="22"/>
        <v>0</v>
      </c>
      <c r="I57" s="290">
        <f t="shared" si="22"/>
        <v>0</v>
      </c>
      <c r="J57" s="290">
        <f t="shared" si="22"/>
        <v>0</v>
      </c>
      <c r="K57" s="47"/>
    </row>
    <row r="58" spans="1:11" ht="63" customHeight="1" x14ac:dyDescent="0.6">
      <c r="A58" s="764" t="str">
        <f>+[2]ระบบการควบคุมฯ!A253</f>
        <v>1)</v>
      </c>
      <c r="B58" s="50" t="str">
        <f>+[2]ระบบการควบคุมฯ!B253</f>
        <v>วัดขุมแก้ว</v>
      </c>
      <c r="C58" s="50" t="str">
        <f>+[2]ระบบการควบคุมฯ!C253</f>
        <v>20004310116003211923</v>
      </c>
      <c r="D58" s="298">
        <f>+[2]ระบบการควบคุมฯ!F253</f>
        <v>547000</v>
      </c>
      <c r="E58" s="299">
        <f>+[2]ระบบการควบคุมฯ!H253</f>
        <v>0</v>
      </c>
      <c r="F58" s="299">
        <f>+[2]ระบบการควบคุมฯ!J253</f>
        <v>0</v>
      </c>
      <c r="G58" s="300">
        <f>+[2]ระบบการควบคุมฯ!L253</f>
        <v>547000</v>
      </c>
      <c r="H58" s="289"/>
      <c r="I58" s="9"/>
      <c r="J58" s="32">
        <f t="shared" si="20"/>
        <v>0</v>
      </c>
      <c r="K58" s="51"/>
    </row>
    <row r="59" spans="1:11" ht="46.2" customHeight="1" x14ac:dyDescent="0.6">
      <c r="A59" s="924"/>
      <c r="B59" s="925" t="str">
        <f>+[2]ยุธศาสตร์เรียนดีปร3100116003211!D170</f>
        <v>ทำสัญญา 20 มค 66 ครบ 20 เมย 66</v>
      </c>
      <c r="C59" s="925"/>
      <c r="D59" s="309"/>
      <c r="E59" s="299"/>
      <c r="F59" s="299"/>
      <c r="G59" s="300"/>
      <c r="H59" s="289"/>
      <c r="I59" s="9"/>
      <c r="J59" s="32"/>
      <c r="K59" s="51"/>
    </row>
    <row r="60" spans="1:11" ht="21" hidden="1" customHeight="1" x14ac:dyDescent="0.25">
      <c r="A60" s="45" t="s">
        <v>155</v>
      </c>
      <c r="B60" s="46" t="str">
        <f>+[2]ระบบการควบคุมฯ!B256</f>
        <v xml:space="preserve">อาคาร สพฐ. 4 (ห้องส้วม 4 ห้อง) </v>
      </c>
      <c r="C60" s="46" t="str">
        <f>+[2]ระบบการควบคุมฯ!C256</f>
        <v>ศธ 04002/ว5190 ลว.14/11/2022 โอนครั้งที่ 64</v>
      </c>
      <c r="D60" s="290">
        <f>SUM(D61)</f>
        <v>431200</v>
      </c>
      <c r="E60" s="290">
        <f t="shared" ref="E60:J60" si="23">SUM(E61)</f>
        <v>431200</v>
      </c>
      <c r="F60" s="290">
        <f t="shared" si="23"/>
        <v>0</v>
      </c>
      <c r="G60" s="290">
        <f t="shared" si="23"/>
        <v>0</v>
      </c>
      <c r="H60" s="290">
        <f t="shared" si="23"/>
        <v>0</v>
      </c>
      <c r="I60" s="290">
        <f t="shared" si="23"/>
        <v>0</v>
      </c>
      <c r="J60" s="290">
        <f t="shared" si="23"/>
        <v>0</v>
      </c>
      <c r="K60" s="47"/>
    </row>
    <row r="61" spans="1:11" ht="21" hidden="1" customHeight="1" x14ac:dyDescent="0.6">
      <c r="A61" s="764" t="str">
        <f>+[2]ระบบการควบคุมฯ!A257</f>
        <v>1)</v>
      </c>
      <c r="B61" s="50" t="str">
        <f>+[2]ระบบการควบคุมฯ!B257</f>
        <v>นิกรราษฎร์บํารุงวิทย์</v>
      </c>
      <c r="C61" s="453" t="str">
        <f>+[2]ระบบการควบคุมฯ!C257</f>
        <v>20004310116003211924</v>
      </c>
      <c r="D61" s="298">
        <f>+[2]ระบบการควบคุมฯ!F257</f>
        <v>431200</v>
      </c>
      <c r="E61" s="299">
        <f>+[2]ระบบการควบคุมฯ!H257</f>
        <v>431200</v>
      </c>
      <c r="F61" s="299">
        <f>+[2]ระบบการควบคุมฯ!J257</f>
        <v>0</v>
      </c>
      <c r="G61" s="300">
        <f>+[2]ระบบการควบคุมฯ!L257</f>
        <v>0</v>
      </c>
      <c r="H61" s="289"/>
      <c r="I61" s="9"/>
      <c r="J61" s="32">
        <f t="shared" ref="J61" si="24">D61-E61-F61-G61</f>
        <v>0</v>
      </c>
      <c r="K61" s="51" t="s">
        <v>196</v>
      </c>
    </row>
    <row r="62" spans="1:11" ht="21" hidden="1" customHeight="1" x14ac:dyDescent="0.6">
      <c r="A62" s="50"/>
      <c r="B62" s="50" t="str">
        <f>+[2]ยุธศาสตร์เรียนดีปร3100116003211!D210</f>
        <v>ทำสัญญา 19 ธค 65 ครบ 16 มีค 66</v>
      </c>
      <c r="C62" s="50"/>
      <c r="D62" s="298"/>
      <c r="E62" s="299"/>
      <c r="F62" s="299"/>
      <c r="G62" s="300"/>
      <c r="H62" s="289"/>
      <c r="I62" s="9"/>
      <c r="J62" s="32">
        <f t="shared" si="20"/>
        <v>0</v>
      </c>
      <c r="K62" s="51"/>
    </row>
    <row r="63" spans="1:11" ht="42" customHeight="1" x14ac:dyDescent="0.6">
      <c r="A63" s="485">
        <v>1.3</v>
      </c>
      <c r="B63" s="753" t="str">
        <f>+[2]ระบบการควบคุมฯ!B259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63" s="753" t="str">
        <f>+[2]ระบบการควบคุมฯ!C259</f>
        <v>20004 66 00079 00000</v>
      </c>
      <c r="D63" s="484">
        <f>+D64</f>
        <v>1980000</v>
      </c>
      <c r="E63" s="484">
        <f t="shared" ref="E63:J70" si="25">+E64</f>
        <v>0</v>
      </c>
      <c r="F63" s="484">
        <f t="shared" si="25"/>
        <v>0</v>
      </c>
      <c r="G63" s="484">
        <f t="shared" si="25"/>
        <v>1980000</v>
      </c>
      <c r="H63" s="484">
        <f t="shared" si="25"/>
        <v>0</v>
      </c>
      <c r="I63" s="484">
        <f t="shared" si="25"/>
        <v>0</v>
      </c>
      <c r="J63" s="484">
        <f t="shared" si="25"/>
        <v>0</v>
      </c>
      <c r="K63" s="755"/>
    </row>
    <row r="64" spans="1:11" ht="21" customHeight="1" x14ac:dyDescent="0.6">
      <c r="A64" s="756"/>
      <c r="B64" s="728" t="str">
        <f>+[2]ระบบการควบคุมฯ!B260</f>
        <v>งบลงทุน  ค่าที่ดินสิ่งก่อสร้าง 6611320</v>
      </c>
      <c r="C64" s="757" t="str">
        <f>+[2]ระบบการควบคุมฯ!C260</f>
        <v>20004 31011600 321xxxx</v>
      </c>
      <c r="D64" s="757">
        <f>+D65</f>
        <v>1980000</v>
      </c>
      <c r="E64" s="757">
        <f t="shared" si="25"/>
        <v>0</v>
      </c>
      <c r="F64" s="757">
        <f t="shared" si="25"/>
        <v>0</v>
      </c>
      <c r="G64" s="757">
        <f t="shared" si="25"/>
        <v>1980000</v>
      </c>
      <c r="H64" s="757">
        <f t="shared" si="25"/>
        <v>0</v>
      </c>
      <c r="I64" s="757">
        <f t="shared" si="25"/>
        <v>0</v>
      </c>
      <c r="J64" s="757">
        <f t="shared" si="25"/>
        <v>0</v>
      </c>
      <c r="K64" s="758"/>
    </row>
    <row r="65" spans="1:11" ht="63" x14ac:dyDescent="0.25">
      <c r="A65" s="765" t="s">
        <v>156</v>
      </c>
      <c r="B65" s="457" t="str">
        <f>+[2]ระบบการควบคุมฯ!B261</f>
        <v xml:space="preserve">ปรับปรุงซ่อมแซมอาคารเรียน อาคารประกอบและสิ่งก่อสร้างอื่น </v>
      </c>
      <c r="C65" s="457" t="str">
        <f>+[2]ระบบการควบคุมฯ!C261</f>
        <v>ศธ 04002/ว5190 ลว.14 พ.ย. 2565 โอนครั้งที่ 64</v>
      </c>
      <c r="D65" s="766">
        <f>+D66</f>
        <v>1980000</v>
      </c>
      <c r="E65" s="766">
        <f t="shared" si="25"/>
        <v>0</v>
      </c>
      <c r="F65" s="766">
        <f t="shared" si="25"/>
        <v>0</v>
      </c>
      <c r="G65" s="766">
        <f t="shared" si="25"/>
        <v>1980000</v>
      </c>
      <c r="H65" s="766">
        <f t="shared" si="25"/>
        <v>0</v>
      </c>
      <c r="I65" s="766">
        <f t="shared" si="25"/>
        <v>0</v>
      </c>
      <c r="J65" s="766">
        <f t="shared" si="25"/>
        <v>0</v>
      </c>
      <c r="K65" s="223"/>
    </row>
    <row r="66" spans="1:11" x14ac:dyDescent="0.25">
      <c r="A66" s="760" t="str">
        <f>+[2]ระบบการควบคุมฯ!A262</f>
        <v>1)</v>
      </c>
      <c r="B66" s="767" t="str">
        <f>+[2]ระบบการควบคุมฯ!B262</f>
        <v xml:space="preserve">โรงเรียนชุมชนบึงบา </v>
      </c>
      <c r="C66" s="760" t="str">
        <f>+[2]ระบบการควบคุมฯ!C262</f>
        <v>20004310116003215607</v>
      </c>
      <c r="D66" s="749">
        <f>+[2]ระบบการควบคุมฯ!D262</f>
        <v>1980000</v>
      </c>
      <c r="E66" s="279">
        <f>+[2]ระบบการควบคุมฯ!G262+[2]ระบบการควบคุมฯ!H262</f>
        <v>0</v>
      </c>
      <c r="F66" s="279">
        <f>+[2]ระบบการควบคุมฯ!I262+[2]ระบบการควบคุมฯ!J262</f>
        <v>0</v>
      </c>
      <c r="G66" s="280">
        <f>+[2]ระบบการควบคุมฯ!K262+[2]ระบบการควบคุมฯ!L262</f>
        <v>1980000</v>
      </c>
      <c r="H66" s="319"/>
      <c r="I66" s="278"/>
      <c r="J66" s="742">
        <f>D66-E66-F66-G66</f>
        <v>0</v>
      </c>
      <c r="K66" s="294"/>
    </row>
    <row r="67" spans="1:11" x14ac:dyDescent="0.25">
      <c r="A67" s="760"/>
      <c r="B67" s="926" t="str">
        <f>+[2]ยุธศาสตร์เรียนดีปร3100116003211!E236</f>
        <v>ทำสัญญญา  9 มค 66 ครบ 25 มีค 66</v>
      </c>
      <c r="C67" s="760"/>
      <c r="D67" s="749"/>
      <c r="E67" s="279"/>
      <c r="F67" s="279"/>
      <c r="G67" s="280"/>
      <c r="H67" s="319"/>
      <c r="I67" s="278"/>
      <c r="J67" s="742"/>
      <c r="K67" s="921"/>
    </row>
    <row r="68" spans="1:11" ht="63" customHeight="1" x14ac:dyDescent="0.6">
      <c r="A68" s="485">
        <v>1.4</v>
      </c>
      <c r="B68" s="753" t="str">
        <f>+[2]ระบบการควบคุมฯ!B265</f>
        <v xml:space="preserve"> กิจกรรมการยกระดับคุณภาพการศึกษา  (โรงเรียนคุณภาพ)</v>
      </c>
      <c r="C68" s="753" t="str">
        <f>+[2]ระบบการควบคุมฯ!C265</f>
        <v>20004 66 00096 00000</v>
      </c>
      <c r="D68" s="484">
        <f>+D69</f>
        <v>95900</v>
      </c>
      <c r="E68" s="484">
        <f t="shared" si="25"/>
        <v>0</v>
      </c>
      <c r="F68" s="484">
        <f t="shared" si="25"/>
        <v>0</v>
      </c>
      <c r="G68" s="484">
        <f t="shared" si="25"/>
        <v>95880</v>
      </c>
      <c r="H68" s="484">
        <f t="shared" si="25"/>
        <v>0</v>
      </c>
      <c r="I68" s="484">
        <f t="shared" si="25"/>
        <v>0</v>
      </c>
      <c r="J68" s="484">
        <f t="shared" si="25"/>
        <v>20</v>
      </c>
      <c r="K68" s="755"/>
    </row>
    <row r="69" spans="1:11" x14ac:dyDescent="0.6">
      <c r="A69" s="756"/>
      <c r="B69" s="728" t="str">
        <f>+[2]ระบบการควบคุมฯ!B266</f>
        <v>งบลงทุน ค่าครุภัณฑ์   6611310</v>
      </c>
      <c r="C69" s="757" t="str">
        <f>+[2]ระบบการควบคุมฯ!C266</f>
        <v>20004 31011600 321xxxx</v>
      </c>
      <c r="D69" s="757">
        <f>+D70</f>
        <v>95900</v>
      </c>
      <c r="E69" s="757">
        <f t="shared" si="25"/>
        <v>0</v>
      </c>
      <c r="F69" s="757">
        <f t="shared" si="25"/>
        <v>0</v>
      </c>
      <c r="G69" s="757">
        <f t="shared" si="25"/>
        <v>95880</v>
      </c>
      <c r="H69" s="757">
        <f t="shared" si="25"/>
        <v>0</v>
      </c>
      <c r="I69" s="757">
        <f t="shared" si="25"/>
        <v>0</v>
      </c>
      <c r="J69" s="757">
        <f t="shared" si="25"/>
        <v>20</v>
      </c>
      <c r="K69" s="758"/>
    </row>
    <row r="70" spans="1:11" ht="63" x14ac:dyDescent="0.25">
      <c r="A70" s="765" t="s">
        <v>157</v>
      </c>
      <c r="B70" s="457" t="str">
        <f>+[2]ระบบการควบคุมฯ!B267</f>
        <v>โต๊ะเก้าอี้นักเรียน ระดับประถมศึกษา</v>
      </c>
      <c r="C70" s="457" t="str">
        <f>+[2]ระบบการควบคุมฯ!C267</f>
        <v>ศธ 04002/ว5169ลว.11 พ.ย. 2565 โอนครั้งที่ 60</v>
      </c>
      <c r="D70" s="766">
        <f>+D71</f>
        <v>95900</v>
      </c>
      <c r="E70" s="766">
        <f t="shared" si="25"/>
        <v>0</v>
      </c>
      <c r="F70" s="766">
        <f t="shared" si="25"/>
        <v>0</v>
      </c>
      <c r="G70" s="766">
        <f t="shared" si="25"/>
        <v>95880</v>
      </c>
      <c r="H70" s="766">
        <f t="shared" si="25"/>
        <v>0</v>
      </c>
      <c r="I70" s="766">
        <f t="shared" si="25"/>
        <v>0</v>
      </c>
      <c r="J70" s="766">
        <f t="shared" si="25"/>
        <v>20</v>
      </c>
      <c r="K70" s="223"/>
    </row>
    <row r="71" spans="1:11" x14ac:dyDescent="0.6">
      <c r="A71" s="760" t="str">
        <f>+[2]ระบบการควบคุมฯ!A268</f>
        <v>1)</v>
      </c>
      <c r="B71" s="767" t="str">
        <f>+[2]ระบบการควบคุมฯ!B268</f>
        <v xml:space="preserve"> โรงเรียนชุมชนบึงบา </v>
      </c>
      <c r="C71" s="760" t="str">
        <f>+[2]ระบบการควบคุมฯ!C268</f>
        <v>20004310116003112340</v>
      </c>
      <c r="D71" s="749">
        <f>+[2]ระบบการควบคุมฯ!D268</f>
        <v>95900</v>
      </c>
      <c r="E71" s="279">
        <f>+[2]ระบบการควบคุมฯ!G266+[2]ระบบการควบคุมฯ!H266</f>
        <v>0</v>
      </c>
      <c r="F71" s="279">
        <f>+[2]ระบบการควบคุมฯ!I266+[2]ระบบการควบคุมฯ!J266</f>
        <v>0</v>
      </c>
      <c r="G71" s="280">
        <f>+[2]ระบบการควบคุมฯ!K266+[2]ระบบการควบคุมฯ!L266</f>
        <v>95880</v>
      </c>
      <c r="H71" s="319"/>
      <c r="I71" s="278"/>
      <c r="J71" s="742">
        <f>D71-E71-F71-G71</f>
        <v>20</v>
      </c>
      <c r="K71" s="920"/>
    </row>
    <row r="72" spans="1:11" x14ac:dyDescent="0.6">
      <c r="A72" s="50"/>
      <c r="B72" s="50"/>
      <c r="C72" s="50"/>
      <c r="D72" s="298"/>
      <c r="E72" s="299"/>
      <c r="F72" s="299"/>
      <c r="G72" s="300"/>
      <c r="H72" s="289"/>
      <c r="I72" s="9"/>
      <c r="J72" s="32"/>
      <c r="K72" s="44"/>
    </row>
    <row r="73" spans="1:11" x14ac:dyDescent="0.6">
      <c r="A73" s="50"/>
      <c r="B73" s="50"/>
      <c r="C73" s="50"/>
      <c r="D73" s="298"/>
      <c r="E73" s="299"/>
      <c r="F73" s="299"/>
      <c r="G73" s="300"/>
      <c r="H73" s="289"/>
      <c r="I73" s="9"/>
      <c r="J73" s="32"/>
      <c r="K73" s="51"/>
    </row>
    <row r="74" spans="1:11" x14ac:dyDescent="0.6">
      <c r="A74" s="50"/>
      <c r="B74" s="50"/>
      <c r="C74" s="50"/>
      <c r="D74" s="298"/>
      <c r="E74" s="299"/>
      <c r="F74" s="299"/>
      <c r="G74" s="300"/>
      <c r="H74" s="289"/>
      <c r="I74" s="9"/>
      <c r="J74" s="32">
        <f t="shared" si="20"/>
        <v>0</v>
      </c>
      <c r="K74" s="51"/>
    </row>
    <row r="75" spans="1:11" ht="42" x14ac:dyDescent="0.6">
      <c r="A75" s="52" t="str">
        <f>+[2]ระบบการควบคุมฯ!A331</f>
        <v>ง</v>
      </c>
      <c r="B75" s="53" t="str">
        <f>+[2]ระบบการควบคุมฯ!B331</f>
        <v>แผนงานพื้นฐานด้านการพัฒนาและเสริมสร้างศักยภาพทรัพยากรมนุษย์</v>
      </c>
      <c r="C75" s="454"/>
      <c r="D75" s="301">
        <f>+D76+D83</f>
        <v>21521900</v>
      </c>
      <c r="E75" s="301">
        <f t="shared" ref="E75:J75" si="26">+E76+E83</f>
        <v>7523700</v>
      </c>
      <c r="F75" s="301">
        <f t="shared" si="26"/>
        <v>0</v>
      </c>
      <c r="G75" s="301">
        <f t="shared" si="26"/>
        <v>13995246</v>
      </c>
      <c r="H75" s="301">
        <f t="shared" si="26"/>
        <v>0</v>
      </c>
      <c r="I75" s="301">
        <f t="shared" si="26"/>
        <v>63920</v>
      </c>
      <c r="J75" s="301">
        <f t="shared" si="26"/>
        <v>2954</v>
      </c>
      <c r="K75" s="301">
        <f t="shared" ref="E75:K79" si="27">+K76</f>
        <v>0</v>
      </c>
    </row>
    <row r="76" spans="1:11" ht="21" hidden="1" customHeight="1" x14ac:dyDescent="0.25">
      <c r="A76" s="302">
        <f>+[2]ระบบการควบคุมฯ!A332</f>
        <v>1</v>
      </c>
      <c r="B76" s="303" t="str">
        <f>+[2]ระบบการควบคุมฯ!B332</f>
        <v xml:space="preserve">ผลผลิตผู้จบการศึกษาก่อนประถมศึกษา </v>
      </c>
      <c r="C76" s="768" t="str">
        <f>+[2]ระบบการควบคุมฯ!C332</f>
        <v xml:space="preserve">20004 35000100 </v>
      </c>
      <c r="D76" s="304">
        <f>+D77</f>
        <v>47400</v>
      </c>
      <c r="E76" s="304">
        <f t="shared" si="27"/>
        <v>0</v>
      </c>
      <c r="F76" s="304">
        <f t="shared" si="27"/>
        <v>0</v>
      </c>
      <c r="G76" s="304">
        <f t="shared" si="27"/>
        <v>47340</v>
      </c>
      <c r="H76" s="304">
        <f t="shared" si="27"/>
        <v>0</v>
      </c>
      <c r="I76" s="304">
        <f t="shared" si="27"/>
        <v>0</v>
      </c>
      <c r="J76" s="304">
        <f t="shared" si="27"/>
        <v>60</v>
      </c>
      <c r="K76" s="304">
        <f t="shared" si="27"/>
        <v>0</v>
      </c>
    </row>
    <row r="77" spans="1:11" ht="63" hidden="1" customHeight="1" x14ac:dyDescent="0.25">
      <c r="A77" s="305">
        <v>1.1000000000000001</v>
      </c>
      <c r="B77" s="306" t="str">
        <f>+[2]ระบบการควบคุมฯ!B337</f>
        <v xml:space="preserve">กิจกรรมการจัดการศึกษาก่อนประถมศึกษา  </v>
      </c>
      <c r="C77" s="769" t="str">
        <f>+[2]ระบบการควบคุมฯ!C337</f>
        <v>20004 66 05162 00000</v>
      </c>
      <c r="D77" s="307">
        <f>+D78</f>
        <v>47400</v>
      </c>
      <c r="E77" s="307">
        <f t="shared" si="27"/>
        <v>0</v>
      </c>
      <c r="F77" s="307">
        <f t="shared" si="27"/>
        <v>0</v>
      </c>
      <c r="G77" s="307">
        <f t="shared" si="27"/>
        <v>47340</v>
      </c>
      <c r="H77" s="307">
        <f t="shared" si="27"/>
        <v>0</v>
      </c>
      <c r="I77" s="307">
        <f t="shared" si="27"/>
        <v>0</v>
      </c>
      <c r="J77" s="307">
        <f t="shared" si="27"/>
        <v>60</v>
      </c>
      <c r="K77" s="307">
        <f t="shared" si="27"/>
        <v>0</v>
      </c>
    </row>
    <row r="78" spans="1:11" ht="21" hidden="1" customHeight="1" x14ac:dyDescent="0.6">
      <c r="A78" s="54"/>
      <c r="B78" s="55" t="str">
        <f>+[2]ระบบการควบคุมฯ!B335</f>
        <v xml:space="preserve">รวมงบลงทุน </v>
      </c>
      <c r="C78" s="455"/>
      <c r="D78" s="256">
        <f>+D79</f>
        <v>47400</v>
      </c>
      <c r="E78" s="256">
        <f t="shared" si="27"/>
        <v>0</v>
      </c>
      <c r="F78" s="256">
        <f t="shared" si="27"/>
        <v>0</v>
      </c>
      <c r="G78" s="256">
        <f t="shared" si="27"/>
        <v>47340</v>
      </c>
      <c r="H78" s="256">
        <f t="shared" si="27"/>
        <v>0</v>
      </c>
      <c r="I78" s="256">
        <f t="shared" si="27"/>
        <v>0</v>
      </c>
      <c r="J78" s="256">
        <f t="shared" si="27"/>
        <v>60</v>
      </c>
      <c r="K78" s="54"/>
    </row>
    <row r="79" spans="1:11" ht="21" hidden="1" customHeight="1" x14ac:dyDescent="0.6">
      <c r="A79" s="54"/>
      <c r="B79" s="55" t="str">
        <f>+[2]ระบบการควบคุมฯ!B393</f>
        <v>ครุภัณฑ์การศึกษา 120611</v>
      </c>
      <c r="C79" s="455"/>
      <c r="D79" s="256">
        <f>+D80</f>
        <v>47400</v>
      </c>
      <c r="E79" s="256">
        <f t="shared" si="27"/>
        <v>0</v>
      </c>
      <c r="F79" s="256">
        <f t="shared" si="27"/>
        <v>0</v>
      </c>
      <c r="G79" s="256">
        <f t="shared" si="27"/>
        <v>47340</v>
      </c>
      <c r="H79" s="256">
        <f t="shared" si="27"/>
        <v>0</v>
      </c>
      <c r="I79" s="256">
        <f t="shared" si="27"/>
        <v>0</v>
      </c>
      <c r="J79" s="256">
        <f t="shared" si="27"/>
        <v>60</v>
      </c>
      <c r="K79" s="54"/>
    </row>
    <row r="80" spans="1:11" ht="21" hidden="1" customHeight="1" x14ac:dyDescent="0.25">
      <c r="A80" s="208" t="s">
        <v>43</v>
      </c>
      <c r="B80" s="208" t="str">
        <f>+[2]ระบบการควบคุมฯ!B394</f>
        <v>โต๊ะ-เก้าอี้นักเรียนระดับก่อนประถมศึกษา</v>
      </c>
      <c r="C80" s="456" t="str">
        <f>+[2]ระบบการควบคุมฯ!C394</f>
        <v>ศธ04002/ว5169 ลว.11 พ.ย.65 โอนครั้งที่ 60</v>
      </c>
      <c r="D80" s="308">
        <f>SUM(D81:D82)</f>
        <v>47400</v>
      </c>
      <c r="E80" s="308">
        <f t="shared" ref="E80:J80" si="28">SUM(E81:E82)</f>
        <v>0</v>
      </c>
      <c r="F80" s="308">
        <f t="shared" si="28"/>
        <v>0</v>
      </c>
      <c r="G80" s="308">
        <f t="shared" si="28"/>
        <v>47340</v>
      </c>
      <c r="H80" s="308">
        <f t="shared" si="28"/>
        <v>0</v>
      </c>
      <c r="I80" s="308">
        <f t="shared" si="28"/>
        <v>0</v>
      </c>
      <c r="J80" s="308">
        <f t="shared" si="28"/>
        <v>60</v>
      </c>
      <c r="K80" s="209"/>
    </row>
    <row r="81" spans="1:11" x14ac:dyDescent="0.6">
      <c r="A81" s="770" t="str">
        <f>+[2]ระบบการควบคุมฯ!A395</f>
        <v>1)</v>
      </c>
      <c r="B81" s="56" t="str">
        <f>+[2]ระบบการควบคุมฯ!B395</f>
        <v>วัดราษฎรบํารุง</v>
      </c>
      <c r="C81" s="56" t="str">
        <f>+[2]ระบบการควบคุมฯ!C395</f>
        <v>20004350001003110531</v>
      </c>
      <c r="D81" s="309">
        <f>+[2]ระบบการควบคุมฯ!F395</f>
        <v>23700</v>
      </c>
      <c r="E81" s="299">
        <f>+[2]ระบบการควบคุมฯ!H395</f>
        <v>0</v>
      </c>
      <c r="F81" s="299">
        <f>+[2]ระบบการควบคุมฯ!J395</f>
        <v>0</v>
      </c>
      <c r="G81" s="300">
        <f>+[2]ระบบการควบคุมฯ!L395</f>
        <v>23670</v>
      </c>
      <c r="H81" s="310"/>
      <c r="I81" s="48"/>
      <c r="J81" s="49">
        <f t="shared" ref="J81:J82" si="29">D81-E81-F81-G81</f>
        <v>30</v>
      </c>
      <c r="K81" s="44"/>
    </row>
    <row r="82" spans="1:11" ht="42" customHeight="1" x14ac:dyDescent="0.6">
      <c r="A82" s="770" t="str">
        <f>+[2]ระบบการควบคุมฯ!A396</f>
        <v>2)</v>
      </c>
      <c r="B82" s="56" t="str">
        <f>+[2]ระบบการควบคุมฯ!B396</f>
        <v>วัดสอนดีศรีเจริญ</v>
      </c>
      <c r="C82" s="56" t="str">
        <f>+[2]ระบบการควบคุมฯ!C396</f>
        <v>20004350001003110532</v>
      </c>
      <c r="D82" s="309">
        <f>+[2]ระบบการควบคุมฯ!F396</f>
        <v>23700</v>
      </c>
      <c r="E82" s="299">
        <f>+[2]ระบบการควบคุมฯ!H396</f>
        <v>0</v>
      </c>
      <c r="F82" s="299">
        <f>+[2]ระบบการควบคุมฯ!J396</f>
        <v>0</v>
      </c>
      <c r="G82" s="300">
        <f>+[2]ระบบการควบคุมฯ!L396</f>
        <v>23670</v>
      </c>
      <c r="H82" s="310"/>
      <c r="I82" s="48"/>
      <c r="J82" s="49">
        <f t="shared" si="29"/>
        <v>30</v>
      </c>
      <c r="K82" s="44"/>
    </row>
    <row r="83" spans="1:11" x14ac:dyDescent="0.25">
      <c r="A83" s="311">
        <f>+[2]ระบบการควบคุมฯ!A419</f>
        <v>2</v>
      </c>
      <c r="B83" s="312" t="str">
        <f>+[2]ระบบการควบคุมฯ!B419</f>
        <v xml:space="preserve">ผลผลิตผู้จบการศึกษาภาคบังคับ  </v>
      </c>
      <c r="C83" s="457" t="str">
        <f>+[2]ระบบการควบคุมฯ!C419</f>
        <v>20004 35000200</v>
      </c>
      <c r="D83" s="304">
        <f>SUM(D84:D85)</f>
        <v>21474500</v>
      </c>
      <c r="E83" s="304">
        <f t="shared" ref="E83:J83" si="30">SUM(E84:E85)</f>
        <v>7523700</v>
      </c>
      <c r="F83" s="304">
        <f t="shared" si="30"/>
        <v>0</v>
      </c>
      <c r="G83" s="304">
        <f t="shared" si="30"/>
        <v>13947906</v>
      </c>
      <c r="H83" s="304">
        <f t="shared" si="30"/>
        <v>0</v>
      </c>
      <c r="I83" s="304">
        <f t="shared" si="30"/>
        <v>63920</v>
      </c>
      <c r="J83" s="304">
        <f t="shared" si="30"/>
        <v>2894</v>
      </c>
      <c r="K83" s="304"/>
    </row>
    <row r="84" spans="1:11" ht="42" customHeight="1" x14ac:dyDescent="0.6">
      <c r="A84" s="314"/>
      <c r="B84" s="315" t="s">
        <v>158</v>
      </c>
      <c r="C84" s="771"/>
      <c r="D84" s="316">
        <f>+D87+D101+D111</f>
        <v>1461000</v>
      </c>
      <c r="E84" s="316">
        <f t="shared" ref="E84:J84" si="31">+E87+E101+E111</f>
        <v>534700</v>
      </c>
      <c r="F84" s="316">
        <f t="shared" si="31"/>
        <v>0</v>
      </c>
      <c r="G84" s="316">
        <f t="shared" si="31"/>
        <v>923406</v>
      </c>
      <c r="H84" s="316">
        <f t="shared" si="31"/>
        <v>0</v>
      </c>
      <c r="I84" s="316">
        <f t="shared" si="31"/>
        <v>63920</v>
      </c>
      <c r="J84" s="316">
        <f t="shared" si="31"/>
        <v>2894</v>
      </c>
      <c r="K84" s="317"/>
    </row>
    <row r="85" spans="1:11" x14ac:dyDescent="0.25">
      <c r="A85" s="772"/>
      <c r="B85" s="773" t="s">
        <v>159</v>
      </c>
      <c r="C85" s="774"/>
      <c r="D85" s="775">
        <f>+D121+D170</f>
        <v>20013500</v>
      </c>
      <c r="E85" s="775">
        <f t="shared" ref="E85:J85" si="32">+E121+E170</f>
        <v>6989000</v>
      </c>
      <c r="F85" s="775">
        <f t="shared" si="32"/>
        <v>0</v>
      </c>
      <c r="G85" s="775">
        <f t="shared" si="32"/>
        <v>13024500</v>
      </c>
      <c r="H85" s="775">
        <f t="shared" si="32"/>
        <v>0</v>
      </c>
      <c r="I85" s="775">
        <f t="shared" si="32"/>
        <v>0</v>
      </c>
      <c r="J85" s="775">
        <f t="shared" si="32"/>
        <v>0</v>
      </c>
      <c r="K85" s="775"/>
    </row>
    <row r="86" spans="1:11" x14ac:dyDescent="0.6">
      <c r="A86" s="224">
        <v>2.1</v>
      </c>
      <c r="B86" s="776" t="str">
        <f>+[2]ระบบการควบคุมฯ!B424</f>
        <v>กิจกรรมการจัดการศึกษาประถมศึกษาสำหรับโรงเรียนปกติ</v>
      </c>
      <c r="C86" s="210" t="str">
        <f>+[2]ระบบการควบคุมฯ!C424</f>
        <v>20004 66 05164 00000</v>
      </c>
      <c r="D86" s="313">
        <f>+D87</f>
        <v>301300</v>
      </c>
      <c r="E86" s="313">
        <f t="shared" ref="E86:J86" si="33">+E87</f>
        <v>0</v>
      </c>
      <c r="F86" s="313">
        <f t="shared" si="33"/>
        <v>0</v>
      </c>
      <c r="G86" s="313">
        <f t="shared" si="33"/>
        <v>300441</v>
      </c>
      <c r="H86" s="313">
        <f t="shared" si="33"/>
        <v>0</v>
      </c>
      <c r="I86" s="313">
        <f t="shared" si="33"/>
        <v>63920</v>
      </c>
      <c r="J86" s="313">
        <f t="shared" si="33"/>
        <v>859</v>
      </c>
      <c r="K86" s="313"/>
    </row>
    <row r="87" spans="1:11" x14ac:dyDescent="0.6">
      <c r="A87" s="314"/>
      <c r="B87" s="315" t="str">
        <f>+[2]ระบบการควบคุมฯ!B516</f>
        <v>งบลงทุน  ค่าครุภัณฑ์  6611310</v>
      </c>
      <c r="C87" s="458"/>
      <c r="D87" s="316">
        <f>+D88+D93</f>
        <v>301300</v>
      </c>
      <c r="E87" s="317">
        <f t="shared" ref="E87:J87" si="34">+E88+E93</f>
        <v>0</v>
      </c>
      <c r="F87" s="317">
        <f t="shared" si="34"/>
        <v>0</v>
      </c>
      <c r="G87" s="317">
        <f t="shared" si="34"/>
        <v>300441</v>
      </c>
      <c r="H87" s="316">
        <f t="shared" si="34"/>
        <v>0</v>
      </c>
      <c r="I87" s="316">
        <f t="shared" si="34"/>
        <v>63920</v>
      </c>
      <c r="J87" s="316">
        <f t="shared" si="34"/>
        <v>859</v>
      </c>
      <c r="K87" s="317"/>
    </row>
    <row r="88" spans="1:11" x14ac:dyDescent="0.6">
      <c r="A88" s="25"/>
      <c r="B88" s="57" t="str">
        <f>+[2]ระบบการควบคุมฯ!B599</f>
        <v>ครุภัณฑ์โฆษณาและเผยแพร่ 120604</v>
      </c>
      <c r="C88" s="318"/>
      <c r="D88" s="318">
        <f>+D89</f>
        <v>0</v>
      </c>
      <c r="E88" s="318">
        <f t="shared" ref="E88:K88" si="35">+E89</f>
        <v>0</v>
      </c>
      <c r="F88" s="318">
        <f t="shared" si="35"/>
        <v>0</v>
      </c>
      <c r="G88" s="318">
        <f t="shared" si="35"/>
        <v>0</v>
      </c>
      <c r="H88" s="318">
        <f t="shared" si="35"/>
        <v>0</v>
      </c>
      <c r="I88" s="318">
        <f t="shared" si="35"/>
        <v>63920</v>
      </c>
      <c r="J88" s="318">
        <f t="shared" si="35"/>
        <v>0</v>
      </c>
      <c r="K88" s="318">
        <f t="shared" si="35"/>
        <v>0</v>
      </c>
    </row>
    <row r="89" spans="1:11" ht="63" x14ac:dyDescent="0.25">
      <c r="A89" s="58" t="s">
        <v>34</v>
      </c>
      <c r="B89" s="59" t="str">
        <f>+[2]ระบบการควบคุมฯ!B600</f>
        <v>เครื่องมัลติมิเดียโปรเจคเตอร์ระดับXGAขนาด 4000ANSILunens</v>
      </c>
      <c r="C89" s="59" t="str">
        <f>+[2]ระบบการควบคุมฯ!C600</f>
        <v>ศธ04002/ว5169 ลว.11 พ.ย.65 โอนครั้งที่ 60</v>
      </c>
      <c r="D89" s="283">
        <f>+[2]ระบบการควบคุมฯ!F600</f>
        <v>0</v>
      </c>
      <c r="E89" s="283">
        <f>+[2]ระบบการควบคุมฯ!G600+[2]ระบบการควบคุมฯ!H600</f>
        <v>0</v>
      </c>
      <c r="F89" s="283">
        <f>+[2]ระบบการควบคุมฯ!I600+[2]ระบบการควบคุมฯ!J600</f>
        <v>0</v>
      </c>
      <c r="G89" s="283"/>
      <c r="H89" s="283">
        <f>+[2]ระบบการควบคุมฯ!J600</f>
        <v>0</v>
      </c>
      <c r="I89" s="283">
        <f>+[2]ระบบการควบคุมฯ!K600</f>
        <v>63920</v>
      </c>
      <c r="J89" s="283">
        <f>+D89-E89-G89</f>
        <v>0</v>
      </c>
      <c r="K89" s="58"/>
    </row>
    <row r="90" spans="1:11" x14ac:dyDescent="0.25">
      <c r="A90" s="58" t="str">
        <f>+[2]ระบบการควบคุมฯ!A601</f>
        <v>2.1.8.1</v>
      </c>
      <c r="B90" s="58" t="str">
        <f>+[2]ระบบการควบคุมฯ!B601</f>
        <v>วัดสระบัว</v>
      </c>
      <c r="C90" s="283" t="str">
        <f>+[2]ระบบการควบคุมฯ!C601</f>
        <v>20004 35002 110C70</v>
      </c>
      <c r="D90" s="283">
        <f>+[2]ระบบการควบคุมฯ!D601</f>
        <v>0</v>
      </c>
      <c r="E90" s="279">
        <f>+[2]ระบบการควบคุมฯ!G601+[2]ระบบการควบคุมฯ!H601</f>
        <v>0</v>
      </c>
      <c r="F90" s="279">
        <f>+[2]ระบบการควบคุมฯ!I601+[2]ระบบการควบคุมฯ!J601</f>
        <v>0</v>
      </c>
      <c r="G90" s="280">
        <f>+[2]ระบบการควบคุมฯ!K601+[2]ระบบการควบคุมฯ!L601</f>
        <v>0</v>
      </c>
      <c r="H90" s="291"/>
      <c r="I90" s="58"/>
      <c r="J90" s="283">
        <f>+D90-E90-G90</f>
        <v>0</v>
      </c>
      <c r="K90" s="58"/>
    </row>
    <row r="91" spans="1:11" ht="21" customHeight="1" x14ac:dyDescent="0.25">
      <c r="A91" s="278"/>
      <c r="B91" s="278"/>
      <c r="C91" s="459"/>
      <c r="D91" s="279"/>
      <c r="E91" s="279"/>
      <c r="F91" s="279"/>
      <c r="G91" s="280"/>
      <c r="H91" s="319"/>
      <c r="I91" s="278"/>
      <c r="J91" s="279"/>
      <c r="K91" s="58"/>
    </row>
    <row r="92" spans="1:11" x14ac:dyDescent="0.25">
      <c r="A92" s="278"/>
      <c r="B92" s="278"/>
      <c r="C92" s="459"/>
      <c r="D92" s="279"/>
      <c r="E92" s="279"/>
      <c r="F92" s="279"/>
      <c r="G92" s="280"/>
      <c r="H92" s="319"/>
      <c r="I92" s="278"/>
      <c r="J92" s="279"/>
      <c r="K92" s="58"/>
    </row>
    <row r="93" spans="1:11" x14ac:dyDescent="0.6">
      <c r="A93" s="25" t="s">
        <v>34</v>
      </c>
      <c r="B93" s="57" t="str">
        <f>+[2]ระบบการควบคุมฯ!B616</f>
        <v xml:space="preserve">ครุภัณฑ์การศึกษา 120611 </v>
      </c>
      <c r="C93" s="318"/>
      <c r="D93" s="318">
        <f>+D94+D96</f>
        <v>301300</v>
      </c>
      <c r="E93" s="318">
        <f t="shared" ref="E93:J93" si="36">+E94+E96</f>
        <v>0</v>
      </c>
      <c r="F93" s="318">
        <f t="shared" si="36"/>
        <v>0</v>
      </c>
      <c r="G93" s="318">
        <f>+G94+G96</f>
        <v>300441</v>
      </c>
      <c r="H93" s="318">
        <f t="shared" si="36"/>
        <v>0</v>
      </c>
      <c r="I93" s="318">
        <f t="shared" si="36"/>
        <v>0</v>
      </c>
      <c r="J93" s="318">
        <f t="shared" si="36"/>
        <v>859</v>
      </c>
      <c r="K93" s="318">
        <f t="shared" ref="E93:K94" si="37">+K94</f>
        <v>0</v>
      </c>
    </row>
    <row r="94" spans="1:11" ht="63" x14ac:dyDescent="0.25">
      <c r="A94" s="29" t="s">
        <v>52</v>
      </c>
      <c r="B94" s="777" t="str">
        <f>+[2]ระบบการควบคุมฯ!B617</f>
        <v>ครุภัณฑ์การเรียนการสอน Coding ระดับประถมศึกษา แบบ 2</v>
      </c>
      <c r="C94" s="777" t="str">
        <f>+[2]ระบบการควบคุมฯ!C617</f>
        <v>ที่ ศธ04002/ว5169/11 พ.ย. 65 ครั้งที่ 60</v>
      </c>
      <c r="D94" s="257">
        <f>+D95</f>
        <v>94200</v>
      </c>
      <c r="E94" s="257">
        <f t="shared" si="37"/>
        <v>0</v>
      </c>
      <c r="F94" s="257">
        <f t="shared" si="37"/>
        <v>0</v>
      </c>
      <c r="G94" s="257">
        <f t="shared" si="37"/>
        <v>93500</v>
      </c>
      <c r="H94" s="257">
        <f t="shared" si="37"/>
        <v>0</v>
      </c>
      <c r="I94" s="257">
        <f t="shared" si="37"/>
        <v>0</v>
      </c>
      <c r="J94" s="257">
        <f t="shared" si="37"/>
        <v>700</v>
      </c>
      <c r="K94" s="29"/>
    </row>
    <row r="95" spans="1:11" ht="42" x14ac:dyDescent="0.25">
      <c r="A95" s="778" t="str">
        <f>+[2]ระบบการควบคุมฯ!A618</f>
        <v>1)</v>
      </c>
      <c r="B95" s="779" t="str">
        <f>+[2]ระบบการควบคุมฯ!B618</f>
        <v>วัดสุขบุญฑริการาม</v>
      </c>
      <c r="C95" s="779" t="str">
        <f>+[2]ระบบการควบคุมฯ!C618</f>
        <v>20004350002003111570</v>
      </c>
      <c r="D95" s="283">
        <f>+[2]ระบบการควบคุมฯ!F618</f>
        <v>94200</v>
      </c>
      <c r="E95" s="279">
        <f>+[2]ระบบการควบคุมฯ!G618+[2]ระบบการควบคุมฯ!H618</f>
        <v>0</v>
      </c>
      <c r="F95" s="279">
        <f>+[2]ระบบการควบคุมฯ!I618+[2]ระบบการควบคุมฯ!J618</f>
        <v>0</v>
      </c>
      <c r="G95" s="280">
        <f>+[2]ระบบการควบคุมฯ!K618+[2]ระบบการควบคุมฯ!L618</f>
        <v>93500</v>
      </c>
      <c r="H95" s="291"/>
      <c r="I95" s="58"/>
      <c r="J95" s="283">
        <f>+D95-E95-G95</f>
        <v>700</v>
      </c>
      <c r="K95" s="58"/>
    </row>
    <row r="96" spans="1:11" ht="42" customHeight="1" x14ac:dyDescent="0.25">
      <c r="A96" s="780" t="s">
        <v>160</v>
      </c>
      <c r="B96" s="277" t="str">
        <f>+[2]ระบบการควบคุมฯ!B627</f>
        <v>โต๊ะเก้าอี้นักเรียน ระดับประถมศึกษา ชุดละ 1500 บาท</v>
      </c>
      <c r="C96" s="277" t="str">
        <f>+[2]ระบบการควบคุมฯ!C627</f>
        <v>ที่ ศธ04002/ว5169/11 พ.ย. 65 ครั้งที่ 60</v>
      </c>
      <c r="D96" s="257">
        <f>SUM(D97:D99)</f>
        <v>207100</v>
      </c>
      <c r="E96" s="257">
        <f t="shared" ref="E96:J96" si="38">SUM(E97:E99)</f>
        <v>0</v>
      </c>
      <c r="F96" s="257">
        <f t="shared" si="38"/>
        <v>0</v>
      </c>
      <c r="G96" s="257">
        <f t="shared" si="38"/>
        <v>206941</v>
      </c>
      <c r="H96" s="257">
        <f t="shared" si="38"/>
        <v>0</v>
      </c>
      <c r="I96" s="257">
        <f t="shared" si="38"/>
        <v>0</v>
      </c>
      <c r="J96" s="257">
        <f t="shared" si="38"/>
        <v>159</v>
      </c>
      <c r="K96" s="29"/>
    </row>
    <row r="97" spans="1:11" x14ac:dyDescent="0.6">
      <c r="A97" s="781" t="str">
        <f>+[2]ระบบการควบคุมฯ!A628</f>
        <v>1)</v>
      </c>
      <c r="B97" s="782" t="str">
        <f>+[2]ระบบการควบคุมฯ!B628</f>
        <v>วัดกลางคลองสี่</v>
      </c>
      <c r="C97" s="781" t="str">
        <f>+[2]ระบบการควบคุมฯ!C628</f>
        <v>20004350002003111571</v>
      </c>
      <c r="D97" s="283">
        <f>+[2]ระบบการควบคุมฯ!D628</f>
        <v>64000</v>
      </c>
      <c r="E97" s="279">
        <f>+[2]ระบบการควบคุมฯ!G628+[2]ระบบการควบคุมฯ!H628</f>
        <v>0</v>
      </c>
      <c r="F97" s="279">
        <f>+[2]ระบบการควบคุมฯ!I628+[2]ระบบการควบคุมฯ!J628</f>
        <v>0</v>
      </c>
      <c r="G97" s="280">
        <f>+[2]ระบบการควบคุมฯ!K628+[2]ระบบการควบคุมฯ!L628</f>
        <v>63920</v>
      </c>
      <c r="H97" s="291"/>
      <c r="I97" s="783"/>
      <c r="J97" s="283">
        <f>+D97-E97-G97</f>
        <v>80</v>
      </c>
      <c r="K97" s="44"/>
    </row>
    <row r="98" spans="1:11" x14ac:dyDescent="0.6">
      <c r="A98" s="781" t="str">
        <f>+[2]ระบบการควบคุมฯ!A629</f>
        <v>2)</v>
      </c>
      <c r="B98" s="782" t="str">
        <f>+[2]ระบบการควบคุมฯ!B629</f>
        <v>วัดประชุมราษฏร์</v>
      </c>
      <c r="C98" s="781" t="str">
        <f>+[2]ระบบการควบคุมฯ!C629</f>
        <v>20004350002003111572</v>
      </c>
      <c r="D98" s="283">
        <f>+[2]ระบบการควบคุมฯ!D629</f>
        <v>24000</v>
      </c>
      <c r="E98" s="279">
        <f>+[2]ระบบการควบคุมฯ!G629+[2]ระบบการควบคุมฯ!H629</f>
        <v>0</v>
      </c>
      <c r="F98" s="279">
        <f>+[2]ระบบการควบคุมฯ!I629+[2]ระบบการควบคุมฯ!J629</f>
        <v>0</v>
      </c>
      <c r="G98" s="280">
        <f>+[2]ระบบการควบคุมฯ!K629+[2]ระบบการควบคุมฯ!L629</f>
        <v>23970</v>
      </c>
      <c r="H98" s="291"/>
      <c r="I98" s="783"/>
      <c r="J98" s="283">
        <f t="shared" ref="J98:J99" si="39">+D98-E98-G98</f>
        <v>30</v>
      </c>
      <c r="K98" s="44"/>
    </row>
    <row r="99" spans="1:11" x14ac:dyDescent="0.25">
      <c r="A99" s="781" t="str">
        <f>+[2]ระบบการควบคุมฯ!A630</f>
        <v>3)</v>
      </c>
      <c r="B99" s="782" t="str">
        <f>+[2]ระบบการควบคุมฯ!B630</f>
        <v>วัดโปรยฝน</v>
      </c>
      <c r="C99" s="781" t="str">
        <f>+[2]ระบบการควบคุมฯ!C630</f>
        <v>20004350002003111573</v>
      </c>
      <c r="D99" s="283">
        <f>+[2]ระบบการควบคุมฯ!D630</f>
        <v>119100</v>
      </c>
      <c r="E99" s="279">
        <f>+[2]ระบบการควบคุมฯ!G630+[2]ระบบการควบคุมฯ!H630</f>
        <v>0</v>
      </c>
      <c r="F99" s="279">
        <f>+[2]ระบบการควบคุมฯ!I630+[2]ระบบการควบคุมฯ!J630</f>
        <v>0</v>
      </c>
      <c r="G99" s="280">
        <f>+[2]ระบบการควบคุมฯ!K630+[2]ระบบการควบคุมฯ!L630</f>
        <v>119051</v>
      </c>
      <c r="H99" s="291"/>
      <c r="I99" s="783"/>
      <c r="J99" s="283">
        <f t="shared" si="39"/>
        <v>49</v>
      </c>
      <c r="K99" s="58"/>
    </row>
    <row r="100" spans="1:11" x14ac:dyDescent="0.6">
      <c r="A100" s="224">
        <v>2.1</v>
      </c>
      <c r="B100" s="776" t="str">
        <f>+[2]ระบบการควบคุมฯ!B637</f>
        <v xml:space="preserve">กิจกรรมรองเทคโนโลยีดิจิทัลเพื่อการศึกษาขั้นพื้นฐาน </v>
      </c>
      <c r="C100" s="210" t="str">
        <f>+[2]ระบบการควบคุมฯ!C637</f>
        <v>20004 66 05164 00063</v>
      </c>
      <c r="D100" s="313">
        <f>+D101</f>
        <v>535200</v>
      </c>
      <c r="E100" s="313">
        <f t="shared" ref="E100:J100" si="40">+E101</f>
        <v>534700</v>
      </c>
      <c r="F100" s="313">
        <f t="shared" si="40"/>
        <v>0</v>
      </c>
      <c r="G100" s="313">
        <f t="shared" si="40"/>
        <v>0</v>
      </c>
      <c r="H100" s="313">
        <f t="shared" si="40"/>
        <v>0</v>
      </c>
      <c r="I100" s="313">
        <f t="shared" si="40"/>
        <v>0</v>
      </c>
      <c r="J100" s="313">
        <f t="shared" si="40"/>
        <v>500</v>
      </c>
      <c r="K100" s="313"/>
    </row>
    <row r="101" spans="1:11" ht="42" customHeight="1" x14ac:dyDescent="0.6">
      <c r="A101" s="314"/>
      <c r="B101" s="871" t="str">
        <f>+[2]ระบบการควบคุมฯ!B640</f>
        <v xml:space="preserve"> งบลงทุน ค่าครุภัณฑ์ 6611310</v>
      </c>
      <c r="C101" s="771" t="str">
        <f>+[2]ระบบการควบคุมฯ!C640</f>
        <v>20004 35000200 2000000</v>
      </c>
      <c r="D101" s="316">
        <f>+D102+D107</f>
        <v>535200</v>
      </c>
      <c r="E101" s="317">
        <f t="shared" ref="E101:J101" si="41">+E102+E107</f>
        <v>534700</v>
      </c>
      <c r="F101" s="317">
        <f t="shared" si="41"/>
        <v>0</v>
      </c>
      <c r="G101" s="317">
        <f t="shared" si="41"/>
        <v>0</v>
      </c>
      <c r="H101" s="316">
        <f t="shared" si="41"/>
        <v>0</v>
      </c>
      <c r="I101" s="316">
        <f t="shared" si="41"/>
        <v>0</v>
      </c>
      <c r="J101" s="316">
        <f t="shared" si="41"/>
        <v>500</v>
      </c>
      <c r="K101" s="317"/>
    </row>
    <row r="102" spans="1:11" ht="42" customHeight="1" x14ac:dyDescent="0.6">
      <c r="A102" s="25"/>
      <c r="B102" s="57">
        <f>+[2]ระบบการควบคุมฯ!B613</f>
        <v>0</v>
      </c>
      <c r="C102" s="872"/>
      <c r="D102" s="318">
        <f>+D103</f>
        <v>0</v>
      </c>
      <c r="E102" s="318">
        <f t="shared" ref="E102:K102" si="42">+E103</f>
        <v>0</v>
      </c>
      <c r="F102" s="318">
        <f t="shared" si="42"/>
        <v>0</v>
      </c>
      <c r="G102" s="318">
        <f t="shared" si="42"/>
        <v>0</v>
      </c>
      <c r="H102" s="318">
        <f t="shared" si="42"/>
        <v>0</v>
      </c>
      <c r="I102" s="318">
        <f t="shared" si="42"/>
        <v>0</v>
      </c>
      <c r="J102" s="318">
        <f t="shared" si="42"/>
        <v>0</v>
      </c>
      <c r="K102" s="318">
        <f t="shared" si="42"/>
        <v>0</v>
      </c>
    </row>
    <row r="103" spans="1:11" ht="42" customHeight="1" x14ac:dyDescent="0.25">
      <c r="A103" s="58" t="s">
        <v>34</v>
      </c>
      <c r="B103" s="462">
        <f>+[2]ระบบการควบคุมฯ!B614</f>
        <v>0</v>
      </c>
      <c r="C103" s="462">
        <f>+[2]ระบบการควบคุมฯ!C614</f>
        <v>0</v>
      </c>
      <c r="D103" s="283">
        <f>+[2]ระบบการควบคุมฯ!F614</f>
        <v>0</v>
      </c>
      <c r="E103" s="283">
        <f>+[2]ระบบการควบคุมฯ!G614+[2]ระบบการควบคุมฯ!H614</f>
        <v>0</v>
      </c>
      <c r="F103" s="283">
        <f>+[2]ระบบการควบคุมฯ!I614+[2]ระบบการควบคุมฯ!J614</f>
        <v>0</v>
      </c>
      <c r="G103" s="283">
        <f>+[2]ระบบการควบคุมฯ!K614+[2]ระบบการควบคุมฯ!L614</f>
        <v>0</v>
      </c>
      <c r="H103" s="283">
        <f>+[2]ระบบการควบคุมฯ!J614</f>
        <v>0</v>
      </c>
      <c r="I103" s="283">
        <f>+[2]ระบบการควบคุมฯ!K614</f>
        <v>0</v>
      </c>
      <c r="J103" s="283">
        <f>+D103-E103-G103</f>
        <v>0</v>
      </c>
      <c r="K103" s="58"/>
    </row>
    <row r="104" spans="1:11" x14ac:dyDescent="0.25">
      <c r="A104" s="58">
        <f>+[2]ระบบการควบคุมฯ!A615</f>
        <v>0</v>
      </c>
      <c r="B104" s="873">
        <f>+[2]ระบบการควบคุมฯ!B615</f>
        <v>0</v>
      </c>
      <c r="C104" s="789">
        <f>+[2]ระบบการควบคุมฯ!C615</f>
        <v>0</v>
      </c>
      <c r="D104" s="283">
        <f>+[2]ระบบการควบคุมฯ!D615</f>
        <v>0</v>
      </c>
      <c r="E104" s="279">
        <f>+[2]ระบบการควบคุมฯ!G615+[2]ระบบการควบคุมฯ!H615</f>
        <v>0</v>
      </c>
      <c r="F104" s="279">
        <f>+[2]ระบบการควบคุมฯ!I615+[2]ระบบการควบคุมฯ!J615</f>
        <v>0</v>
      </c>
      <c r="G104" s="280">
        <f>+[2]ระบบการควบคุมฯ!K615+[2]ระบบการควบคุมฯ!L615</f>
        <v>0</v>
      </c>
      <c r="H104" s="291"/>
      <c r="I104" s="58"/>
      <c r="J104" s="283">
        <f>+D104-E104-G104</f>
        <v>0</v>
      </c>
      <c r="K104" s="58"/>
    </row>
    <row r="105" spans="1:11" x14ac:dyDescent="0.25">
      <c r="A105" s="278"/>
      <c r="B105" s="790"/>
      <c r="C105" s="791"/>
      <c r="D105" s="279"/>
      <c r="E105" s="279"/>
      <c r="F105" s="279"/>
      <c r="G105" s="280"/>
      <c r="H105" s="319"/>
      <c r="I105" s="278"/>
      <c r="J105" s="279"/>
      <c r="K105" s="58"/>
    </row>
    <row r="106" spans="1:11" ht="42" customHeight="1" x14ac:dyDescent="0.25">
      <c r="A106" s="278"/>
      <c r="B106" s="790"/>
      <c r="C106" s="791"/>
      <c r="D106" s="279"/>
      <c r="E106" s="279"/>
      <c r="F106" s="279"/>
      <c r="G106" s="280"/>
      <c r="H106" s="319"/>
      <c r="I106" s="278"/>
      <c r="J106" s="279"/>
      <c r="K106" s="58"/>
    </row>
    <row r="107" spans="1:11" x14ac:dyDescent="0.6">
      <c r="A107" s="25" t="s">
        <v>34</v>
      </c>
      <c r="B107" s="57" t="str">
        <f>+[2]ระบบการควบคุมฯ!B641</f>
        <v>ครุภัณฑ์คอมพิวเตอร์  120610</v>
      </c>
      <c r="C107" s="872"/>
      <c r="D107" s="318">
        <f>+D108</f>
        <v>535200</v>
      </c>
      <c r="E107" s="318">
        <f t="shared" ref="E107:K108" si="43">+E108</f>
        <v>534700</v>
      </c>
      <c r="F107" s="318">
        <f t="shared" si="43"/>
        <v>0</v>
      </c>
      <c r="G107" s="318">
        <f t="shared" si="43"/>
        <v>0</v>
      </c>
      <c r="H107" s="318">
        <f t="shared" si="43"/>
        <v>0</v>
      </c>
      <c r="I107" s="318">
        <f t="shared" si="43"/>
        <v>0</v>
      </c>
      <c r="J107" s="318">
        <f t="shared" si="43"/>
        <v>500</v>
      </c>
      <c r="K107" s="318">
        <f t="shared" si="43"/>
        <v>0</v>
      </c>
    </row>
    <row r="108" spans="1:11" ht="63" x14ac:dyDescent="0.25">
      <c r="A108" s="29" t="s">
        <v>52</v>
      </c>
      <c r="B108" s="277" t="str">
        <f>+[2]ระบบการควบคุมฯ!B642</f>
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</c>
      <c r="C108" s="277" t="str">
        <f>+[2]ระบบการควบคุมฯ!C642</f>
        <v xml:space="preserve">ศธ 04002/ว171 ลว 17 มค 66 โอนครั้งที่ 202 </v>
      </c>
      <c r="D108" s="257">
        <f>+D109</f>
        <v>535200</v>
      </c>
      <c r="E108" s="257">
        <f t="shared" si="43"/>
        <v>534700</v>
      </c>
      <c r="F108" s="257">
        <f t="shared" si="43"/>
        <v>0</v>
      </c>
      <c r="G108" s="257">
        <f t="shared" si="43"/>
        <v>0</v>
      </c>
      <c r="H108" s="257">
        <f t="shared" si="43"/>
        <v>0</v>
      </c>
      <c r="I108" s="257">
        <f t="shared" si="43"/>
        <v>0</v>
      </c>
      <c r="J108" s="257">
        <f t="shared" si="43"/>
        <v>500</v>
      </c>
      <c r="K108" s="29"/>
    </row>
    <row r="109" spans="1:11" ht="42" x14ac:dyDescent="0.25">
      <c r="A109" s="778" t="str">
        <f>+[2]ระบบการควบคุมฯ!A643</f>
        <v>2.1.2.2.1</v>
      </c>
      <c r="B109" s="462" t="str">
        <f>+[2]ระบบการควบคุมฯ!B643</f>
        <v>ร.ร.ชุมชนวัดทำเลทอง</v>
      </c>
      <c r="C109" s="462" t="str">
        <f>+[2]ระบบการควบคุมฯ!C643</f>
        <v>20004350002003110243</v>
      </c>
      <c r="D109" s="283">
        <f>+[2]ระบบการควบคุมฯ!D642</f>
        <v>535200</v>
      </c>
      <c r="E109" s="279">
        <f>+[2]ระบบการควบคุมฯ!G642+[2]ระบบการควบคุมฯ!H642</f>
        <v>534700</v>
      </c>
      <c r="F109" s="279">
        <f>+[2]ระบบการควบคุมฯ!I642+[2]ระบบการควบคุมฯ!J642</f>
        <v>0</v>
      </c>
      <c r="G109" s="280">
        <f>+[2]ระบบการควบคุมฯ!K642+[2]ระบบการควบคุมฯ!L642</f>
        <v>0</v>
      </c>
      <c r="H109" s="291"/>
      <c r="I109" s="58"/>
      <c r="J109" s="283">
        <f>+D109-E109-G109</f>
        <v>500</v>
      </c>
      <c r="K109" s="59"/>
    </row>
    <row r="110" spans="1:11" ht="42" x14ac:dyDescent="0.25">
      <c r="A110" s="784">
        <v>2.2000000000000002</v>
      </c>
      <c r="B110" s="753" t="str">
        <f>+[2]ระบบการควบคุมฯ!B679</f>
        <v xml:space="preserve">กิจกรรมการจัดการศึกษามัธยมศึกษาตอนต้นสำหรับโรงเรียนปกติ  </v>
      </c>
      <c r="C110" s="785" t="str">
        <f>+[2]ระบบการควบคุมฯ!C679</f>
        <v>20004 66 0516500000</v>
      </c>
      <c r="D110" s="307">
        <f>+D111</f>
        <v>624500</v>
      </c>
      <c r="E110" s="307">
        <f t="shared" ref="E110:J111" si="44">+E111</f>
        <v>0</v>
      </c>
      <c r="F110" s="307">
        <f t="shared" si="44"/>
        <v>0</v>
      </c>
      <c r="G110" s="307">
        <f t="shared" si="44"/>
        <v>622965</v>
      </c>
      <c r="H110" s="307">
        <f t="shared" si="44"/>
        <v>0</v>
      </c>
      <c r="I110" s="307">
        <f t="shared" si="44"/>
        <v>0</v>
      </c>
      <c r="J110" s="307">
        <f t="shared" si="44"/>
        <v>1535</v>
      </c>
      <c r="K110" s="307"/>
    </row>
    <row r="111" spans="1:11" ht="63" customHeight="1" x14ac:dyDescent="0.6">
      <c r="A111" s="786"/>
      <c r="B111" s="54" t="str">
        <f>+[2]ระบบการควบคุมฯ!B681</f>
        <v>งบลงทุน 6611310</v>
      </c>
      <c r="C111" s="54"/>
      <c r="D111" s="317">
        <f>+D112</f>
        <v>624500</v>
      </c>
      <c r="E111" s="317">
        <f t="shared" si="44"/>
        <v>0</v>
      </c>
      <c r="F111" s="317">
        <f t="shared" si="44"/>
        <v>0</v>
      </c>
      <c r="G111" s="317">
        <f t="shared" si="44"/>
        <v>622965</v>
      </c>
      <c r="H111" s="317">
        <f t="shared" si="44"/>
        <v>0</v>
      </c>
      <c r="I111" s="317">
        <f t="shared" si="44"/>
        <v>0</v>
      </c>
      <c r="J111" s="317">
        <f t="shared" si="44"/>
        <v>1535</v>
      </c>
      <c r="K111" s="317">
        <f>+K112</f>
        <v>0</v>
      </c>
    </row>
    <row r="112" spans="1:11" ht="42" customHeight="1" x14ac:dyDescent="0.6">
      <c r="A112" s="25" t="s">
        <v>61</v>
      </c>
      <c r="B112" s="57" t="str">
        <f>+[2]ระบบการควบคุมฯ!B742</f>
        <v>ครุภัณฑ์การศึกษา 120611</v>
      </c>
      <c r="C112" s="318"/>
      <c r="D112" s="318">
        <f>+D113+D115+D118</f>
        <v>624500</v>
      </c>
      <c r="E112" s="318">
        <f t="shared" ref="E112:J112" si="45">+E113+E115+E118</f>
        <v>0</v>
      </c>
      <c r="F112" s="318">
        <f t="shared" si="45"/>
        <v>0</v>
      </c>
      <c r="G112" s="318">
        <f t="shared" si="45"/>
        <v>622965</v>
      </c>
      <c r="H112" s="318">
        <f t="shared" si="45"/>
        <v>0</v>
      </c>
      <c r="I112" s="318">
        <f t="shared" si="45"/>
        <v>0</v>
      </c>
      <c r="J112" s="318">
        <f t="shared" si="45"/>
        <v>1535</v>
      </c>
      <c r="K112" s="318">
        <f t="shared" ref="K112" si="46">+K113</f>
        <v>0</v>
      </c>
    </row>
    <row r="113" spans="1:11" ht="42" customHeight="1" x14ac:dyDescent="0.25">
      <c r="A113" s="780" t="s">
        <v>62</v>
      </c>
      <c r="B113" s="277" t="str">
        <f>+[2]ระบบการควบคุมฯ!B743</f>
        <v xml:space="preserve">ครุภัณฑ์สะเต็มศึกษา ระดับประถมศึกษา แบบ 2 </v>
      </c>
      <c r="C113" s="277" t="str">
        <f>+[2]ระบบการควบคุมฯ!C742</f>
        <v>ศธ04002/ว5169/11 พ.ย.65</v>
      </c>
      <c r="D113" s="257">
        <f>+D114</f>
        <v>119900</v>
      </c>
      <c r="E113" s="257">
        <f t="shared" ref="E113:J113" si="47">+E114</f>
        <v>0</v>
      </c>
      <c r="F113" s="257">
        <f t="shared" si="47"/>
        <v>0</v>
      </c>
      <c r="G113" s="257">
        <f t="shared" si="47"/>
        <v>119000</v>
      </c>
      <c r="H113" s="257">
        <f t="shared" si="47"/>
        <v>0</v>
      </c>
      <c r="I113" s="257">
        <f t="shared" si="47"/>
        <v>0</v>
      </c>
      <c r="J113" s="257">
        <f t="shared" si="47"/>
        <v>900</v>
      </c>
      <c r="K113" s="29"/>
    </row>
    <row r="114" spans="1:11" ht="42" customHeight="1" x14ac:dyDescent="0.25">
      <c r="A114" s="781" t="str">
        <f>+[2]ระบบการควบคุมฯ!A744</f>
        <v>1)</v>
      </c>
      <c r="B114" s="462" t="str">
        <f>+[2]ระบบการควบคุมฯ!B744</f>
        <v>ชุมชนเลิศพินิจพิทยาคม</v>
      </c>
      <c r="C114" s="462" t="str">
        <f>+[2]ระบบการควบคุมฯ!C744</f>
        <v>20004350002003112994</v>
      </c>
      <c r="D114" s="283">
        <f>+[2]ระบบการควบคุมฯ!F744</f>
        <v>119900</v>
      </c>
      <c r="E114" s="283">
        <f>+[2]ระบบการควบคุมฯ!G744+[2]ระบบการควบคุมฯ!H744</f>
        <v>0</v>
      </c>
      <c r="F114" s="283">
        <f>+[2]ระบบการควบคุมฯ!I744+[2]ระบบการควบคุมฯ!J744</f>
        <v>0</v>
      </c>
      <c r="G114" s="284">
        <f>+[2]ระบบการควบคุมฯ!K744+[2]ระบบการควบคุมฯ!L744</f>
        <v>119000</v>
      </c>
      <c r="H114" s="291"/>
      <c r="I114" s="783"/>
      <c r="J114" s="283">
        <f>+D114-E114-G114</f>
        <v>900</v>
      </c>
      <c r="K114" s="58"/>
    </row>
    <row r="115" spans="1:11" ht="42" customHeight="1" x14ac:dyDescent="0.25">
      <c r="A115" s="780" t="s">
        <v>160</v>
      </c>
      <c r="B115" s="277" t="str">
        <f>+[2]ระบบการควบคุมฯ!B745</f>
        <v>ครุภัณฑ์เทคโนโลยีดิจิตอล แบบ 2</v>
      </c>
      <c r="C115" s="277" t="str">
        <f>+[2]ระบบการควบคุมฯ!C745</f>
        <v>ศธ04002/ว5169/11 พ.ย.65</v>
      </c>
      <c r="D115" s="257">
        <f>+D116+D117</f>
        <v>476600</v>
      </c>
      <c r="E115" s="257">
        <f t="shared" ref="E115:J115" si="48">+E116+E117</f>
        <v>0</v>
      </c>
      <c r="F115" s="257">
        <f t="shared" si="48"/>
        <v>0</v>
      </c>
      <c r="G115" s="257">
        <f t="shared" si="48"/>
        <v>476000</v>
      </c>
      <c r="H115" s="257">
        <f t="shared" si="48"/>
        <v>0</v>
      </c>
      <c r="I115" s="257">
        <f t="shared" si="48"/>
        <v>0</v>
      </c>
      <c r="J115" s="257">
        <f t="shared" si="48"/>
        <v>600</v>
      </c>
      <c r="K115" s="29"/>
    </row>
    <row r="116" spans="1:11" ht="42" customHeight="1" x14ac:dyDescent="0.25">
      <c r="A116" s="781" t="str">
        <f>+[2]ระบบการควบคุมฯ!A746</f>
        <v>1)</v>
      </c>
      <c r="B116" s="782" t="str">
        <f>+[2]ระบบการควบคุมฯ!B746</f>
        <v>วัดทศทิศ</v>
      </c>
      <c r="C116" s="781" t="str">
        <f>+[2]ระบบการควบคุมฯ!C746</f>
        <v>20004350002003112995</v>
      </c>
      <c r="D116" s="283">
        <f>+[2]ระบบการควบคุมฯ!D746</f>
        <v>232100</v>
      </c>
      <c r="E116" s="279">
        <f>+[2]ระบบการควบคุมฯ!G746+[2]ระบบการควบคุมฯ!H746</f>
        <v>0</v>
      </c>
      <c r="F116" s="279">
        <f>+[2]ระบบการควบคุมฯ!I746+[2]ระบบการควบคุมฯ!J746</f>
        <v>0</v>
      </c>
      <c r="G116" s="280">
        <f>+[2]ระบบการควบคุมฯ!K746+[2]ระบบการควบคุมฯ!L746</f>
        <v>232100</v>
      </c>
      <c r="H116" s="787"/>
      <c r="I116" s="788"/>
      <c r="J116" s="283">
        <f>+D116-E116-G116</f>
        <v>0</v>
      </c>
      <c r="K116" s="58"/>
    </row>
    <row r="117" spans="1:11" ht="42" customHeight="1" x14ac:dyDescent="0.25">
      <c r="A117" s="781" t="str">
        <f>+[2]ระบบการควบคุมฯ!A747</f>
        <v>2)</v>
      </c>
      <c r="B117" s="782" t="str">
        <f>+[2]ระบบการควบคุมฯ!B747</f>
        <v>วัดสมุหราษฎร์บํารุง</v>
      </c>
      <c r="C117" s="781" t="str">
        <f>+[2]ระบบการควบคุมฯ!C747</f>
        <v>20004350002003112996</v>
      </c>
      <c r="D117" s="283">
        <f>+[2]ระบบการควบคุมฯ!D747</f>
        <v>244500</v>
      </c>
      <c r="E117" s="279">
        <f>+[2]ระบบการควบคุมฯ!G747+[2]ระบบการควบคุมฯ!H747</f>
        <v>0</v>
      </c>
      <c r="F117" s="279">
        <f>+[2]ระบบการควบคุมฯ!I747+[2]ระบบการควบคุมฯ!J747</f>
        <v>0</v>
      </c>
      <c r="G117" s="280">
        <f>+[2]ระบบการควบคุมฯ!K747+[2]ระบบการควบคุมฯ!L747</f>
        <v>243900</v>
      </c>
      <c r="H117" s="787"/>
      <c r="I117" s="788"/>
      <c r="J117" s="789">
        <f t="shared" ref="J117" si="49">+D117-E117-G117</f>
        <v>600</v>
      </c>
      <c r="K117" s="58"/>
    </row>
    <row r="118" spans="1:11" ht="42" customHeight="1" x14ac:dyDescent="0.25">
      <c r="A118" s="780" t="s">
        <v>161</v>
      </c>
      <c r="B118" s="277" t="str">
        <f>+[2]ระบบการควบคุมฯ!B748</f>
        <v xml:space="preserve">โต๊ะเก้าอี้นักเรียน ระดับประถมศึกษา </v>
      </c>
      <c r="C118" s="277" t="str">
        <f>+[2]ระบบการควบคุมฯ!C748</f>
        <v>ศธ04002/ว5169/11 พ.ย.65</v>
      </c>
      <c r="D118" s="257">
        <f>+D119</f>
        <v>28000</v>
      </c>
      <c r="E118" s="257">
        <f t="shared" ref="E118:J118" si="50">+E119</f>
        <v>0</v>
      </c>
      <c r="F118" s="257">
        <f t="shared" si="50"/>
        <v>0</v>
      </c>
      <c r="G118" s="257">
        <f t="shared" si="50"/>
        <v>27965</v>
      </c>
      <c r="H118" s="257">
        <f t="shared" si="50"/>
        <v>0</v>
      </c>
      <c r="I118" s="257">
        <f t="shared" si="50"/>
        <v>0</v>
      </c>
      <c r="J118" s="257">
        <f t="shared" si="50"/>
        <v>35</v>
      </c>
      <c r="K118" s="29"/>
    </row>
    <row r="119" spans="1:11" ht="42" customHeight="1" x14ac:dyDescent="0.6">
      <c r="A119" s="781" t="str">
        <f>+[2]ระบบการควบคุมฯ!A749</f>
        <v>1)</v>
      </c>
      <c r="B119" s="782" t="str">
        <f>+[2]ระบบการควบคุมฯ!B749</f>
        <v>วัดปัญจทายิกาวาส</v>
      </c>
      <c r="C119" s="781" t="str">
        <f>+[2]ระบบการควบคุมฯ!C749</f>
        <v>20004350002003112997</v>
      </c>
      <c r="D119" s="283">
        <f>+[2]ระบบการควบคุมฯ!D749</f>
        <v>28000</v>
      </c>
      <c r="E119" s="279">
        <f>+[2]ระบบการควบคุมฯ!G749+[2]ระบบการควบคุมฯ!H749</f>
        <v>0</v>
      </c>
      <c r="F119" s="279">
        <f>+[2]ระบบการควบคุมฯ!I749+[2]ระบบการควบคุมฯ!J749</f>
        <v>0</v>
      </c>
      <c r="G119" s="280">
        <f>+[2]ระบบการควบคุมฯ!K749+[2]ระบบการควบคุมฯ!L749</f>
        <v>27965</v>
      </c>
      <c r="H119" s="787"/>
      <c r="I119" s="788"/>
      <c r="J119" s="283">
        <f>+D119-E119-G119</f>
        <v>35</v>
      </c>
      <c r="K119" s="44"/>
    </row>
    <row r="120" spans="1:11" ht="42" customHeight="1" x14ac:dyDescent="0.6">
      <c r="A120" s="927"/>
      <c r="B120" s="928"/>
      <c r="C120" s="927"/>
      <c r="D120" s="279"/>
      <c r="E120" s="279"/>
      <c r="F120" s="279"/>
      <c r="G120" s="280"/>
      <c r="H120" s="929"/>
      <c r="I120" s="930"/>
      <c r="J120" s="279"/>
      <c r="K120" s="44"/>
    </row>
    <row r="121" spans="1:11" ht="42" customHeight="1" x14ac:dyDescent="0.25">
      <c r="A121" s="320">
        <v>2.2999999999999998</v>
      </c>
      <c r="B121" s="792" t="str">
        <f>+[2]ระบบการควบคุมฯ!B842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21" s="321" t="str">
        <f>+[2]ระบบการควบคุมฯ!C842</f>
        <v>20004  66 01056 00000</v>
      </c>
      <c r="D121" s="322">
        <f>+D122</f>
        <v>19570800</v>
      </c>
      <c r="E121" s="322">
        <f t="shared" ref="E121:J121" si="51">+E122</f>
        <v>6989000</v>
      </c>
      <c r="F121" s="322">
        <f t="shared" si="51"/>
        <v>0</v>
      </c>
      <c r="G121" s="322">
        <f t="shared" si="51"/>
        <v>12581800</v>
      </c>
      <c r="H121" s="322">
        <f t="shared" si="51"/>
        <v>0</v>
      </c>
      <c r="I121" s="322">
        <f t="shared" si="51"/>
        <v>0</v>
      </c>
      <c r="J121" s="322">
        <f t="shared" si="51"/>
        <v>0</v>
      </c>
      <c r="K121" s="307"/>
    </row>
    <row r="122" spans="1:11" ht="42" customHeight="1" x14ac:dyDescent="0.6">
      <c r="A122" s="314"/>
      <c r="B122" s="323" t="str">
        <f>+[2]ระบบการควบคุมฯ!B843</f>
        <v>งบลงทุน  ค่าที่ดินและสิ่งก่อสร้าง 6611320</v>
      </c>
      <c r="C122" s="458"/>
      <c r="D122" s="324">
        <f>+D123+D147+D164+D166</f>
        <v>19570800</v>
      </c>
      <c r="E122" s="324">
        <f t="shared" ref="E122:F122" si="52">+E123+E147+E164+E166</f>
        <v>6989000</v>
      </c>
      <c r="F122" s="324">
        <f t="shared" si="52"/>
        <v>0</v>
      </c>
      <c r="G122" s="324">
        <f>+G123+G147+G164+G166</f>
        <v>12581800</v>
      </c>
      <c r="H122" s="324">
        <f t="shared" ref="H122:J122" si="53">+H123+H147+H164+H166</f>
        <v>0</v>
      </c>
      <c r="I122" s="324">
        <f t="shared" si="53"/>
        <v>0</v>
      </c>
      <c r="J122" s="324">
        <f t="shared" si="53"/>
        <v>0</v>
      </c>
      <c r="K122" s="324"/>
    </row>
    <row r="123" spans="1:11" ht="42" customHeight="1" x14ac:dyDescent="0.25">
      <c r="A123" s="325" t="s">
        <v>128</v>
      </c>
      <c r="B123" s="326" t="str">
        <f>+[2]ระบบการควบคุมฯ!B844</f>
        <v>ปรับปรุงซ่อมแซมอาคารเรียนอาคารประกอบและสิ่งก่อสร้างอื่น 22 โรงเรียน</v>
      </c>
      <c r="C123" s="326" t="str">
        <f>+[2]ระบบการควบคุมฯ!C844</f>
        <v>ศธ 04002/ว5190ลว 14 พ.ย.65 ครั้งที่ 64</v>
      </c>
      <c r="D123" s="304">
        <f>SUM(D124:D146)</f>
        <v>6014000</v>
      </c>
      <c r="E123" s="304">
        <f t="shared" ref="E123:J123" si="54">SUM(E124:E146)</f>
        <v>0</v>
      </c>
      <c r="F123" s="304">
        <f t="shared" si="54"/>
        <v>0</v>
      </c>
      <c r="G123" s="304">
        <f t="shared" si="54"/>
        <v>6014000</v>
      </c>
      <c r="H123" s="304">
        <f t="shared" si="54"/>
        <v>0</v>
      </c>
      <c r="I123" s="304">
        <f t="shared" si="54"/>
        <v>0</v>
      </c>
      <c r="J123" s="304">
        <f t="shared" si="54"/>
        <v>0</v>
      </c>
      <c r="K123" s="304"/>
    </row>
    <row r="124" spans="1:11" ht="42" customHeight="1" x14ac:dyDescent="0.25">
      <c r="A124" s="778" t="str">
        <f>+[2]ระบบการควบคุมฯ!A845</f>
        <v>1)</v>
      </c>
      <c r="B124" s="58" t="str">
        <f>+[2]ระบบการควบคุมฯ!B845</f>
        <v>กลางคลองสิบ</v>
      </c>
      <c r="C124" s="59" t="str">
        <f>+[2]ระบบการควบคุมฯ!C845</f>
        <v>20004350002003214534</v>
      </c>
      <c r="D124" s="283">
        <f>+[2]ระบบการควบคุมฯ!F845</f>
        <v>336000</v>
      </c>
      <c r="E124" s="283">
        <f>+[2]ระบบการควบคุมฯ!G845+[2]ระบบการควบคุมฯ!H845</f>
        <v>0</v>
      </c>
      <c r="F124" s="283">
        <f>+[2]ระบบการควบคุมฯ!I845+[2]ระบบการควบคุมฯ!J845</f>
        <v>0</v>
      </c>
      <c r="G124" s="284">
        <f>+[2]ระบบการควบคุมฯ!K845+[2]ระบบการควบคุมฯ!L845</f>
        <v>336000</v>
      </c>
      <c r="H124" s="291"/>
      <c r="I124" s="58"/>
      <c r="J124" s="283">
        <f>+D124-E124-G124</f>
        <v>0</v>
      </c>
      <c r="K124" s="58"/>
    </row>
    <row r="125" spans="1:11" ht="42" customHeight="1" x14ac:dyDescent="0.25">
      <c r="A125" s="778" t="str">
        <f>+[2]ระบบการควบคุมฯ!A846</f>
        <v>2)</v>
      </c>
      <c r="B125" s="58" t="str">
        <f>+[2]ระบบการควบคุมฯ!B846</f>
        <v>ชุมชนวัดทำเลทอง</v>
      </c>
      <c r="C125" s="59" t="str">
        <f>+[2]ระบบการควบคุมฯ!C846</f>
        <v>20004350002003214535</v>
      </c>
      <c r="D125" s="283">
        <f>+[2]ระบบการควบคุมฯ!F846</f>
        <v>413000</v>
      </c>
      <c r="E125" s="283">
        <f>+[2]ระบบการควบคุมฯ!G846+[2]ระบบการควบคุมฯ!H846</f>
        <v>0</v>
      </c>
      <c r="F125" s="283">
        <f>+[2]ระบบการควบคุมฯ!I846+[2]ระบบการควบคุมฯ!J846</f>
        <v>0</v>
      </c>
      <c r="G125" s="284">
        <f>+[2]ระบบการควบคุมฯ!K846+[2]ระบบการควบคุมฯ!L846</f>
        <v>413000</v>
      </c>
      <c r="H125" s="291"/>
      <c r="I125" s="58"/>
      <c r="J125" s="283">
        <f t="shared" ref="J125:J146" si="55">+D125-E125-G125</f>
        <v>0</v>
      </c>
      <c r="K125" s="58"/>
    </row>
    <row r="126" spans="1:11" ht="21" hidden="1" customHeight="1" x14ac:dyDescent="0.25">
      <c r="A126" s="778" t="str">
        <f>+[2]ระบบการควบคุมฯ!A847</f>
        <v>3)</v>
      </c>
      <c r="B126" s="58" t="str">
        <f>+[2]ระบบการควบคุมฯ!B847</f>
        <v>วัดชัยมังคลาราม</v>
      </c>
      <c r="C126" s="59" t="str">
        <f>+[2]ระบบการควบคุมฯ!C847</f>
        <v>20004350002003214536</v>
      </c>
      <c r="D126" s="283">
        <f>+[2]ระบบการควบคุมฯ!F847</f>
        <v>368000</v>
      </c>
      <c r="E126" s="283">
        <f>+[2]ระบบการควบคุมฯ!G847+[2]ระบบการควบคุมฯ!H847</f>
        <v>0</v>
      </c>
      <c r="F126" s="283">
        <f>+[2]ระบบการควบคุมฯ!I847+[2]ระบบการควบคุมฯ!J847</f>
        <v>0</v>
      </c>
      <c r="G126" s="284">
        <f>+[2]ระบบการควบคุมฯ!K847+[2]ระบบการควบคุมฯ!L847</f>
        <v>368000</v>
      </c>
      <c r="H126" s="291"/>
      <c r="I126" s="58"/>
      <c r="J126" s="283">
        <f t="shared" si="55"/>
        <v>0</v>
      </c>
      <c r="K126" s="58"/>
    </row>
    <row r="127" spans="1:11" ht="21" hidden="1" customHeight="1" x14ac:dyDescent="0.25">
      <c r="A127" s="778" t="str">
        <f>+[2]ระบบการควบคุมฯ!A848</f>
        <v>4)</v>
      </c>
      <c r="B127" s="58" t="str">
        <f>+[2]ระบบการควบคุมฯ!B848</f>
        <v>วัดลาดสนุ่น</v>
      </c>
      <c r="C127" s="59" t="str">
        <f>+[2]ระบบการควบคุมฯ!C848</f>
        <v>20004350002003214537</v>
      </c>
      <c r="D127" s="283">
        <f>+[2]ระบบการควบคุมฯ!F848</f>
        <v>249000</v>
      </c>
      <c r="E127" s="283">
        <f>+[2]ระบบการควบคุมฯ!G848+[2]ระบบการควบคุมฯ!H848</f>
        <v>0</v>
      </c>
      <c r="F127" s="283">
        <f>+[2]ระบบการควบคุมฯ!I848+[2]ระบบการควบคุมฯ!J848</f>
        <v>0</v>
      </c>
      <c r="G127" s="284">
        <f>+[2]ระบบการควบคุมฯ!K848+[2]ระบบการควบคุมฯ!L848</f>
        <v>249000</v>
      </c>
      <c r="H127" s="291"/>
      <c r="I127" s="58"/>
      <c r="J127" s="283">
        <f t="shared" si="55"/>
        <v>0</v>
      </c>
      <c r="K127" s="58"/>
    </row>
    <row r="128" spans="1:11" ht="21" hidden="1" customHeight="1" x14ac:dyDescent="0.25">
      <c r="A128" s="778" t="str">
        <f>+[2]ระบบการควบคุมฯ!A849</f>
        <v>5)</v>
      </c>
      <c r="B128" s="58" t="str">
        <f>+[2]ระบบการควบคุมฯ!B849</f>
        <v>วัดสมุหราษฎร์บํารุง</v>
      </c>
      <c r="C128" s="59" t="str">
        <f>+[2]ระบบการควบคุมฯ!C849</f>
        <v>20004350002003214538</v>
      </c>
      <c r="D128" s="283">
        <f>+[2]ระบบการควบคุมฯ!F849</f>
        <v>272000</v>
      </c>
      <c r="E128" s="283">
        <f>+[2]ระบบการควบคุมฯ!G849+[2]ระบบการควบคุมฯ!H849</f>
        <v>0</v>
      </c>
      <c r="F128" s="283">
        <f>+[2]ระบบการควบคุมฯ!I849+[2]ระบบการควบคุมฯ!J849</f>
        <v>0</v>
      </c>
      <c r="G128" s="284">
        <f>+[2]ระบบการควบคุมฯ!K849+[2]ระบบการควบคุมฯ!L849</f>
        <v>272000</v>
      </c>
      <c r="H128" s="291"/>
      <c r="I128" s="58"/>
      <c r="J128" s="283">
        <f t="shared" si="55"/>
        <v>0</v>
      </c>
      <c r="K128" s="58"/>
    </row>
    <row r="129" spans="1:11" ht="21" hidden="1" customHeight="1" x14ac:dyDescent="0.25">
      <c r="A129" s="778" t="str">
        <f>+[2]ระบบการควบคุมฯ!A850</f>
        <v>6)</v>
      </c>
      <c r="B129" s="58" t="str">
        <f>+[2]ระบบการควบคุมฯ!B850</f>
        <v>วัดอดิศร</v>
      </c>
      <c r="C129" s="59" t="str">
        <f>+[2]ระบบการควบคุมฯ!C850</f>
        <v>20004350002003214539</v>
      </c>
      <c r="D129" s="283">
        <f>+[2]ระบบการควบคุมฯ!F850</f>
        <v>456000</v>
      </c>
      <c r="E129" s="283">
        <f>+[2]ระบบการควบคุมฯ!G850+[2]ระบบการควบคุมฯ!H850</f>
        <v>0</v>
      </c>
      <c r="F129" s="283">
        <f>+[2]ระบบการควบคุมฯ!I850+[2]ระบบการควบคุมฯ!J850</f>
        <v>0</v>
      </c>
      <c r="G129" s="284">
        <f>+[2]ระบบการควบคุมฯ!K850+[2]ระบบการควบคุมฯ!L850</f>
        <v>456000</v>
      </c>
      <c r="H129" s="291"/>
      <c r="I129" s="58"/>
      <c r="J129" s="283">
        <f t="shared" si="55"/>
        <v>0</v>
      </c>
      <c r="K129" s="58"/>
    </row>
    <row r="130" spans="1:11" ht="21" hidden="1" customHeight="1" x14ac:dyDescent="0.25">
      <c r="A130" s="778" t="str">
        <f>+[2]ระบบการควบคุมฯ!A851</f>
        <v>7)</v>
      </c>
      <c r="B130" s="58" t="str">
        <f>+[2]ระบบการควบคุมฯ!B851</f>
        <v>สหราษฎร์บํารุง</v>
      </c>
      <c r="C130" s="59" t="str">
        <f>+[2]ระบบการควบคุมฯ!C851</f>
        <v>20004350002003214540</v>
      </c>
      <c r="D130" s="283">
        <f>+[2]ระบบการควบคุมฯ!F851</f>
        <v>376000</v>
      </c>
      <c r="E130" s="283">
        <f>+[2]ระบบการควบคุมฯ!G851+[2]ระบบการควบคุมฯ!H851</f>
        <v>0</v>
      </c>
      <c r="F130" s="283">
        <f>+[2]ระบบการควบคุมฯ!I851+[2]ระบบการควบคุมฯ!J851</f>
        <v>0</v>
      </c>
      <c r="G130" s="284">
        <f>+[2]ระบบการควบคุมฯ!K851+[2]ระบบการควบคุมฯ!L851</f>
        <v>376000</v>
      </c>
      <c r="H130" s="291"/>
      <c r="I130" s="58"/>
      <c r="J130" s="283">
        <f t="shared" si="55"/>
        <v>0</v>
      </c>
      <c r="K130" s="58"/>
    </row>
    <row r="131" spans="1:11" ht="21" hidden="1" customHeight="1" x14ac:dyDescent="0.25">
      <c r="A131" s="778" t="str">
        <f>+[2]ระบบการควบคุมฯ!A852</f>
        <v>8)</v>
      </c>
      <c r="B131" s="58" t="str">
        <f>+[2]ระบบการควบคุมฯ!B852</f>
        <v>ราษฎร์สงเคราะห์วิทยา</v>
      </c>
      <c r="C131" s="59" t="str">
        <f>+[2]ระบบการควบคุมฯ!C852</f>
        <v>20004350002003214541</v>
      </c>
      <c r="D131" s="283">
        <f>+[2]ระบบการควบคุมฯ!F852</f>
        <v>386000</v>
      </c>
      <c r="E131" s="283">
        <f>+[2]ระบบการควบคุมฯ!G852+[2]ระบบการควบคุมฯ!H852</f>
        <v>0</v>
      </c>
      <c r="F131" s="283">
        <f>+[2]ระบบการควบคุมฯ!I852+[2]ระบบการควบคุมฯ!J852</f>
        <v>0</v>
      </c>
      <c r="G131" s="284">
        <f>+[2]ระบบการควบคุมฯ!K852+[2]ระบบการควบคุมฯ!L852</f>
        <v>386000</v>
      </c>
      <c r="H131" s="291"/>
      <c r="I131" s="58"/>
      <c r="J131" s="283">
        <f t="shared" si="55"/>
        <v>0</v>
      </c>
      <c r="K131" s="58"/>
    </row>
    <row r="132" spans="1:11" ht="21" hidden="1" customHeight="1" x14ac:dyDescent="0.25">
      <c r="A132" s="778" t="str">
        <f>+[2]ระบบการควบคุมฯ!A853</f>
        <v>9)</v>
      </c>
      <c r="B132" s="58" t="str">
        <f>+[2]ระบบการควบคุมฯ!B853</f>
        <v>วัดราษฎรบํารุง</v>
      </c>
      <c r="C132" s="59" t="str">
        <f>+[2]ระบบการควบคุมฯ!C853</f>
        <v>20004350002003214542</v>
      </c>
      <c r="D132" s="283">
        <f>+[2]ระบบการควบคุมฯ!F853</f>
        <v>132000</v>
      </c>
      <c r="E132" s="283">
        <f>+[2]ระบบการควบคุมฯ!G853+[2]ระบบการควบคุมฯ!H853</f>
        <v>0</v>
      </c>
      <c r="F132" s="283">
        <f>+[2]ระบบการควบคุมฯ!I853+[2]ระบบการควบคุมฯ!J853</f>
        <v>0</v>
      </c>
      <c r="G132" s="284">
        <f>+[2]ระบบการควบคุมฯ!K853+[2]ระบบการควบคุมฯ!L853</f>
        <v>132000</v>
      </c>
      <c r="H132" s="291"/>
      <c r="I132" s="58"/>
      <c r="J132" s="283">
        <f t="shared" si="55"/>
        <v>0</v>
      </c>
      <c r="K132" s="58"/>
    </row>
    <row r="133" spans="1:11" ht="21" hidden="1" customHeight="1" x14ac:dyDescent="0.25">
      <c r="A133" s="778" t="str">
        <f>+[2]ระบบการควบคุมฯ!A854</f>
        <v>10)</v>
      </c>
      <c r="B133" s="58" t="str">
        <f>+[2]ระบบการควบคุมฯ!B854</f>
        <v>วัดเจริญบุญ</v>
      </c>
      <c r="C133" s="59" t="str">
        <f>+[2]ระบบการควบคุมฯ!C854</f>
        <v>20004350002003214543</v>
      </c>
      <c r="D133" s="283">
        <f>+[2]ระบบการควบคุมฯ!F854</f>
        <v>55000</v>
      </c>
      <c r="E133" s="283">
        <f>+[2]ระบบการควบคุมฯ!G854+[2]ระบบการควบคุมฯ!H854</f>
        <v>0</v>
      </c>
      <c r="F133" s="283">
        <f>+[2]ระบบการควบคุมฯ!I854+[2]ระบบการควบคุมฯ!J854</f>
        <v>0</v>
      </c>
      <c r="G133" s="284">
        <f>+[2]ระบบการควบคุมฯ!K854+[2]ระบบการควบคุมฯ!L854</f>
        <v>55000</v>
      </c>
      <c r="H133" s="291"/>
      <c r="I133" s="58"/>
      <c r="J133" s="283">
        <f t="shared" si="55"/>
        <v>0</v>
      </c>
      <c r="K133" s="58"/>
    </row>
    <row r="134" spans="1:11" ht="21" hidden="1" customHeight="1" x14ac:dyDescent="0.25">
      <c r="A134" s="778" t="str">
        <f>+[2]ระบบการควบคุมฯ!A855</f>
        <v>11)</v>
      </c>
      <c r="B134" s="58" t="str">
        <f>+[2]ระบบการควบคุมฯ!B855</f>
        <v>วัดโปรยฝน</v>
      </c>
      <c r="C134" s="59" t="str">
        <f>+[2]ระบบการควบคุมฯ!C855</f>
        <v>20004350002003214544</v>
      </c>
      <c r="D134" s="283">
        <f>+[2]ระบบการควบคุมฯ!F855</f>
        <v>471000</v>
      </c>
      <c r="E134" s="283">
        <f>+[2]ระบบการควบคุมฯ!G855+[2]ระบบการควบคุมฯ!H855</f>
        <v>0</v>
      </c>
      <c r="F134" s="283">
        <f>+[2]ระบบการควบคุมฯ!I855+[2]ระบบการควบคุมฯ!J855</f>
        <v>0</v>
      </c>
      <c r="G134" s="284">
        <f>+[2]ระบบการควบคุมฯ!K855+[2]ระบบการควบคุมฯ!L855</f>
        <v>471000</v>
      </c>
      <c r="H134" s="291"/>
      <c r="I134" s="58"/>
      <c r="J134" s="283">
        <f t="shared" si="55"/>
        <v>0</v>
      </c>
      <c r="K134" s="58"/>
    </row>
    <row r="135" spans="1:11" ht="21" hidden="1" customHeight="1" x14ac:dyDescent="0.25">
      <c r="A135" s="778" t="str">
        <f>+[2]ระบบการควบคุมฯ!A856</f>
        <v>12)</v>
      </c>
      <c r="B135" s="58" t="str">
        <f>+[2]ระบบการควบคุมฯ!B856</f>
        <v>วัดสอนดีศรีเจริญ</v>
      </c>
      <c r="C135" s="59" t="str">
        <f>+[2]ระบบการควบคุมฯ!C856</f>
        <v>20004350002003214545</v>
      </c>
      <c r="D135" s="283">
        <f>+[2]ระบบการควบคุมฯ!F856</f>
        <v>85000</v>
      </c>
      <c r="E135" s="283">
        <f>+[2]ระบบการควบคุมฯ!G856+[2]ระบบการควบคุมฯ!H856</f>
        <v>0</v>
      </c>
      <c r="F135" s="283">
        <f>+[2]ระบบการควบคุมฯ!I856+[2]ระบบการควบคุมฯ!J856</f>
        <v>0</v>
      </c>
      <c r="G135" s="284">
        <f>+[2]ระบบการควบคุมฯ!K856+[2]ระบบการควบคุมฯ!L856</f>
        <v>85000</v>
      </c>
      <c r="H135" s="291"/>
      <c r="I135" s="58"/>
      <c r="J135" s="283">
        <f t="shared" si="55"/>
        <v>0</v>
      </c>
      <c r="K135" s="58"/>
    </row>
    <row r="136" spans="1:11" ht="21" hidden="1" customHeight="1" x14ac:dyDescent="0.25">
      <c r="A136" s="778" t="str">
        <f>+[2]ระบบการควบคุมฯ!A857</f>
        <v>13)</v>
      </c>
      <c r="B136" s="58" t="str">
        <f>+[2]ระบบการควบคุมฯ!B857</f>
        <v>วัดสุขบุญฑริการาม</v>
      </c>
      <c r="C136" s="59" t="str">
        <f>+[2]ระบบการควบคุมฯ!C857</f>
        <v>20004350002003214546</v>
      </c>
      <c r="D136" s="283">
        <f>+[2]ระบบการควบคุมฯ!F857</f>
        <v>294000</v>
      </c>
      <c r="E136" s="283">
        <f>+[2]ระบบการควบคุมฯ!G857+[2]ระบบการควบคุมฯ!H857</f>
        <v>0</v>
      </c>
      <c r="F136" s="283">
        <f>+[2]ระบบการควบคุมฯ!I857+[2]ระบบการควบคุมฯ!J857</f>
        <v>0</v>
      </c>
      <c r="G136" s="284">
        <f>+[2]ระบบการควบคุมฯ!K857+[2]ระบบการควบคุมฯ!L857</f>
        <v>294000</v>
      </c>
      <c r="H136" s="291"/>
      <c r="I136" s="58"/>
      <c r="J136" s="283">
        <f t="shared" si="55"/>
        <v>0</v>
      </c>
      <c r="K136" s="58"/>
    </row>
    <row r="137" spans="1:11" ht="21" hidden="1" customHeight="1" x14ac:dyDescent="0.25">
      <c r="A137" s="778" t="str">
        <f>+[2]ระบบการควบคุมฯ!A858</f>
        <v>14)</v>
      </c>
      <c r="B137" s="58" t="str">
        <f>+[2]ระบบการควบคุมฯ!B858</f>
        <v>แสนจําหน่ายวิทยา</v>
      </c>
      <c r="C137" s="59" t="str">
        <f>+[2]ระบบการควบคุมฯ!C858</f>
        <v>20004350002003214547</v>
      </c>
      <c r="D137" s="283">
        <f>+[2]ระบบการควบคุมฯ!F858</f>
        <v>266000</v>
      </c>
      <c r="E137" s="283">
        <f>+[2]ระบบการควบคุมฯ!G858+[2]ระบบการควบคุมฯ!H858</f>
        <v>0</v>
      </c>
      <c r="F137" s="283">
        <f>+[2]ระบบการควบคุมฯ!I858+[2]ระบบการควบคุมฯ!J858</f>
        <v>0</v>
      </c>
      <c r="G137" s="284">
        <f>+[2]ระบบการควบคุมฯ!K858+[2]ระบบการควบคุมฯ!L858</f>
        <v>266000</v>
      </c>
      <c r="H137" s="291"/>
      <c r="I137" s="58"/>
      <c r="J137" s="283">
        <f t="shared" si="55"/>
        <v>0</v>
      </c>
      <c r="K137" s="58"/>
    </row>
    <row r="138" spans="1:11" ht="21" hidden="1" customHeight="1" x14ac:dyDescent="0.25">
      <c r="A138" s="778"/>
      <c r="B138" s="58" t="str">
        <f>+'[2]ควบคุมสิ่งก่อสร้าง 36001 36002'!E100</f>
        <v>ทำสัญญา16 ธค 66 ครบ 14 กพ 66</v>
      </c>
      <c r="C138" s="59"/>
      <c r="D138" s="283"/>
      <c r="E138" s="283"/>
      <c r="F138" s="283"/>
      <c r="G138" s="284"/>
      <c r="H138" s="291"/>
      <c r="I138" s="58"/>
      <c r="J138" s="283"/>
      <c r="K138" s="58"/>
    </row>
    <row r="139" spans="1:11" ht="21" hidden="1" customHeight="1" x14ac:dyDescent="0.25">
      <c r="A139" s="778" t="str">
        <f>+[2]ระบบการควบคุมฯ!A859</f>
        <v>15)</v>
      </c>
      <c r="B139" s="58" t="str">
        <f>+[2]ระบบการควบคุมฯ!B859</f>
        <v>หิรัญพงษ์อนุสรณ์</v>
      </c>
      <c r="C139" s="59" t="str">
        <f>+[2]ระบบการควบคุมฯ!C859</f>
        <v>20004350002003214548</v>
      </c>
      <c r="D139" s="283">
        <f>+[2]ระบบการควบคุมฯ!F859</f>
        <v>156000</v>
      </c>
      <c r="E139" s="283">
        <f>+[2]ระบบการควบคุมฯ!G859+[2]ระบบการควบคุมฯ!H859</f>
        <v>0</v>
      </c>
      <c r="F139" s="283">
        <f>+[2]ระบบการควบคุมฯ!I859+[2]ระบบการควบคุมฯ!J859</f>
        <v>0</v>
      </c>
      <c r="G139" s="284">
        <f>+[2]ระบบการควบคุมฯ!K859+[2]ระบบการควบคุมฯ!L859</f>
        <v>156000</v>
      </c>
      <c r="H139" s="291"/>
      <c r="I139" s="58"/>
      <c r="J139" s="283">
        <f t="shared" si="55"/>
        <v>0</v>
      </c>
      <c r="K139" s="58"/>
    </row>
    <row r="140" spans="1:11" ht="21" hidden="1" customHeight="1" x14ac:dyDescent="0.25">
      <c r="A140" s="778" t="str">
        <f>+[2]ระบบการควบคุมฯ!A860</f>
        <v>16)</v>
      </c>
      <c r="B140" s="58" t="str">
        <f>+[2]ระบบการควบคุมฯ!B860</f>
        <v>อยู่ประชานุเคราะห์</v>
      </c>
      <c r="C140" s="59" t="str">
        <f>+[2]ระบบการควบคุมฯ!C860</f>
        <v>20004350002003214549</v>
      </c>
      <c r="D140" s="283">
        <f>+[2]ระบบการควบคุมฯ!F860</f>
        <v>110000</v>
      </c>
      <c r="E140" s="283">
        <f>+[2]ระบบการควบคุมฯ!G860+[2]ระบบการควบคุมฯ!H860</f>
        <v>0</v>
      </c>
      <c r="F140" s="283">
        <f>+[2]ระบบการควบคุมฯ!I860+[2]ระบบการควบคุมฯ!J860</f>
        <v>0</v>
      </c>
      <c r="G140" s="284">
        <f>+[2]ระบบการควบคุมฯ!K860+[2]ระบบการควบคุมฯ!L860</f>
        <v>110000</v>
      </c>
      <c r="H140" s="291"/>
      <c r="I140" s="58"/>
      <c r="J140" s="283">
        <f t="shared" si="55"/>
        <v>0</v>
      </c>
      <c r="K140" s="58"/>
    </row>
    <row r="141" spans="1:11" ht="42" x14ac:dyDescent="0.25">
      <c r="A141" s="778" t="str">
        <f>+[2]ระบบการควบคุมฯ!A861</f>
        <v>17)</v>
      </c>
      <c r="B141" s="58" t="str">
        <f>+[2]ระบบการควบคุมฯ!B861</f>
        <v>วัดประยูรธรรมาราม</v>
      </c>
      <c r="C141" s="59" t="str">
        <f>+[2]ระบบการควบคุมฯ!C861</f>
        <v>20004350002003214550</v>
      </c>
      <c r="D141" s="283">
        <f>+[2]ระบบการควบคุมฯ!F861</f>
        <v>50000</v>
      </c>
      <c r="E141" s="283">
        <f>+[2]ระบบการควบคุมฯ!G861+[2]ระบบการควบคุมฯ!H861</f>
        <v>0</v>
      </c>
      <c r="F141" s="283">
        <f>+[2]ระบบการควบคุมฯ!I861+[2]ระบบการควบคุมฯ!J861</f>
        <v>0</v>
      </c>
      <c r="G141" s="284">
        <f>+[2]ระบบการควบคุมฯ!K861+[2]ระบบการควบคุมฯ!L861</f>
        <v>50000</v>
      </c>
      <c r="H141" s="291"/>
      <c r="I141" s="58"/>
      <c r="J141" s="283">
        <f t="shared" si="55"/>
        <v>0</v>
      </c>
      <c r="K141" s="58"/>
    </row>
    <row r="142" spans="1:11" ht="42" x14ac:dyDescent="0.25">
      <c r="A142" s="778" t="str">
        <f>+[2]ระบบการควบคุมฯ!A862</f>
        <v>18)</v>
      </c>
      <c r="B142" s="58" t="str">
        <f>+[2]ระบบการควบคุมฯ!B862</f>
        <v>วัดปัญจทายิกาวาส</v>
      </c>
      <c r="C142" s="59" t="str">
        <f>+[2]ระบบการควบคุมฯ!C862</f>
        <v>20004350002003214551</v>
      </c>
      <c r="D142" s="283">
        <f>+[2]ระบบการควบคุมฯ!F862</f>
        <v>340000</v>
      </c>
      <c r="E142" s="283">
        <f>+[2]ระบบการควบคุมฯ!G862+[2]ระบบการควบคุมฯ!H862</f>
        <v>0</v>
      </c>
      <c r="F142" s="283">
        <f>+[2]ระบบการควบคุมฯ!I862+[2]ระบบการควบคุมฯ!J862</f>
        <v>0</v>
      </c>
      <c r="G142" s="284">
        <f>+[2]ระบบการควบคุมฯ!K862+[2]ระบบการควบคุมฯ!L862</f>
        <v>340000</v>
      </c>
      <c r="H142" s="291"/>
      <c r="I142" s="58"/>
      <c r="J142" s="283">
        <f t="shared" si="55"/>
        <v>0</v>
      </c>
      <c r="K142" s="58"/>
    </row>
    <row r="143" spans="1:11" ht="42" x14ac:dyDescent="0.25">
      <c r="A143" s="778" t="str">
        <f>+[2]ระบบการควบคุมฯ!A863</f>
        <v>19)</v>
      </c>
      <c r="B143" s="58" t="str">
        <f>+[2]ระบบการควบคุมฯ!B863</f>
        <v>วัดพวงแก้ว</v>
      </c>
      <c r="C143" s="59" t="str">
        <f>+[2]ระบบการควบคุมฯ!C863</f>
        <v>20004350002003214552</v>
      </c>
      <c r="D143" s="283">
        <f>+[2]ระบบการควบคุมฯ!F863</f>
        <v>352000</v>
      </c>
      <c r="E143" s="283">
        <f>+[2]ระบบการควบคุมฯ!G863+[2]ระบบการควบคุมฯ!H863</f>
        <v>0</v>
      </c>
      <c r="F143" s="283">
        <f>+[2]ระบบการควบคุมฯ!I863+[2]ระบบการควบคุมฯ!J863</f>
        <v>0</v>
      </c>
      <c r="G143" s="284">
        <f>+[2]ระบบการควบคุมฯ!K863+[2]ระบบการควบคุมฯ!L863</f>
        <v>352000</v>
      </c>
      <c r="H143" s="291"/>
      <c r="I143" s="58"/>
      <c r="J143" s="283">
        <f t="shared" si="55"/>
        <v>0</v>
      </c>
      <c r="K143" s="58"/>
    </row>
    <row r="144" spans="1:11" ht="42" x14ac:dyDescent="0.25">
      <c r="A144" s="778" t="str">
        <f>+[2]ระบบการควบคุมฯ!A864</f>
        <v>20)</v>
      </c>
      <c r="B144" s="58" t="str">
        <f>+[2]ระบบการควบคุมฯ!B864</f>
        <v>วัดศรีสโมสร</v>
      </c>
      <c r="C144" s="59" t="str">
        <f>+[2]ระบบการควบคุมฯ!C864</f>
        <v>20004350002003214553</v>
      </c>
      <c r="D144" s="283">
        <f>+[2]ระบบการควบคุมฯ!F864</f>
        <v>470000</v>
      </c>
      <c r="E144" s="283">
        <f>+[2]ระบบการควบคุมฯ!G864+[2]ระบบการควบคุมฯ!H864</f>
        <v>0</v>
      </c>
      <c r="F144" s="283">
        <f>+[2]ระบบการควบคุมฯ!I864+[2]ระบบการควบคุมฯ!J864</f>
        <v>0</v>
      </c>
      <c r="G144" s="284">
        <f>+[2]ระบบการควบคุมฯ!K864+[2]ระบบการควบคุมฯ!L864</f>
        <v>470000</v>
      </c>
      <c r="H144" s="291"/>
      <c r="I144" s="58"/>
      <c r="J144" s="283">
        <f t="shared" si="55"/>
        <v>0</v>
      </c>
      <c r="K144" s="58"/>
    </row>
    <row r="145" spans="1:11" ht="42" x14ac:dyDescent="0.25">
      <c r="A145" s="778" t="str">
        <f>+[2]ระบบการควบคุมฯ!A865</f>
        <v>21)</v>
      </c>
      <c r="B145" s="58" t="str">
        <f>+[2]ระบบการควบคุมฯ!B865</f>
        <v>ศาลาลอย</v>
      </c>
      <c r="C145" s="59" t="str">
        <f>+[2]ระบบการควบคุมฯ!C865</f>
        <v>20004350002003214554</v>
      </c>
      <c r="D145" s="283">
        <f>+[2]ระบบการควบคุมฯ!F865</f>
        <v>259000</v>
      </c>
      <c r="E145" s="283">
        <f>+[2]ระบบการควบคุมฯ!G865+[2]ระบบการควบคุมฯ!H865</f>
        <v>0</v>
      </c>
      <c r="F145" s="283">
        <f>+[2]ระบบการควบคุมฯ!I865+[2]ระบบการควบคุมฯ!J865</f>
        <v>0</v>
      </c>
      <c r="G145" s="284">
        <f>+[2]ระบบการควบคุมฯ!K865+[2]ระบบการควบคุมฯ!L865</f>
        <v>259000</v>
      </c>
      <c r="H145" s="291"/>
      <c r="I145" s="58"/>
      <c r="J145" s="283">
        <f t="shared" si="55"/>
        <v>0</v>
      </c>
      <c r="K145" s="58"/>
    </row>
    <row r="146" spans="1:11" ht="42" x14ac:dyDescent="0.25">
      <c r="A146" s="778" t="str">
        <f>+[2]ระบบการควบคุมฯ!A866</f>
        <v>22)</v>
      </c>
      <c r="B146" s="58" t="str">
        <f>+[2]ระบบการควบคุมฯ!B866</f>
        <v>วัดแสงมณี</v>
      </c>
      <c r="C146" s="59" t="str">
        <f>+[2]ระบบการควบคุมฯ!C866</f>
        <v>20004350002003214555</v>
      </c>
      <c r="D146" s="283">
        <f>+[2]ระบบการควบคุมฯ!F866</f>
        <v>118000</v>
      </c>
      <c r="E146" s="283">
        <f>+[2]ระบบการควบคุมฯ!G866+[2]ระบบการควบคุมฯ!H866</f>
        <v>0</v>
      </c>
      <c r="F146" s="283">
        <f>+[2]ระบบการควบคุมฯ!I866+[2]ระบบการควบคุมฯ!J866</f>
        <v>0</v>
      </c>
      <c r="G146" s="284">
        <f>+[2]ระบบการควบคุมฯ!K866+[2]ระบบการควบคุมฯ!L866</f>
        <v>118000</v>
      </c>
      <c r="H146" s="291"/>
      <c r="I146" s="58"/>
      <c r="J146" s="283">
        <f t="shared" si="55"/>
        <v>0</v>
      </c>
      <c r="K146" s="58"/>
    </row>
    <row r="147" spans="1:11" ht="63" x14ac:dyDescent="0.6">
      <c r="A147" s="1047" t="s">
        <v>113</v>
      </c>
      <c r="B147" s="793" t="str">
        <f>+[2]ระบบการควบคุมฯ!B870</f>
        <v>บ้านพักครู 8 ครอบครัว โรงเรียนชุมชนเลิศพินิจพิทยาคม</v>
      </c>
      <c r="C147" s="461" t="str">
        <f>+[2]ระบบการควบคุมฯ!C870</f>
        <v>ศธ 04002/ว5190ลว 14 พ.ย.65 ครั้งที่ 64</v>
      </c>
      <c r="D147" s="327">
        <f>SUM(D148)</f>
        <v>3430000</v>
      </c>
      <c r="E147" s="327">
        <f t="shared" ref="E147:I147" si="56">SUM(E148)</f>
        <v>1715000</v>
      </c>
      <c r="F147" s="327">
        <f t="shared" si="56"/>
        <v>0</v>
      </c>
      <c r="G147" s="327">
        <f t="shared" si="56"/>
        <v>1715000</v>
      </c>
      <c r="H147" s="327">
        <f t="shared" si="56"/>
        <v>0</v>
      </c>
      <c r="I147" s="327">
        <f t="shared" si="56"/>
        <v>0</v>
      </c>
      <c r="J147" s="327">
        <f>+D147-E147-F147-G147</f>
        <v>0</v>
      </c>
      <c r="K147" s="556"/>
    </row>
    <row r="148" spans="1:11" x14ac:dyDescent="0.25">
      <c r="A148" s="58" t="str">
        <f>+[2]ระบบการควบคุมฯ!A872</f>
        <v>1)</v>
      </c>
      <c r="B148" s="58" t="str">
        <f>+[2]ระบบการควบคุมฯ!B962</f>
        <v>ร.ร.ชุมชนเลิศพินิจพิทยาคม</v>
      </c>
      <c r="C148" s="58" t="str">
        <f>+[2]ระบบการควบคุมฯ!C872</f>
        <v>20004350002003214556</v>
      </c>
      <c r="D148" s="283">
        <f>+[2]ระบบการควบคุมฯ!F872</f>
        <v>3430000</v>
      </c>
      <c r="E148" s="283">
        <f>+[2]ระบบการควบคุมฯ!G872+[2]ระบบการควบคุมฯ!H872</f>
        <v>1715000</v>
      </c>
      <c r="F148" s="283">
        <f>+[2]ระบบการควบคุมฯ!I872+[2]ระบบการควบคุมฯ!J872</f>
        <v>0</v>
      </c>
      <c r="G148" s="284">
        <f>+[2]ระบบการควบคุมฯ!K872+[2]ระบบการควบคุมฯ!L872</f>
        <v>1715000</v>
      </c>
      <c r="H148" s="291"/>
      <c r="I148" s="58"/>
      <c r="J148" s="283">
        <f t="shared" ref="J148" si="57">+D148-E148-G148</f>
        <v>0</v>
      </c>
      <c r="K148" s="58" t="s">
        <v>186</v>
      </c>
    </row>
    <row r="149" spans="1:11" x14ac:dyDescent="0.6">
      <c r="A149" s="9"/>
      <c r="B149" s="58" t="str">
        <f>+[2]ระบบการควบคุมฯ!B963</f>
        <v>สัญญา 19,260,000.00 บาท  งบ64  4,623,600</v>
      </c>
      <c r="C149" s="329"/>
      <c r="D149" s="329"/>
      <c r="E149" s="329"/>
      <c r="F149" s="329"/>
      <c r="G149" s="328"/>
      <c r="H149" s="330"/>
      <c r="I149" s="9"/>
      <c r="J149" s="9"/>
      <c r="K149" s="9"/>
    </row>
    <row r="150" spans="1:11" x14ac:dyDescent="0.6">
      <c r="A150" s="9"/>
      <c r="B150" s="58" t="str">
        <f>+[2]ระบบการควบคุมฯ!B964</f>
        <v>ปี 64</v>
      </c>
      <c r="C150" s="329"/>
      <c r="D150" s="329"/>
      <c r="E150" s="329"/>
      <c r="F150" s="329"/>
      <c r="G150" s="328"/>
      <c r="H150" s="330"/>
      <c r="I150" s="9"/>
      <c r="J150" s="9"/>
      <c r="K150" s="9"/>
    </row>
    <row r="151" spans="1:11" ht="42" customHeight="1" x14ac:dyDescent="0.6">
      <c r="A151" s="9"/>
      <c r="B151" s="58" t="str">
        <f>+[2]ระบบการควบคุมฯ!B965</f>
        <v>งวดที่ 1  1,155,600 บาท ครบ 9 มี.ค. 64</v>
      </c>
      <c r="C151" s="329">
        <f>1155600*4</f>
        <v>4622400</v>
      </c>
      <c r="D151" s="329"/>
      <c r="E151" s="329"/>
      <c r="F151" s="329"/>
      <c r="G151" s="328"/>
      <c r="H151" s="330"/>
      <c r="I151" s="9"/>
      <c r="J151" s="9"/>
      <c r="K151" s="9"/>
    </row>
    <row r="152" spans="1:11" x14ac:dyDescent="0.6">
      <c r="A152" s="9"/>
      <c r="B152" s="58" t="str">
        <f>+[2]ระบบการควบคุมฯ!B966</f>
        <v>งวดที่ 2  1,155,600 บาท ครบ 18 เม.ย. 64</v>
      </c>
      <c r="C152" s="329"/>
      <c r="D152" s="329"/>
      <c r="E152" s="329"/>
      <c r="F152" s="329"/>
      <c r="G152" s="328"/>
      <c r="H152" s="330"/>
      <c r="I152" s="9"/>
      <c r="J152" s="9"/>
      <c r="K152" s="9"/>
    </row>
    <row r="153" spans="1:11" x14ac:dyDescent="0.6">
      <c r="A153" s="9"/>
      <c r="B153" s="58" t="str">
        <f>+[2]ระบบการควบคุมฯ!B967</f>
        <v>งวดที่ 3  1,155,600 บาท ครบ 18 พ.ค. 64</v>
      </c>
      <c r="C153" s="329"/>
      <c r="D153" s="329"/>
      <c r="E153" s="329"/>
      <c r="F153" s="329"/>
      <c r="G153" s="328"/>
      <c r="H153" s="330"/>
      <c r="I153" s="9"/>
      <c r="J153" s="9"/>
      <c r="K153" s="9"/>
    </row>
    <row r="154" spans="1:11" x14ac:dyDescent="0.6">
      <c r="A154" s="9"/>
      <c r="B154" s="58" t="str">
        <f>+[2]ระบบการควบคุมฯ!B968</f>
        <v>งวดที่ 4  1,155,600 บาท ครบ 17 มิ.ย. 64</v>
      </c>
      <c r="C154" s="329"/>
      <c r="D154" s="329"/>
      <c r="E154" s="329"/>
      <c r="F154" s="329"/>
      <c r="G154" s="328"/>
      <c r="H154" s="330"/>
      <c r="I154" s="9"/>
      <c r="J154" s="9"/>
      <c r="K154" s="9"/>
    </row>
    <row r="155" spans="1:11" x14ac:dyDescent="0.6">
      <c r="A155" s="9"/>
      <c r="B155" s="58" t="str">
        <f>+[2]ระบบการควบคุมฯ!B969</f>
        <v>งวดที่ 5 บางส่วน 1,200 บาท ครบ 17 ก.ค. 64</v>
      </c>
      <c r="C155" s="329"/>
      <c r="D155" s="329"/>
      <c r="E155" s="329"/>
      <c r="F155" s="329"/>
      <c r="G155" s="328"/>
      <c r="H155" s="330"/>
      <c r="I155" s="9"/>
      <c r="J155" s="9"/>
      <c r="K155" s="9"/>
    </row>
    <row r="156" spans="1:11" x14ac:dyDescent="0.6">
      <c r="A156" s="9" t="s">
        <v>102</v>
      </c>
      <c r="B156" s="58" t="str">
        <f>+[2]ระบบการควบคุมฯ!B970</f>
        <v>ปี 65</v>
      </c>
      <c r="C156" s="329"/>
      <c r="D156" s="329"/>
      <c r="E156" s="329"/>
      <c r="F156" s="329"/>
      <c r="G156" s="328"/>
      <c r="H156" s="330"/>
      <c r="I156" s="9"/>
      <c r="J156" s="9"/>
      <c r="K156" s="9"/>
    </row>
    <row r="157" spans="1:11" x14ac:dyDescent="0.6">
      <c r="A157" s="9"/>
      <c r="B157" s="58" t="str">
        <f>+[2]ระบบการควบคุมฯ!B971</f>
        <v>งวด 5 บางส่วน ครบ 18 มิ.ย. 64/1,154,400</v>
      </c>
      <c r="C157" s="329"/>
      <c r="D157" s="329"/>
      <c r="E157" s="329"/>
      <c r="F157" s="329"/>
      <c r="G157" s="328"/>
      <c r="H157" s="330"/>
      <c r="I157" s="9"/>
      <c r="J157" s="9"/>
      <c r="K157" s="9"/>
    </row>
    <row r="158" spans="1:11" x14ac:dyDescent="0.6">
      <c r="A158" s="9"/>
      <c r="B158" s="58" t="str">
        <f>+[2]ระบบการควบคุมฯ!B972</f>
        <v>งวด 6 ครบ 16 ส.ค.64 /1,155,600</v>
      </c>
      <c r="C158" s="329"/>
      <c r="D158" s="329"/>
      <c r="E158" s="329"/>
      <c r="F158" s="329"/>
      <c r="G158" s="328"/>
      <c r="H158" s="330"/>
      <c r="I158" s="9"/>
      <c r="J158" s="9"/>
      <c r="K158" s="9"/>
    </row>
    <row r="159" spans="1:11" x14ac:dyDescent="0.6">
      <c r="A159" s="9"/>
      <c r="B159" s="58" t="str">
        <f>+[2]ระบบการควบคุมฯ!B973</f>
        <v>งวด 7 ครบ 25 ก.ย 64 /1,540,800</v>
      </c>
      <c r="C159" s="329"/>
      <c r="D159" s="329"/>
      <c r="E159" s="329"/>
      <c r="F159" s="329"/>
      <c r="G159" s="328"/>
      <c r="H159" s="330"/>
      <c r="I159" s="9"/>
      <c r="J159" s="9"/>
      <c r="K159" s="9"/>
    </row>
    <row r="160" spans="1:11" x14ac:dyDescent="0.6">
      <c r="A160" s="9"/>
      <c r="B160" s="58" t="str">
        <f>+[2]ระบบการควบคุมฯ!B974</f>
        <v>งวด 8 ครบ 4 พ.ย. 64 /1,540,800</v>
      </c>
      <c r="C160" s="329"/>
      <c r="D160" s="329"/>
      <c r="E160" s="329"/>
      <c r="F160" s="329"/>
      <c r="G160" s="328"/>
      <c r="H160" s="330"/>
      <c r="I160" s="9"/>
      <c r="J160" s="9"/>
      <c r="K160" s="9"/>
    </row>
    <row r="161" spans="1:11" x14ac:dyDescent="0.6">
      <c r="A161" s="9"/>
      <c r="B161" s="58" t="str">
        <f>+[2]ระบบการควบคุมฯ!B975</f>
        <v>งวด 9 ครบ 14 พ.ย.64/ 1,540,800</v>
      </c>
      <c r="C161" s="329"/>
      <c r="D161" s="329"/>
      <c r="E161" s="329"/>
      <c r="F161" s="329"/>
      <c r="G161" s="328"/>
      <c r="H161" s="330"/>
      <c r="I161" s="9"/>
      <c r="J161" s="9"/>
      <c r="K161" s="9"/>
    </row>
    <row r="162" spans="1:11" x14ac:dyDescent="0.6">
      <c r="A162" s="9"/>
      <c r="B162" s="58" t="str">
        <f>+[2]ระบบการควบคุมฯ!B976</f>
        <v>งวด 10 ครบ 15 ธ.ค64/ 1,926,000</v>
      </c>
      <c r="C162" s="329"/>
      <c r="D162" s="329"/>
      <c r="E162" s="329"/>
      <c r="F162" s="329"/>
      <c r="G162" s="328"/>
      <c r="H162" s="330"/>
      <c r="I162" s="9"/>
      <c r="J162" s="9"/>
      <c r="K162" s="9"/>
    </row>
    <row r="163" spans="1:11" x14ac:dyDescent="0.6">
      <c r="A163" s="9"/>
      <c r="B163" s="58" t="str">
        <f>+[2]ระบบการควบคุมฯ!B977</f>
        <v>งวด 11 ครบ 4 มี.ค.65 /2,311,200</v>
      </c>
      <c r="C163" s="329"/>
      <c r="D163" s="329"/>
      <c r="E163" s="329"/>
      <c r="F163" s="329"/>
      <c r="G163" s="328"/>
      <c r="H163" s="330"/>
      <c r="I163" s="9"/>
      <c r="J163" s="9"/>
      <c r="K163" s="9"/>
    </row>
    <row r="164" spans="1:11" ht="63" x14ac:dyDescent="0.6">
      <c r="A164" s="1048" t="s">
        <v>114</v>
      </c>
      <c r="B164" s="461" t="str">
        <f>+[2]ระบบการควบคุมฯ!B899</f>
        <v>อาคารเรียน สปช.105/29 ปรับปรุง อาคารเรียน 2 ชั้น 10 ห้องเรียน (ชั้นล่าง 5 ห้อง ชั้นบน 5 ห้อง)</v>
      </c>
      <c r="C164" s="461" t="str">
        <f>+[2]ระบบการควบคุมฯ!C899</f>
        <v>ศธ 04002/ว5190ลว 14 พ.ย.65 ครั้งที่ 64</v>
      </c>
      <c r="D164" s="327">
        <f>SUM(D165)</f>
        <v>5274000</v>
      </c>
      <c r="E164" s="327">
        <f t="shared" ref="E164:I164" si="58">SUM(E165)</f>
        <v>5274000</v>
      </c>
      <c r="F164" s="327">
        <f t="shared" si="58"/>
        <v>0</v>
      </c>
      <c r="G164" s="327">
        <f t="shared" si="58"/>
        <v>0</v>
      </c>
      <c r="H164" s="327">
        <f t="shared" si="58"/>
        <v>0</v>
      </c>
      <c r="I164" s="327">
        <f t="shared" si="58"/>
        <v>0</v>
      </c>
      <c r="J164" s="327">
        <f>+D164-E164-F164-G164</f>
        <v>0</v>
      </c>
      <c r="K164" s="556"/>
    </row>
    <row r="165" spans="1:11" x14ac:dyDescent="0.25">
      <c r="A165" s="778" t="str">
        <f>+[2]ระบบการควบคุมฯ!A900</f>
        <v>1)</v>
      </c>
      <c r="B165" s="58" t="str">
        <f>+[2]ระบบการควบคุมฯ!B900</f>
        <v xml:space="preserve"> โรงเรียนวัดกลางคลองสี่ </v>
      </c>
      <c r="C165" s="58" t="str">
        <f>+[2]ระบบการควบคุมฯ!C900</f>
        <v>20004350002003214557</v>
      </c>
      <c r="D165" s="283">
        <f>+[2]ระบบการควบคุมฯ!F900</f>
        <v>5274000</v>
      </c>
      <c r="E165" s="283">
        <f>+[2]ระบบการควบคุมฯ!G900+[2]ระบบการควบคุมฯ!H900</f>
        <v>5274000</v>
      </c>
      <c r="F165" s="283">
        <f>+[2]ระบบการควบคุมฯ!I900+[2]ระบบการควบคุมฯ!J900</f>
        <v>0</v>
      </c>
      <c r="G165" s="284">
        <f>+[2]ระบบการควบคุมฯ!K900+[2]ระบบการควบคุมฯ!L900</f>
        <v>0</v>
      </c>
      <c r="H165" s="291"/>
      <c r="I165" s="58"/>
      <c r="J165" s="283">
        <f t="shared" ref="J165:J167" si="59">+D165-E165-G165</f>
        <v>0</v>
      </c>
      <c r="K165" s="58" t="s">
        <v>196</v>
      </c>
    </row>
    <row r="166" spans="1:11" ht="63" x14ac:dyDescent="0.25">
      <c r="A166" s="1049" t="s">
        <v>131</v>
      </c>
      <c r="B166" s="1050" t="str">
        <f>+[2]ระบบการควบคุมฯ!B901</f>
        <v>ชดเชยงบประมาณที่ถูกพับโดยผลของกฎหมาย  อาคารเรียนแบบพิเศษ ร.ร.ธัญญสิทธิศิลป์</v>
      </c>
      <c r="C166" s="1051" t="str">
        <f>+[2]ระบบการควบคุมฯ!C901</f>
        <v>ศธ 04002/ว2007 ลว 22 พค 66 ครั้งที่ 521</v>
      </c>
      <c r="D166" s="1052">
        <f>+[2]ระบบการควบคุมฯ!F901</f>
        <v>4852800</v>
      </c>
      <c r="E166" s="1052">
        <f>+[2]ระบบการควบคุมฯ!G901+[2]ระบบการควบคุมฯ!H901</f>
        <v>0</v>
      </c>
      <c r="F166" s="1052">
        <f>+[2]ระบบการควบคุมฯ!I901+[2]ระบบการควบคุมฯ!J901</f>
        <v>0</v>
      </c>
      <c r="G166" s="1053">
        <f>+[2]ระบบการควบคุมฯ!K901+[2]ระบบการควบคุมฯ!L901</f>
        <v>4852800</v>
      </c>
      <c r="H166" s="1054"/>
      <c r="I166" s="1050"/>
      <c r="J166" s="1052">
        <f t="shared" si="59"/>
        <v>0</v>
      </c>
      <c r="K166" s="1050"/>
    </row>
    <row r="167" spans="1:11" x14ac:dyDescent="0.25">
      <c r="A167" s="778" t="str">
        <f>+[2]ระบบการควบคุมฯ!A902</f>
        <v>1)</v>
      </c>
      <c r="B167" s="58" t="str">
        <f>+[2]ระบบการควบคุมฯ!B902</f>
        <v xml:space="preserve"> โรงเรียนธัญญสิทธิศิลป์</v>
      </c>
      <c r="C167" s="58" t="str">
        <f>+[2]ระบบการควบคุมฯ!C902</f>
        <v>20004 3500200 321YYYY</v>
      </c>
      <c r="D167" s="283">
        <f>+[2]ระบบการควบคุมฯ!F902</f>
        <v>4852800</v>
      </c>
      <c r="E167" s="283">
        <f>+[2]ระบบการควบคุมฯ!G902+[2]ระบบการควบคุมฯ!H902</f>
        <v>0</v>
      </c>
      <c r="F167" s="283">
        <f>+[2]ระบบการควบคุมฯ!I902+[2]ระบบการควบคุมฯ!J902</f>
        <v>0</v>
      </c>
      <c r="G167" s="284">
        <f>+[2]ระบบการควบคุมฯ!K902+[2]ระบบการควบคุมฯ!L902</f>
        <v>4852800</v>
      </c>
      <c r="H167" s="291"/>
      <c r="I167" s="58"/>
      <c r="J167" s="283">
        <f t="shared" si="59"/>
        <v>0</v>
      </c>
      <c r="K167" s="58"/>
    </row>
    <row r="168" spans="1:11" x14ac:dyDescent="0.25">
      <c r="A168" s="778"/>
      <c r="B168" s="58"/>
      <c r="C168" s="58"/>
      <c r="D168" s="283"/>
      <c r="E168" s="283"/>
      <c r="F168" s="283"/>
      <c r="G168" s="284"/>
      <c r="H168" s="291"/>
      <c r="I168" s="58"/>
      <c r="J168" s="283"/>
      <c r="K168" s="58"/>
    </row>
    <row r="169" spans="1:11" ht="63" x14ac:dyDescent="0.25">
      <c r="A169" s="320">
        <v>2.2999999999999998</v>
      </c>
      <c r="B169" s="792" t="str">
        <f>+[2]ระบบการควบคุมฯ!B980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169" s="321" t="str">
        <f>+[2]ระบบการควบคุมฯ!C980</f>
        <v xml:space="preserve">20004 65 85806 00000  </v>
      </c>
      <c r="D169" s="322">
        <f>+D170</f>
        <v>442700</v>
      </c>
      <c r="E169" s="322">
        <f t="shared" ref="E169:J169" si="60">+E170</f>
        <v>0</v>
      </c>
      <c r="F169" s="322">
        <f t="shared" si="60"/>
        <v>0</v>
      </c>
      <c r="G169" s="322">
        <f t="shared" si="60"/>
        <v>442700</v>
      </c>
      <c r="H169" s="322">
        <f t="shared" si="60"/>
        <v>0</v>
      </c>
      <c r="I169" s="322">
        <f t="shared" si="60"/>
        <v>0</v>
      </c>
      <c r="J169" s="322">
        <f t="shared" si="60"/>
        <v>0</v>
      </c>
      <c r="K169" s="307"/>
    </row>
    <row r="170" spans="1:11" x14ac:dyDescent="0.6">
      <c r="A170" s="314"/>
      <c r="B170" s="323" t="str">
        <f>+[2]ระบบการควบคุมฯ!B981</f>
        <v>งบลงทุน  ค่าที่ดินและสิ่งก่อสร้าง 6611320</v>
      </c>
      <c r="C170" s="458"/>
      <c r="D170" s="324">
        <f>+D171+D205</f>
        <v>442700</v>
      </c>
      <c r="E170" s="324">
        <f t="shared" ref="E170:J170" si="61">+E171+E205</f>
        <v>0</v>
      </c>
      <c r="F170" s="324">
        <f t="shared" si="61"/>
        <v>0</v>
      </c>
      <c r="G170" s="324">
        <f t="shared" si="61"/>
        <v>442700</v>
      </c>
      <c r="H170" s="324">
        <f t="shared" si="61"/>
        <v>0</v>
      </c>
      <c r="I170" s="324">
        <f t="shared" si="61"/>
        <v>0</v>
      </c>
      <c r="J170" s="324">
        <f t="shared" si="61"/>
        <v>0</v>
      </c>
      <c r="K170" s="324"/>
    </row>
    <row r="171" spans="1:11" x14ac:dyDescent="0.25">
      <c r="A171" s="325" t="s">
        <v>128</v>
      </c>
      <c r="B171" s="326" t="str">
        <f>+[2]ระบบการควบคุมฯ!B982</f>
        <v xml:space="preserve">ห้องน้ำห้องส้วมนักเรียนหญิง 6 ที่/49 </v>
      </c>
      <c r="C171" s="326">
        <f>+[2]ระบบการควบคุมฯ!C888</f>
        <v>0</v>
      </c>
      <c r="D171" s="304">
        <f>+D172</f>
        <v>442700</v>
      </c>
      <c r="E171" s="304">
        <f t="shared" ref="E171:J171" si="62">+E172</f>
        <v>0</v>
      </c>
      <c r="F171" s="304">
        <f t="shared" si="62"/>
        <v>0</v>
      </c>
      <c r="G171" s="304">
        <f t="shared" si="62"/>
        <v>442700</v>
      </c>
      <c r="H171" s="304">
        <f t="shared" si="62"/>
        <v>0</v>
      </c>
      <c r="I171" s="304">
        <f t="shared" si="62"/>
        <v>0</v>
      </c>
      <c r="J171" s="304">
        <f t="shared" si="62"/>
        <v>0</v>
      </c>
      <c r="K171" s="304"/>
    </row>
    <row r="172" spans="1:11" x14ac:dyDescent="0.6">
      <c r="A172" s="211" t="s">
        <v>162</v>
      </c>
      <c r="B172" s="58" t="str">
        <f>+[2]ระบบการควบคุมฯ!B984</f>
        <v xml:space="preserve">โรงเรียนเจริญดีวิทยา </v>
      </c>
      <c r="C172" s="794" t="str">
        <f>+[2]ระบบการควบคุมฯ!C984</f>
        <v>20004 35000200 321A333</v>
      </c>
      <c r="D172" s="794">
        <f>+[2]ระบบการควบคุมฯ!F984</f>
        <v>442700</v>
      </c>
      <c r="E172" s="794">
        <f>+[2]ระบบการควบคุมฯ!G984+[2]ระบบการควบคุมฯ!H984</f>
        <v>0</v>
      </c>
      <c r="F172" s="794">
        <f>+[2]ระบบการควบคุมฯ!I984+[2]ระบบการควบคุมฯ!J984</f>
        <v>0</v>
      </c>
      <c r="G172" s="284">
        <f>+[2]ระบบการควบคุมฯ!K984+[2]ระบบการควบคุมฯ!L984</f>
        <v>442700</v>
      </c>
      <c r="H172" s="330"/>
      <c r="I172" s="9"/>
      <c r="J172" s="283">
        <f t="shared" ref="J172" si="63">+D172-E172-G172</f>
        <v>0</v>
      </c>
      <c r="K172" s="9"/>
    </row>
    <row r="173" spans="1:11" x14ac:dyDescent="0.6">
      <c r="A173" s="211"/>
      <c r="B173" s="58"/>
      <c r="C173" s="794"/>
      <c r="D173" s="794"/>
      <c r="E173" s="794"/>
      <c r="F173" s="794"/>
      <c r="G173" s="284"/>
      <c r="H173" s="330"/>
      <c r="I173" s="9"/>
      <c r="J173" s="283"/>
      <c r="K173" s="9"/>
    </row>
    <row r="174" spans="1:11" x14ac:dyDescent="0.6">
      <c r="A174" s="211"/>
      <c r="B174" s="58"/>
      <c r="C174" s="794"/>
      <c r="D174" s="794"/>
      <c r="E174" s="794"/>
      <c r="F174" s="794"/>
      <c r="G174" s="284"/>
      <c r="H174" s="330"/>
      <c r="I174" s="9"/>
      <c r="J174" s="283"/>
      <c r="K174" s="9"/>
    </row>
    <row r="175" spans="1:11" x14ac:dyDescent="0.6">
      <c r="A175" s="211"/>
      <c r="B175" s="58"/>
      <c r="C175" s="794"/>
      <c r="D175" s="794"/>
      <c r="E175" s="794"/>
      <c r="F175" s="794"/>
      <c r="G175" s="284"/>
      <c r="H175" s="330"/>
      <c r="I175" s="9"/>
      <c r="J175" s="283"/>
      <c r="K175" s="9"/>
    </row>
    <row r="176" spans="1:11" x14ac:dyDescent="0.6">
      <c r="A176" s="9"/>
      <c r="B176" s="58"/>
      <c r="C176" s="794"/>
      <c r="D176" s="794"/>
      <c r="E176" s="794"/>
      <c r="F176" s="794"/>
      <c r="G176" s="284"/>
      <c r="H176" s="330"/>
      <c r="I176" s="9"/>
      <c r="J176" s="283"/>
      <c r="K176" s="9"/>
    </row>
    <row r="177" spans="1:11" x14ac:dyDescent="0.6">
      <c r="A177" s="211"/>
      <c r="B177" s="212" t="s">
        <v>54</v>
      </c>
      <c r="C177" s="463">
        <v>18</v>
      </c>
      <c r="D177" s="331">
        <f t="shared" ref="D177:J177" si="64">+D7+D78+D84</f>
        <v>2187100</v>
      </c>
      <c r="E177" s="331">
        <f t="shared" si="64"/>
        <v>534700</v>
      </c>
      <c r="F177" s="331">
        <f t="shared" si="64"/>
        <v>0</v>
      </c>
      <c r="G177" s="331">
        <f t="shared" si="64"/>
        <v>1649196</v>
      </c>
      <c r="H177" s="331">
        <f t="shared" si="64"/>
        <v>0</v>
      </c>
      <c r="I177" s="331">
        <f t="shared" si="64"/>
        <v>63920</v>
      </c>
      <c r="J177" s="331">
        <f t="shared" si="64"/>
        <v>3204</v>
      </c>
      <c r="K177" s="213"/>
    </row>
    <row r="178" spans="1:11" x14ac:dyDescent="0.6">
      <c r="A178" s="211"/>
      <c r="B178" s="212" t="s">
        <v>101</v>
      </c>
      <c r="C178" s="463">
        <v>37</v>
      </c>
      <c r="D178" s="331">
        <f t="shared" ref="D178:J178" si="65">+D85+D8</f>
        <v>26862000</v>
      </c>
      <c r="E178" s="331">
        <f t="shared" si="65"/>
        <v>7875200</v>
      </c>
      <c r="F178" s="331">
        <f t="shared" si="65"/>
        <v>0</v>
      </c>
      <c r="G178" s="331">
        <f t="shared" si="65"/>
        <v>18986745</v>
      </c>
      <c r="H178" s="331">
        <f t="shared" si="65"/>
        <v>0</v>
      </c>
      <c r="I178" s="331">
        <f t="shared" si="65"/>
        <v>0</v>
      </c>
      <c r="J178" s="331">
        <f t="shared" si="65"/>
        <v>55</v>
      </c>
      <c r="K178" s="213"/>
    </row>
    <row r="179" spans="1:11" x14ac:dyDescent="0.6">
      <c r="A179" s="60"/>
      <c r="B179" s="214" t="s">
        <v>19</v>
      </c>
      <c r="C179" s="795">
        <f>SUM(C177:C178)</f>
        <v>55</v>
      </c>
      <c r="D179" s="332">
        <f>SUM(D177:D178)</f>
        <v>29049100</v>
      </c>
      <c r="E179" s="332">
        <f t="shared" ref="E179:J179" si="66">SUM(E177:E178)</f>
        <v>8409900</v>
      </c>
      <c r="F179" s="332">
        <f t="shared" si="66"/>
        <v>0</v>
      </c>
      <c r="G179" s="332">
        <f t="shared" si="66"/>
        <v>20635941</v>
      </c>
      <c r="H179" s="332">
        <f t="shared" si="66"/>
        <v>0</v>
      </c>
      <c r="I179" s="332">
        <f t="shared" si="66"/>
        <v>63920</v>
      </c>
      <c r="J179" s="332">
        <f t="shared" si="66"/>
        <v>3259</v>
      </c>
      <c r="K179" s="215"/>
    </row>
    <row r="180" spans="1:11" x14ac:dyDescent="0.6">
      <c r="A180" s="61"/>
      <c r="B180" s="62" t="s">
        <v>20</v>
      </c>
      <c r="C180" s="334"/>
      <c r="D180" s="333">
        <f>+E180+F180+G180+J180</f>
        <v>100</v>
      </c>
      <c r="E180" s="334">
        <f>+E179*100/D179</f>
        <v>28.950638746122944</v>
      </c>
      <c r="F180" s="334">
        <f>+F179*100/D179</f>
        <v>0</v>
      </c>
      <c r="G180" s="335">
        <f>+G179*100/D179</f>
        <v>71.038142317662164</v>
      </c>
      <c r="H180" s="335">
        <f t="shared" ref="H180:I180" si="67">+H179*100/E179</f>
        <v>0</v>
      </c>
      <c r="I180" s="335" t="e">
        <f t="shared" si="67"/>
        <v>#DIV/0!</v>
      </c>
      <c r="J180" s="334">
        <f>+J179*100/D179</f>
        <v>1.121893621489134E-2</v>
      </c>
      <c r="K180" s="336"/>
    </row>
    <row r="181" spans="1:11" x14ac:dyDescent="0.6">
      <c r="A181" s="8"/>
      <c r="B181" s="8"/>
      <c r="C181" s="337"/>
      <c r="D181" s="337"/>
      <c r="E181" s="337"/>
      <c r="F181" s="337"/>
      <c r="G181" s="338"/>
      <c r="H181" s="338"/>
      <c r="I181" s="10"/>
      <c r="J181" s="339"/>
      <c r="K181" s="339"/>
    </row>
    <row r="182" spans="1:11" x14ac:dyDescent="0.6">
      <c r="A182" s="8"/>
      <c r="C182" s="337"/>
      <c r="D182" s="337">
        <f>+D179-D178-D177</f>
        <v>0</v>
      </c>
      <c r="E182" s="337"/>
      <c r="F182" s="337"/>
      <c r="G182" s="338"/>
      <c r="H182" s="338"/>
      <c r="I182" s="10"/>
      <c r="J182" s="8"/>
      <c r="K182" s="8"/>
    </row>
    <row r="183" spans="1:11" x14ac:dyDescent="0.6">
      <c r="A183" s="8"/>
      <c r="B183" s="8"/>
      <c r="C183" s="337"/>
      <c r="D183" s="1166" t="s">
        <v>179</v>
      </c>
      <c r="E183" s="1166"/>
      <c r="F183" s="1166"/>
      <c r="G183" s="1166"/>
      <c r="H183" s="1166"/>
      <c r="I183" s="10"/>
      <c r="J183" s="8"/>
      <c r="K183" s="8"/>
    </row>
    <row r="184" spans="1:11" x14ac:dyDescent="0.6">
      <c r="A184" s="8"/>
      <c r="B184" s="8"/>
      <c r="C184" s="337"/>
      <c r="D184" s="560"/>
      <c r="E184" s="560"/>
      <c r="F184" s="560"/>
      <c r="G184" s="560"/>
      <c r="H184" s="560"/>
      <c r="I184" s="10"/>
      <c r="J184" s="8"/>
      <c r="K184" s="8"/>
    </row>
    <row r="185" spans="1:11" x14ac:dyDescent="0.6">
      <c r="A185" s="340" t="s">
        <v>197</v>
      </c>
      <c r="B185" s="8" t="s">
        <v>198</v>
      </c>
      <c r="C185" s="337"/>
      <c r="D185" s="560"/>
      <c r="E185" s="560"/>
      <c r="F185" s="560"/>
      <c r="G185" s="560"/>
      <c r="H185" s="560"/>
      <c r="I185" s="10"/>
      <c r="J185" s="8"/>
      <c r="K185" s="8"/>
    </row>
    <row r="186" spans="1:11" x14ac:dyDescent="0.6">
      <c r="A186" s="346" t="s">
        <v>23</v>
      </c>
      <c r="B186" s="11"/>
      <c r="C186" s="337"/>
      <c r="D186" s="347" t="s">
        <v>21</v>
      </c>
      <c r="E186" s="560"/>
      <c r="F186" s="560"/>
      <c r="G186" s="560"/>
      <c r="H186" s="560"/>
      <c r="I186" s="10"/>
      <c r="J186" s="8"/>
      <c r="K186" s="8"/>
    </row>
    <row r="187" spans="1:11" x14ac:dyDescent="0.6">
      <c r="A187" s="346" t="s">
        <v>106</v>
      </c>
      <c r="B187" s="11"/>
      <c r="C187" s="337"/>
      <c r="D187" s="560"/>
      <c r="E187" s="560"/>
      <c r="F187" s="560"/>
      <c r="G187" s="560"/>
      <c r="H187" s="560"/>
      <c r="I187" s="10"/>
      <c r="J187" s="8"/>
      <c r="K187" s="8"/>
    </row>
    <row r="188" spans="1:11" x14ac:dyDescent="0.6">
      <c r="A188" s="8"/>
      <c r="B188" s="8"/>
      <c r="C188" s="337"/>
      <c r="D188" s="560"/>
      <c r="E188" s="560"/>
      <c r="F188" s="560"/>
      <c r="G188" s="560"/>
      <c r="H188" s="560"/>
      <c r="I188" s="10"/>
      <c r="J188" s="8"/>
      <c r="K188" s="8"/>
    </row>
    <row r="189" spans="1:11" x14ac:dyDescent="0.6">
      <c r="A189" s="8"/>
      <c r="B189" s="8"/>
      <c r="C189" s="337"/>
      <c r="D189" s="560"/>
      <c r="E189" s="560"/>
      <c r="F189" s="560"/>
      <c r="G189" s="560"/>
      <c r="H189" s="560"/>
      <c r="I189" s="10"/>
      <c r="J189" s="8"/>
      <c r="K189" s="8"/>
    </row>
    <row r="190" spans="1:11" x14ac:dyDescent="0.6">
      <c r="A190" s="340" t="s">
        <v>65</v>
      </c>
      <c r="B190" s="11"/>
      <c r="C190" s="464"/>
      <c r="D190" s="342"/>
      <c r="E190" s="343"/>
      <c r="F190" s="344" t="s">
        <v>22</v>
      </c>
      <c r="G190" s="342"/>
      <c r="H190" s="338"/>
      <c r="I190" s="345"/>
      <c r="J190" s="11"/>
      <c r="K190" s="341"/>
    </row>
    <row r="191" spans="1:11" x14ac:dyDescent="0.6">
      <c r="A191" s="346" t="s">
        <v>23</v>
      </c>
      <c r="B191" s="11"/>
      <c r="C191" s="464"/>
      <c r="D191" s="347" t="s">
        <v>21</v>
      </c>
      <c r="E191" s="347"/>
      <c r="F191" s="348" t="str">
        <f>+'[2]มาตการ รวมงบบุคลากร'!I32</f>
        <v xml:space="preserve">      ประธานคณะกรรมการติดตามเร่งรัดการใช้จ่ายเงินฯ</v>
      </c>
      <c r="G191" s="342"/>
      <c r="H191" s="338"/>
      <c r="I191" s="345"/>
      <c r="J191" s="11"/>
      <c r="K191" s="341"/>
    </row>
    <row r="192" spans="1:11" x14ac:dyDescent="0.6">
      <c r="A192" s="346" t="s">
        <v>106</v>
      </c>
      <c r="B192" s="11"/>
      <c r="C192" s="796"/>
      <c r="D192" s="1167" t="s">
        <v>146</v>
      </c>
      <c r="E192" s="1167"/>
      <c r="F192" s="1167"/>
      <c r="G192" s="1167"/>
      <c r="H192" s="797"/>
      <c r="I192" s="798"/>
      <c r="J192" s="175"/>
      <c r="K192" s="341"/>
    </row>
    <row r="193" spans="1:11" x14ac:dyDescent="0.6">
      <c r="A193" s="349"/>
      <c r="B193" s="11"/>
      <c r="C193" s="796"/>
      <c r="D193" s="1168" t="s">
        <v>49</v>
      </c>
      <c r="E193" s="1168"/>
      <c r="F193" s="1168"/>
      <c r="G193" s="1168"/>
      <c r="H193" s="797"/>
      <c r="I193" s="798"/>
      <c r="J193" s="175"/>
      <c r="K193" s="341"/>
    </row>
    <row r="194" spans="1:11" x14ac:dyDescent="0.6">
      <c r="C194" s="931"/>
      <c r="D194" s="1055"/>
      <c r="E194" s="1055"/>
      <c r="F194" s="1055"/>
      <c r="G194" s="1056"/>
      <c r="H194" s="932"/>
      <c r="I194" s="18"/>
      <c r="J194" s="20"/>
      <c r="K194" s="3"/>
    </row>
    <row r="195" spans="1:11" x14ac:dyDescent="0.6">
      <c r="C195" s="347"/>
      <c r="D195" s="347"/>
      <c r="E195" s="347"/>
      <c r="F195" s="347"/>
      <c r="G195" s="1057"/>
      <c r="H195" s="1057"/>
      <c r="K195" s="3"/>
    </row>
    <row r="196" spans="1:11" x14ac:dyDescent="0.6">
      <c r="C196" s="347"/>
      <c r="D196" s="347"/>
      <c r="E196" s="347"/>
      <c r="F196" s="347"/>
      <c r="G196" s="1057"/>
      <c r="H196" s="1057"/>
      <c r="K196" s="3"/>
    </row>
    <row r="197" spans="1:11" x14ac:dyDescent="0.6">
      <c r="C197" s="347"/>
      <c r="D197" s="347"/>
      <c r="E197" s="347"/>
      <c r="F197" s="347"/>
      <c r="G197" s="1057"/>
      <c r="H197" s="1057"/>
      <c r="K197" s="3"/>
    </row>
    <row r="198" spans="1:11" x14ac:dyDescent="0.6">
      <c r="C198" s="347"/>
      <c r="D198" s="347"/>
      <c r="E198" s="347"/>
      <c r="F198" s="347"/>
      <c r="G198" s="1057"/>
      <c r="H198" s="1057"/>
      <c r="K198" s="3"/>
    </row>
    <row r="199" spans="1:11" x14ac:dyDescent="0.6">
      <c r="C199" s="347"/>
      <c r="D199" s="347"/>
      <c r="E199" s="347"/>
      <c r="F199" s="347"/>
      <c r="G199" s="1057"/>
      <c r="H199" s="1057"/>
      <c r="K199" s="3"/>
    </row>
    <row r="200" spans="1:11" x14ac:dyDescent="0.6">
      <c r="C200" s="347"/>
      <c r="D200" s="347"/>
      <c r="E200" s="347"/>
      <c r="F200" s="347"/>
      <c r="G200" s="1057"/>
      <c r="H200" s="1057"/>
      <c r="K200" s="3"/>
    </row>
    <row r="201" spans="1:11" x14ac:dyDescent="0.6">
      <c r="C201" s="347"/>
      <c r="D201" s="347"/>
      <c r="E201" s="347"/>
      <c r="F201" s="347"/>
      <c r="G201" s="1057"/>
      <c r="H201" s="1057"/>
      <c r="K201" s="3"/>
    </row>
  </sheetData>
  <sheetProtection algorithmName="SHA-512" hashValue="o2shVlwF8KvI6BzN4ArRIlrhH15WghdXH/af5U5W3mZxIqXUZP6qWPqBWs3SQOYwZtwEXhytCnOelwU3V3lWGA==" saltValue="gqZ5CuWDsEVRdpUQDP2Vrw==" spinCount="100000" sheet="1" objects="1" scenarios="1" formatCells="0" formatColumns="0" formatRows="0" insertColumns="0" insertRows="0" insertHyperlinks="0" deleteColumns="0" deleteRows="0" sort="0" autoFilter="0"/>
  <mergeCells count="16">
    <mergeCell ref="J4:J5"/>
    <mergeCell ref="K4:K5"/>
    <mergeCell ref="D183:H183"/>
    <mergeCell ref="D192:G192"/>
    <mergeCell ref="D193:G193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29"/>
    </sheetView>
  </sheetViews>
  <sheetFormatPr defaultColWidth="7.19921875" defaultRowHeight="20.399999999999999" x14ac:dyDescent="0.6"/>
  <cols>
    <col min="1" max="1" width="5" style="97" customWidth="1"/>
    <col min="2" max="2" width="37.09765625" style="69" customWidth="1"/>
    <col min="3" max="3" width="13.69921875" style="69" customWidth="1"/>
    <col min="4" max="4" width="10" style="72" customWidth="1"/>
    <col min="5" max="5" width="10.59765625" style="72" customWidth="1"/>
    <col min="6" max="6" width="11.69921875" style="98" customWidth="1"/>
    <col min="7" max="7" width="5.69921875" style="72" customWidth="1"/>
    <col min="8" max="8" width="6.59765625" style="72" customWidth="1"/>
    <col min="9" max="9" width="10.69921875" style="72" customWidth="1"/>
    <col min="10" max="10" width="11.59765625" style="72" customWidth="1"/>
    <col min="11" max="11" width="9.19921875" style="67" customWidth="1"/>
    <col min="12" max="12" width="16.09765625" style="70" customWidth="1"/>
    <col min="13" max="13" width="10.5" style="70" customWidth="1"/>
    <col min="14" max="14" width="10.5" style="67" bestFit="1" customWidth="1"/>
    <col min="15" max="15" width="8.69921875" style="70" bestFit="1" customWidth="1"/>
    <col min="16" max="16" width="9.8984375" style="69" bestFit="1" customWidth="1"/>
    <col min="17" max="17" width="9.8984375" style="70" bestFit="1" customWidth="1"/>
    <col min="18" max="18" width="13.3984375" style="71" customWidth="1"/>
    <col min="19" max="19" width="8.8984375" style="71" bestFit="1" customWidth="1"/>
    <col min="20" max="22" width="12" style="71" customWidth="1"/>
    <col min="23" max="16384" width="7.19921875" style="70"/>
  </cols>
  <sheetData>
    <row r="1" spans="1:22" x14ac:dyDescent="0.6">
      <c r="A1" s="1187" t="s">
        <v>205</v>
      </c>
      <c r="B1" s="1187"/>
      <c r="C1" s="1187"/>
      <c r="D1" s="1187"/>
      <c r="E1" s="1187"/>
      <c r="F1" s="1187"/>
      <c r="G1" s="1187"/>
      <c r="H1" s="1187"/>
      <c r="I1" s="1187"/>
      <c r="J1" s="1187"/>
      <c r="K1" s="933"/>
      <c r="L1" s="66"/>
      <c r="M1" s="66"/>
      <c r="O1" s="68"/>
    </row>
    <row r="2" spans="1:22" ht="21.75" customHeight="1" x14ac:dyDescent="0.6">
      <c r="A2" s="1187" t="s">
        <v>173</v>
      </c>
      <c r="B2" s="1187"/>
      <c r="C2" s="1187"/>
      <c r="D2" s="1187"/>
      <c r="E2" s="1187"/>
      <c r="F2" s="1187"/>
      <c r="G2" s="1187"/>
      <c r="H2" s="1187"/>
      <c r="I2" s="1187"/>
      <c r="J2" s="1187"/>
      <c r="K2" s="1187"/>
      <c r="L2" s="66"/>
      <c r="M2" s="66"/>
      <c r="O2" s="68"/>
    </row>
    <row r="3" spans="1:22" x14ac:dyDescent="0.6">
      <c r="A3" s="1187" t="s">
        <v>0</v>
      </c>
      <c r="B3" s="1187"/>
      <c r="C3" s="1187"/>
      <c r="D3" s="1187"/>
      <c r="E3" s="1187"/>
      <c r="F3" s="1187"/>
      <c r="G3" s="1187"/>
      <c r="H3" s="1187"/>
      <c r="I3" s="1187"/>
      <c r="J3" s="1187"/>
      <c r="K3" s="1187"/>
      <c r="L3" s="66"/>
      <c r="M3" s="66"/>
      <c r="O3" s="68"/>
    </row>
    <row r="4" spans="1:22" ht="21" customHeight="1" x14ac:dyDescent="0.6">
      <c r="A4" s="1188" t="s">
        <v>206</v>
      </c>
      <c r="B4" s="1188"/>
      <c r="C4" s="1188"/>
      <c r="D4" s="1188"/>
      <c r="E4" s="1188"/>
      <c r="F4" s="1188"/>
      <c r="G4" s="1188"/>
      <c r="H4" s="1188"/>
      <c r="I4" s="1188"/>
      <c r="J4" s="1188"/>
      <c r="K4" s="1060" t="s">
        <v>99</v>
      </c>
      <c r="L4" s="66"/>
      <c r="M4" s="66"/>
      <c r="O4" s="68"/>
    </row>
    <row r="5" spans="1:22" ht="17.25" customHeight="1" x14ac:dyDescent="0.6">
      <c r="A5" s="1189" t="s">
        <v>2</v>
      </c>
      <c r="B5" s="1192" t="s">
        <v>27</v>
      </c>
      <c r="C5" s="934" t="s">
        <v>29</v>
      </c>
      <c r="D5" s="1195" t="s">
        <v>30</v>
      </c>
      <c r="E5" s="1198" t="s">
        <v>44</v>
      </c>
      <c r="F5" s="935" t="s">
        <v>3</v>
      </c>
      <c r="G5" s="936" t="s">
        <v>4</v>
      </c>
      <c r="H5" s="390" t="str">
        <f>+[3]ระบบการควบคุมฯ!I6</f>
        <v>กันเงินไว้เบิก</v>
      </c>
      <c r="I5" s="390" t="s">
        <v>5</v>
      </c>
      <c r="J5" s="390" t="s">
        <v>6</v>
      </c>
      <c r="K5" s="1200" t="s">
        <v>7</v>
      </c>
      <c r="L5" s="1197"/>
      <c r="M5" s="72"/>
      <c r="N5" s="1185"/>
      <c r="O5" s="1185"/>
      <c r="P5" s="73"/>
      <c r="Q5" s="1186"/>
      <c r="R5" s="74"/>
      <c r="S5" s="74"/>
    </row>
    <row r="6" spans="1:22" ht="15" customHeight="1" x14ac:dyDescent="0.6">
      <c r="A6" s="1190"/>
      <c r="B6" s="1193"/>
      <c r="C6" s="937" t="s">
        <v>31</v>
      </c>
      <c r="D6" s="1196"/>
      <c r="E6" s="1199"/>
      <c r="F6" s="938"/>
      <c r="G6" s="939"/>
      <c r="H6" s="940"/>
      <c r="I6" s="940"/>
      <c r="J6" s="940"/>
      <c r="K6" s="1201"/>
      <c r="L6" s="1197"/>
      <c r="M6" s="72"/>
      <c r="O6" s="75"/>
      <c r="P6" s="73"/>
      <c r="Q6" s="1186"/>
      <c r="R6" s="74"/>
      <c r="S6" s="74"/>
    </row>
    <row r="7" spans="1:22" ht="15" customHeight="1" x14ac:dyDescent="0.6">
      <c r="A7" s="1191"/>
      <c r="B7" s="1194"/>
      <c r="C7" s="941"/>
      <c r="D7" s="942" t="s">
        <v>8</v>
      </c>
      <c r="E7" s="942" t="s">
        <v>9</v>
      </c>
      <c r="F7" s="943" t="s">
        <v>10</v>
      </c>
      <c r="G7" s="942" t="s">
        <v>11</v>
      </c>
      <c r="H7" s="942" t="s">
        <v>12</v>
      </c>
      <c r="I7" s="942" t="s">
        <v>32</v>
      </c>
      <c r="J7" s="943" t="s">
        <v>33</v>
      </c>
      <c r="K7" s="1202"/>
      <c r="L7" s="76"/>
      <c r="M7" s="72"/>
      <c r="O7" s="75"/>
      <c r="P7" s="73"/>
      <c r="Q7" s="77"/>
      <c r="R7" s="74"/>
      <c r="S7" s="74"/>
    </row>
    <row r="8" spans="1:22" ht="37.200000000000003" x14ac:dyDescent="0.6">
      <c r="A8" s="391" t="str">
        <f>+[2]ระบบการควบคุมฯ!331:331</f>
        <v>ง</v>
      </c>
      <c r="B8" s="181" t="str">
        <f>[4]ระบบการควบคุมฯ!B112</f>
        <v>แผนงานพื้นฐานด้านการพัฒนาและเสริมสร้างศักยภาพทรัพยากรมนุษย์</v>
      </c>
      <c r="C8" s="799"/>
      <c r="D8" s="392">
        <f>+D49</f>
        <v>3000000</v>
      </c>
      <c r="E8" s="392">
        <f t="shared" ref="E8:J8" si="0">+E49</f>
        <v>2000000</v>
      </c>
      <c r="F8" s="392">
        <f t="shared" si="0"/>
        <v>5000000</v>
      </c>
      <c r="G8" s="392">
        <f t="shared" si="0"/>
        <v>0</v>
      </c>
      <c r="H8" s="392">
        <f t="shared" si="0"/>
        <v>0</v>
      </c>
      <c r="I8" s="392">
        <f t="shared" si="0"/>
        <v>3165015.7199999997</v>
      </c>
      <c r="J8" s="392">
        <f t="shared" si="0"/>
        <v>1834984.2799999998</v>
      </c>
      <c r="K8" s="865"/>
      <c r="L8" s="76"/>
      <c r="M8" s="72"/>
      <c r="O8" s="75"/>
      <c r="P8" s="73"/>
      <c r="Q8" s="77"/>
      <c r="R8" s="74"/>
      <c r="S8" s="74"/>
    </row>
    <row r="9" spans="1:22" x14ac:dyDescent="0.6">
      <c r="A9" s="800">
        <v>1</v>
      </c>
      <c r="B9" s="801" t="str">
        <f>[4]ระบบการควบคุมฯ!B113</f>
        <v xml:space="preserve">ผลผลิตผู้จบการศึกษาก่อนประถมศึกษา </v>
      </c>
      <c r="C9" s="802" t="str">
        <f>+[3]ระบบการควบคุมฯ!C247</f>
        <v>20004 35000100 2000000</v>
      </c>
      <c r="D9" s="803">
        <f>+D10</f>
        <v>0</v>
      </c>
      <c r="E9" s="393">
        <f>+E11</f>
        <v>0</v>
      </c>
      <c r="F9" s="393">
        <f>+D9+E9</f>
        <v>0</v>
      </c>
      <c r="G9" s="393">
        <f>+G10</f>
        <v>0</v>
      </c>
      <c r="H9" s="393">
        <f t="shared" ref="H9:J10" si="1">+H10</f>
        <v>0</v>
      </c>
      <c r="I9" s="393">
        <f t="shared" si="1"/>
        <v>0</v>
      </c>
      <c r="J9" s="393">
        <f>+J11</f>
        <v>0</v>
      </c>
      <c r="K9" s="182"/>
      <c r="L9" s="76"/>
      <c r="M9" s="72"/>
      <c r="O9" s="75"/>
      <c r="P9" s="73"/>
      <c r="Q9" s="77"/>
      <c r="R9" s="74"/>
      <c r="S9" s="74"/>
    </row>
    <row r="10" spans="1:22" x14ac:dyDescent="0.6">
      <c r="A10" s="394">
        <v>1.1000000000000001</v>
      </c>
      <c r="B10" s="804" t="str">
        <f>[4]ระบบการควบคุมฯ!B114</f>
        <v xml:space="preserve">กิจกรรมการจัดการศึกษาก่อนประถมศึกษา  </v>
      </c>
      <c r="C10" s="805" t="str">
        <f>+[3]ระบบการควบคุมฯ!C248</f>
        <v>20004 66 05162 00000</v>
      </c>
      <c r="D10" s="395">
        <f>+D11</f>
        <v>0</v>
      </c>
      <c r="E10" s="395">
        <f>+E11</f>
        <v>0</v>
      </c>
      <c r="F10" s="395">
        <f>+E10+D10</f>
        <v>0</v>
      </c>
      <c r="G10" s="395">
        <f>+G11</f>
        <v>0</v>
      </c>
      <c r="H10" s="395">
        <f t="shared" si="1"/>
        <v>0</v>
      </c>
      <c r="I10" s="395">
        <f t="shared" si="1"/>
        <v>0</v>
      </c>
      <c r="J10" s="395">
        <f t="shared" si="1"/>
        <v>0</v>
      </c>
      <c r="K10" s="396"/>
      <c r="L10" s="78"/>
      <c r="M10" s="79"/>
      <c r="N10" s="80"/>
      <c r="O10" s="81"/>
      <c r="P10" s="82"/>
      <c r="Q10" s="83"/>
      <c r="R10" s="74"/>
      <c r="S10" s="74"/>
    </row>
    <row r="11" spans="1:22" ht="39" customHeight="1" x14ac:dyDescent="0.6">
      <c r="A11" s="397"/>
      <c r="B11" s="806" t="str">
        <f>[4]ระบบการควบคุมฯ!B115</f>
        <v xml:space="preserve"> งบดำเนินงาน 65112xx</v>
      </c>
      <c r="C11" s="807">
        <f>[4]ระบบการควบคุมฯ!C115</f>
        <v>0</v>
      </c>
      <c r="D11" s="398">
        <f>+D12+D28</f>
        <v>0</v>
      </c>
      <c r="E11" s="398">
        <f>+E12+E28+E39</f>
        <v>0</v>
      </c>
      <c r="F11" s="398">
        <f>+E11+D11</f>
        <v>0</v>
      </c>
      <c r="G11" s="398">
        <f>+G12+G27</f>
        <v>0</v>
      </c>
      <c r="H11" s="398">
        <f t="shared" ref="H11:J11" si="2">+H12+H27</f>
        <v>0</v>
      </c>
      <c r="I11" s="398">
        <f t="shared" si="2"/>
        <v>0</v>
      </c>
      <c r="J11" s="398">
        <f t="shared" si="2"/>
        <v>0</v>
      </c>
      <c r="K11" s="399"/>
      <c r="L11" s="78"/>
      <c r="M11" s="79"/>
      <c r="N11" s="80"/>
      <c r="O11" s="81"/>
      <c r="P11" s="82"/>
      <c r="Q11" s="83"/>
      <c r="R11" s="74"/>
      <c r="S11" s="74"/>
    </row>
    <row r="12" spans="1:22" ht="42" hidden="1" customHeight="1" x14ac:dyDescent="0.6">
      <c r="A12" s="465">
        <v>1</v>
      </c>
      <c r="B12" s="808" t="str">
        <f>[4]ระบบการควบคุมฯ!B116</f>
        <v xml:space="preserve">งบประจำเพื่อการบริหารสำนักงาน </v>
      </c>
      <c r="C12" s="809">
        <f>SUM(C14:C23)</f>
        <v>0</v>
      </c>
      <c r="D12" s="466">
        <f>SUM(D13:D25)</f>
        <v>0</v>
      </c>
      <c r="E12" s="466">
        <f t="shared" ref="E12:J12" si="3">SUM(E13:E25)</f>
        <v>0</v>
      </c>
      <c r="F12" s="466">
        <f t="shared" si="3"/>
        <v>0</v>
      </c>
      <c r="G12" s="466">
        <f t="shared" si="3"/>
        <v>0</v>
      </c>
      <c r="H12" s="466">
        <f t="shared" si="3"/>
        <v>0</v>
      </c>
      <c r="I12" s="466">
        <f t="shared" si="3"/>
        <v>0</v>
      </c>
      <c r="J12" s="466">
        <f t="shared" si="3"/>
        <v>0</v>
      </c>
      <c r="K12" s="467" t="s">
        <v>15</v>
      </c>
      <c r="L12" s="79"/>
      <c r="M12" s="84"/>
      <c r="N12" s="85"/>
      <c r="O12" s="85"/>
      <c r="P12" s="85"/>
      <c r="Q12" s="85"/>
      <c r="R12" s="74"/>
      <c r="S12" s="74"/>
      <c r="T12" s="71" t="e">
        <f>+G12*100/C12</f>
        <v>#DIV/0!</v>
      </c>
      <c r="U12" s="71" t="e">
        <f>+H12*100/C12</f>
        <v>#DIV/0!</v>
      </c>
      <c r="V12" s="71" t="e">
        <f>SUM(T12:U12)</f>
        <v>#DIV/0!</v>
      </c>
    </row>
    <row r="13" spans="1:22" ht="55.95" hidden="1" customHeight="1" x14ac:dyDescent="0.6">
      <c r="A13" s="400"/>
      <c r="B13" s="810" t="str">
        <f>[4]ระบบการควบคุมฯ!B117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811" t="str">
        <f>[4]ระบบการควบคุมฯ!C117</f>
        <v xml:space="preserve">ศธ04002/ว4623 ลว.28 ต.ค.64 โอนครั้งที่ 10 </v>
      </c>
      <c r="D13" s="401"/>
      <c r="E13" s="401"/>
      <c r="F13" s="401"/>
      <c r="G13" s="401"/>
      <c r="H13" s="401"/>
      <c r="I13" s="401"/>
      <c r="J13" s="401"/>
      <c r="K13" s="183"/>
      <c r="L13" s="79"/>
      <c r="M13" s="84"/>
      <c r="N13" s="80"/>
      <c r="O13" s="81"/>
      <c r="P13" s="82"/>
      <c r="Q13" s="83"/>
      <c r="R13" s="74"/>
      <c r="S13" s="74"/>
    </row>
    <row r="14" spans="1:22" s="88" customFormat="1" ht="21" hidden="1" customHeight="1" x14ac:dyDescent="0.6">
      <c r="A14" s="402" t="str">
        <f>+[4]ระบบการควบคุมฯ!A118</f>
        <v>(1</v>
      </c>
      <c r="B14" s="812" t="str">
        <f>[4]ระบบการควบคุมฯ!B118</f>
        <v xml:space="preserve">ค้าจ้างเหมาบริการ ลูกจ้างสพป.ปท.2 </v>
      </c>
      <c r="C14" s="813">
        <f>+[3]ระบบการควบคุมฯ!C254</f>
        <v>0</v>
      </c>
      <c r="D14" s="403">
        <f>+[3]ระบบการควบคุมฯ!E254</f>
        <v>0</v>
      </c>
      <c r="E14" s="403"/>
      <c r="F14" s="403">
        <f>+D14+E14</f>
        <v>0</v>
      </c>
      <c r="G14" s="403">
        <f>+[3]ระบบการควบคุมฯ!G254+[3]ระบบการควบคุมฯ!H254</f>
        <v>0</v>
      </c>
      <c r="H14" s="403">
        <f>+[3]ระบบการควบคุมฯ!I254+[3]ระบบการควบคุมฯ!J254</f>
        <v>0</v>
      </c>
      <c r="I14" s="403">
        <f>+[3]ระบบการควบคุมฯ!K254+[3]ระบบการควบคุมฯ!L254</f>
        <v>0</v>
      </c>
      <c r="J14" s="403">
        <f>+F14-G14-H14-I14</f>
        <v>0</v>
      </c>
      <c r="K14" s="184"/>
      <c r="L14" s="79"/>
      <c r="M14" s="84"/>
      <c r="N14" s="80"/>
      <c r="O14" s="81"/>
      <c r="P14" s="82"/>
      <c r="Q14" s="83"/>
      <c r="R14" s="86"/>
      <c r="S14" s="86"/>
      <c r="T14" s="87"/>
      <c r="U14" s="87"/>
      <c r="V14" s="87"/>
    </row>
    <row r="15" spans="1:22" s="88" customFormat="1" ht="21" hidden="1" customHeight="1" x14ac:dyDescent="0.6">
      <c r="A15" s="404"/>
      <c r="B15" s="814" t="str">
        <f>[4]ระบบการควบคุมฯ!B119</f>
        <v>15000x5คนx6 เดือน/9000x1คนx6 เดือน</v>
      </c>
      <c r="C15" s="815">
        <f>[4]ระบบการควบคุมฯ!F119</f>
        <v>0</v>
      </c>
      <c r="D15" s="405">
        <f>[4]ระบบการควบคุมฯ!F119</f>
        <v>0</v>
      </c>
      <c r="E15" s="405"/>
      <c r="F15" s="405"/>
      <c r="G15" s="405"/>
      <c r="H15" s="405"/>
      <c r="I15" s="405"/>
      <c r="J15" s="405"/>
      <c r="K15" s="185"/>
      <c r="L15" s="79"/>
      <c r="M15" s="84"/>
      <c r="N15" s="80"/>
      <c r="O15" s="81"/>
      <c r="P15" s="82"/>
      <c r="Q15" s="83"/>
      <c r="R15" s="86"/>
      <c r="S15" s="86"/>
      <c r="T15" s="87"/>
      <c r="U15" s="87"/>
      <c r="V15" s="87"/>
    </row>
    <row r="16" spans="1:22" s="88" customFormat="1" ht="20.399999999999999" hidden="1" customHeight="1" x14ac:dyDescent="0.6">
      <c r="A16" s="402" t="str">
        <f>+[4]ระบบการควบคุมฯ!A120</f>
        <v>(2</v>
      </c>
      <c r="B16" s="816" t="str">
        <f>[4]ระบบการควบคุมฯ!B120</f>
        <v xml:space="preserve">ค่าใช้จ่ายในการประชุมราชการ ค่าตอบแทนบุคคล </v>
      </c>
      <c r="C16" s="817">
        <f>+[3]ระบบการควบคุมฯ!C256</f>
        <v>0</v>
      </c>
      <c r="D16" s="406">
        <f>+[3]ระบบการควบคุมฯ!E256</f>
        <v>0</v>
      </c>
      <c r="E16" s="406"/>
      <c r="F16" s="406">
        <f>+D16+E16</f>
        <v>0</v>
      </c>
      <c r="G16" s="403">
        <f>+[3]ระบบการควบคุมฯ!G256+[3]ระบบการควบคุมฯ!H256</f>
        <v>0</v>
      </c>
      <c r="H16" s="403">
        <f>+[3]ระบบการควบคุมฯ!I256+[3]ระบบการควบคุมฯ!J256</f>
        <v>0</v>
      </c>
      <c r="I16" s="406">
        <f>+[3]ระบบการควบคุมฯ!K256+[3]ระบบการควบคุมฯ!L256</f>
        <v>0</v>
      </c>
      <c r="J16" s="406">
        <f>+F16-G16-H16-I16</f>
        <v>0</v>
      </c>
      <c r="K16" s="186"/>
      <c r="L16" s="79"/>
      <c r="M16" s="84"/>
      <c r="N16" s="80"/>
      <c r="O16" s="81"/>
      <c r="P16" s="82"/>
      <c r="Q16" s="83"/>
      <c r="R16" s="86"/>
      <c r="S16" s="86"/>
      <c r="T16" s="87"/>
      <c r="U16" s="87"/>
      <c r="V16" s="87"/>
    </row>
    <row r="17" spans="1:22" s="88" customFormat="1" ht="20.399999999999999" hidden="1" customHeight="1" x14ac:dyDescent="0.6">
      <c r="A17" s="402" t="str">
        <f>+[4]ระบบการควบคุมฯ!A121</f>
        <v>(3</v>
      </c>
      <c r="B17" s="816" t="str">
        <f>[4]ระบบการควบคุมฯ!B121</f>
        <v>ค่าใช้จ่ายในการเดินทางไปราชการ</v>
      </c>
      <c r="C17" s="817">
        <f>+[3]ระบบการควบคุมฯ!C257</f>
        <v>0</v>
      </c>
      <c r="D17" s="406">
        <f>+[3]ระบบการควบคุมฯ!E257</f>
        <v>0</v>
      </c>
      <c r="E17" s="406"/>
      <c r="F17" s="406">
        <f t="shared" ref="F17:F25" si="4">+D17+E17</f>
        <v>0</v>
      </c>
      <c r="G17" s="403">
        <f>+[3]ระบบการควบคุมฯ!G257+[3]ระบบการควบคุมฯ!H257</f>
        <v>0</v>
      </c>
      <c r="H17" s="403">
        <f>+[3]ระบบการควบคุมฯ!I257+[3]ระบบการควบคุมฯ!J257</f>
        <v>0</v>
      </c>
      <c r="I17" s="406">
        <f>+[3]ระบบการควบคุมฯ!K257+[3]ระบบการควบคุมฯ!L257</f>
        <v>0</v>
      </c>
      <c r="J17" s="406">
        <f>+F17-G17-H17-I17</f>
        <v>0</v>
      </c>
      <c r="K17" s="186"/>
      <c r="L17" s="79"/>
      <c r="M17" s="84"/>
      <c r="N17" s="80"/>
      <c r="O17" s="81"/>
      <c r="P17" s="82"/>
      <c r="Q17" s="83"/>
      <c r="R17" s="86"/>
      <c r="S17" s="86"/>
      <c r="T17" s="87"/>
      <c r="U17" s="87"/>
      <c r="V17" s="87"/>
    </row>
    <row r="18" spans="1:22" s="88" customFormat="1" ht="20.399999999999999" hidden="1" customHeight="1" x14ac:dyDescent="0.6">
      <c r="A18" s="402" t="str">
        <f>+[4]ระบบการควบคุมฯ!A122</f>
        <v>(4</v>
      </c>
      <c r="B18" s="816" t="str">
        <f>[4]ระบบการควบคุมฯ!B122</f>
        <v xml:space="preserve">ค่าซ่อมแซมและบำรุงรักษาทรัพย์สิน </v>
      </c>
      <c r="C18" s="817">
        <f>+[3]ระบบการควบคุมฯ!C258</f>
        <v>0</v>
      </c>
      <c r="D18" s="406">
        <f>+[3]ระบบการควบคุมฯ!E258</f>
        <v>0</v>
      </c>
      <c r="E18" s="407"/>
      <c r="F18" s="406">
        <f t="shared" si="4"/>
        <v>0</v>
      </c>
      <c r="G18" s="403">
        <f>+[3]ระบบการควบคุมฯ!G258+[3]ระบบการควบคุมฯ!H258</f>
        <v>0</v>
      </c>
      <c r="H18" s="403">
        <f>+[4]ระบบการควบคุมฯ!I122+[4]ระบบการควบคุมฯ!J122</f>
        <v>0</v>
      </c>
      <c r="I18" s="403">
        <f>+[3]ระบบการควบคุมฯ!K258+[3]ระบบการควบคุมฯ!L258</f>
        <v>0</v>
      </c>
      <c r="J18" s="405">
        <f t="shared" ref="J18:J24" si="5">+F18-G18-H18-I18</f>
        <v>0</v>
      </c>
      <c r="K18" s="187"/>
      <c r="L18" s="79"/>
      <c r="M18" s="84"/>
      <c r="N18" s="80"/>
      <c r="O18" s="81"/>
      <c r="P18" s="82"/>
      <c r="Q18" s="83"/>
      <c r="R18" s="86"/>
      <c r="S18" s="86"/>
      <c r="T18" s="87"/>
      <c r="U18" s="87"/>
      <c r="V18" s="87"/>
    </row>
    <row r="19" spans="1:22" s="88" customFormat="1" ht="20.399999999999999" hidden="1" customHeight="1" x14ac:dyDescent="0.6">
      <c r="A19" s="402" t="str">
        <f>+[4]ระบบการควบคุมฯ!A123</f>
        <v>(5</v>
      </c>
      <c r="B19" s="818" t="str">
        <f>[4]ระบบการควบคุมฯ!B123</f>
        <v xml:space="preserve">ค่าวัสดุสำนักงาน </v>
      </c>
      <c r="C19" s="819">
        <f>+[3]ระบบการควบคุมฯ!C259</f>
        <v>0</v>
      </c>
      <c r="D19" s="406">
        <f>+[3]ระบบการควบคุมฯ!E259</f>
        <v>0</v>
      </c>
      <c r="E19" s="407"/>
      <c r="F19" s="406">
        <f t="shared" si="4"/>
        <v>0</v>
      </c>
      <c r="G19" s="403">
        <f>+[3]ระบบการควบคุมฯ!G259+[3]ระบบการควบคุมฯ!H259</f>
        <v>0</v>
      </c>
      <c r="H19" s="403">
        <f>+[3]ระบบการควบคุมฯ!I259+[3]ระบบการควบคุมฯ!J259</f>
        <v>0</v>
      </c>
      <c r="I19" s="406">
        <f>+[3]ระบบการควบคุมฯ!K259+[3]ระบบการควบคุมฯ!L259</f>
        <v>0</v>
      </c>
      <c r="J19" s="406">
        <f t="shared" si="5"/>
        <v>0</v>
      </c>
      <c r="K19" s="188"/>
      <c r="L19" s="79"/>
      <c r="M19" s="84"/>
      <c r="N19" s="80"/>
      <c r="O19" s="81"/>
      <c r="P19" s="82"/>
      <c r="Q19" s="83"/>
      <c r="R19" s="86"/>
      <c r="S19" s="86"/>
      <c r="T19" s="87"/>
      <c r="U19" s="87"/>
      <c r="V19" s="87"/>
    </row>
    <row r="20" spans="1:22" ht="20.399999999999999" hidden="1" customHeight="1" x14ac:dyDescent="0.6">
      <c r="A20" s="402" t="str">
        <f>+[4]ระบบการควบคุมฯ!A124</f>
        <v>(6</v>
      </c>
      <c r="B20" s="818" t="str">
        <f>[4]ระบบการควบคุมฯ!B124</f>
        <v xml:space="preserve">ค่าน้ำมันเชื้อเพลิงและหล่อลื่น </v>
      </c>
      <c r="C20" s="819">
        <f>+[3]ระบบการควบคุมฯ!C260</f>
        <v>0</v>
      </c>
      <c r="D20" s="406">
        <f>+[3]ระบบการควบคุมฯ!E260</f>
        <v>0</v>
      </c>
      <c r="E20" s="407"/>
      <c r="F20" s="406">
        <f t="shared" si="4"/>
        <v>0</v>
      </c>
      <c r="G20" s="403">
        <f>+[3]ระบบการควบคุมฯ!G260+[3]ระบบการควบคุมฯ!H260</f>
        <v>0</v>
      </c>
      <c r="H20" s="403">
        <f>+[3]ระบบการควบคุมฯ!I260+[3]ระบบการควบคุมฯ!J260</f>
        <v>0</v>
      </c>
      <c r="I20" s="406">
        <f>+[3]ระบบการควบคุมฯ!K260+[3]ระบบการควบคุมฯ!L260</f>
        <v>0</v>
      </c>
      <c r="J20" s="406">
        <f t="shared" si="5"/>
        <v>0</v>
      </c>
      <c r="K20" s="188"/>
      <c r="L20" s="76"/>
      <c r="M20" s="72"/>
      <c r="O20" s="75"/>
      <c r="P20" s="73"/>
      <c r="Q20" s="77"/>
      <c r="R20" s="74"/>
      <c r="S20" s="74"/>
    </row>
    <row r="21" spans="1:22" ht="20.399999999999999" hidden="1" customHeight="1" x14ac:dyDescent="0.6">
      <c r="A21" s="536" t="str">
        <f>+[4]ระบบการควบคุมฯ!A125</f>
        <v>(7</v>
      </c>
      <c r="B21" s="818" t="str">
        <f>[4]ระบบการควบคุมฯ!B125</f>
        <v xml:space="preserve">ค่าสาธารณูปโภค </v>
      </c>
      <c r="C21" s="819">
        <f>+[3]ระบบการควบคุมฯ!C261</f>
        <v>0</v>
      </c>
      <c r="D21" s="406">
        <f>+[3]ระบบการควบคุมฯ!E261</f>
        <v>0</v>
      </c>
      <c r="E21" s="407"/>
      <c r="F21" s="406">
        <f t="shared" si="4"/>
        <v>0</v>
      </c>
      <c r="G21" s="406">
        <f>+[3]ระบบการควบคุมฯ!G261+[3]ระบบการควบคุมฯ!H261</f>
        <v>0</v>
      </c>
      <c r="H21" s="406">
        <f>+[3]ระบบการควบคุมฯ!I260+[3]ระบบการควบคุมฯ!J260</f>
        <v>0</v>
      </c>
      <c r="I21" s="406">
        <f>+[3]ระบบการควบคุมฯ!K261+[3]ระบบการควบคุมฯ!L261</f>
        <v>0</v>
      </c>
      <c r="J21" s="406">
        <f t="shared" si="5"/>
        <v>0</v>
      </c>
      <c r="K21" s="188"/>
      <c r="L21" s="76"/>
      <c r="M21" s="72"/>
      <c r="O21" s="75"/>
      <c r="P21" s="73"/>
      <c r="Q21" s="77"/>
      <c r="R21" s="74"/>
      <c r="S21" s="74"/>
    </row>
    <row r="22" spans="1:22" ht="37.200000000000003" hidden="1" customHeight="1" x14ac:dyDescent="0.6">
      <c r="A22" s="408" t="str">
        <f>+[4]ระบบการควบคุมฯ!A126</f>
        <v>(8</v>
      </c>
      <c r="B22" s="810" t="str">
        <f>[4]ระบบการควบคุมฯ!B126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820">
        <f>+[3]ระบบการควบคุมฯ!C262</f>
        <v>0</v>
      </c>
      <c r="D22" s="410">
        <f>+[3]ระบบการควบคุมฯ!E262</f>
        <v>0</v>
      </c>
      <c r="E22" s="409"/>
      <c r="F22" s="409">
        <f t="shared" si="4"/>
        <v>0</v>
      </c>
      <c r="G22" s="409">
        <f>+[3]ระบบการควบคุมฯ!G262+[3]ระบบการควบคุมฯ!H262</f>
        <v>0</v>
      </c>
      <c r="H22" s="409">
        <f>+[3]ระบบการควบคุมฯ!I262+[3]ระบบการควบคุมฯ!J262</f>
        <v>0</v>
      </c>
      <c r="I22" s="410">
        <f>+[3]ระบบการควบคุมฯ!K262+[3]ระบบการควบคุมฯ!L262</f>
        <v>0</v>
      </c>
      <c r="J22" s="410">
        <f t="shared" si="5"/>
        <v>0</v>
      </c>
      <c r="K22" s="486" t="s">
        <v>16</v>
      </c>
      <c r="L22" s="76"/>
      <c r="M22" s="72"/>
      <c r="O22" s="75"/>
      <c r="P22" s="73"/>
      <c r="Q22" s="77"/>
      <c r="R22" s="74"/>
      <c r="S22" s="74"/>
    </row>
    <row r="23" spans="1:22" ht="20.399999999999999" hidden="1" customHeight="1" x14ac:dyDescent="0.6">
      <c r="A23" s="408" t="str">
        <f>+[4]ระบบการควบคุมฯ!A127</f>
        <v>(8.1</v>
      </c>
      <c r="B23" s="810" t="str">
        <f>[4]ระบบการควบคุมฯ!B127</f>
        <v>ค่าทำการนอกเวลา</v>
      </c>
      <c r="C23" s="820"/>
      <c r="D23" s="406">
        <f>+[3]ระบบการควบคุมฯ!E263</f>
        <v>0</v>
      </c>
      <c r="E23" s="409"/>
      <c r="F23" s="409">
        <f t="shared" si="4"/>
        <v>0</v>
      </c>
      <c r="G23" s="409">
        <f>+[3]ระบบการควบคุมฯ!G263+[3]ระบบการควบคุมฯ!H263</f>
        <v>0</v>
      </c>
      <c r="H23" s="409">
        <f>+[3]ระบบการควบคุมฯ!I263+[3]ระบบการควบคุมฯ!J263</f>
        <v>0</v>
      </c>
      <c r="I23" s="410">
        <f>+[3]ระบบการควบคุมฯ!K263+[3]ระบบการควบคุมฯ!L263</f>
        <v>0</v>
      </c>
      <c r="J23" s="410">
        <f t="shared" si="5"/>
        <v>0</v>
      </c>
      <c r="K23" s="486" t="s">
        <v>16</v>
      </c>
      <c r="L23" s="76"/>
      <c r="M23" s="72"/>
      <c r="O23" s="75"/>
      <c r="P23" s="73"/>
      <c r="Q23" s="77"/>
      <c r="R23" s="74"/>
      <c r="S23" s="74"/>
    </row>
    <row r="24" spans="1:22" ht="37.200000000000003" hidden="1" customHeight="1" x14ac:dyDescent="0.6">
      <c r="A24" s="408" t="str">
        <f>+[3]ระบบการควบคุมฯ!A264</f>
        <v>(8.2</v>
      </c>
      <c r="B24" s="537" t="str">
        <f>+[3]ระบบการควบคุมฯ!B264</f>
        <v>โครงการเสริมสร้างคุณธรรม จริยธรรม และธรรมาภิบาลในสถานศึกษา</v>
      </c>
      <c r="C24" s="820"/>
      <c r="D24" s="406">
        <f>+[3]ระบบการควบคุมฯ!E264</f>
        <v>0</v>
      </c>
      <c r="E24" s="409"/>
      <c r="F24" s="409">
        <f t="shared" si="4"/>
        <v>0</v>
      </c>
      <c r="G24" s="409">
        <f>+[3]ระบบการควบคุมฯ!G264+[3]ระบบการควบคุมฯ!H264</f>
        <v>0</v>
      </c>
      <c r="H24" s="409">
        <f>+[3]ระบบการควบคุมฯ!I264+[3]ระบบการควบคุมฯ!J264</f>
        <v>0</v>
      </c>
      <c r="I24" s="410">
        <f>+[3]ระบบการควบคุมฯ!K264+[3]ระบบการควบคุมฯ!L264</f>
        <v>0</v>
      </c>
      <c r="J24" s="410">
        <f t="shared" si="5"/>
        <v>0</v>
      </c>
      <c r="K24" s="486" t="s">
        <v>17</v>
      </c>
      <c r="L24" s="76"/>
      <c r="M24" s="72"/>
      <c r="O24" s="75"/>
      <c r="P24" s="73"/>
      <c r="Q24" s="77"/>
      <c r="R24" s="74"/>
      <c r="S24" s="74"/>
    </row>
    <row r="25" spans="1:22" ht="55.95" hidden="1" customHeight="1" x14ac:dyDescent="0.6">
      <c r="A25" s="411" t="str">
        <f>+[3]ระบบการควบคุมฯ!A253</f>
        <v>1.1.1.2</v>
      </c>
      <c r="B25" s="810" t="str">
        <f>+[3]ระบบการควบคุมฯ!B253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821">
        <f>+[3]ระบบการควบคุมฯ!F253</f>
        <v>0</v>
      </c>
      <c r="D25" s="410">
        <f>+[3]ระบบการควบคุมฯ!E253</f>
        <v>0</v>
      </c>
      <c r="E25" s="412">
        <f>+[3]ระบบการควบคุมฯ!H253</f>
        <v>0</v>
      </c>
      <c r="F25" s="409">
        <f t="shared" si="4"/>
        <v>0</v>
      </c>
      <c r="G25" s="412">
        <f>+[3]ระบบการควบคุมฯ!G253+[3]ระบบการควบคุมฯ!H253</f>
        <v>0</v>
      </c>
      <c r="H25" s="412">
        <f>+[3]ระบบการควบคุมฯ!I253+[3]ระบบการควบคุมฯ!J253</f>
        <v>0</v>
      </c>
      <c r="I25" s="412">
        <f>+[3]ระบบการควบคุมฯ!K253+[3]ระบบการควบคุมฯ!L253</f>
        <v>0</v>
      </c>
      <c r="J25" s="410">
        <f>+F25-G25-H25-I25</f>
        <v>0</v>
      </c>
      <c r="K25" s="225" t="s">
        <v>16</v>
      </c>
      <c r="L25" s="76"/>
      <c r="M25" s="72"/>
      <c r="O25" s="75"/>
      <c r="P25" s="73"/>
      <c r="Q25" s="77"/>
      <c r="R25" s="74"/>
      <c r="S25" s="74"/>
    </row>
    <row r="26" spans="1:22" ht="20.399999999999999" hidden="1" customHeight="1" x14ac:dyDescent="0.6">
      <c r="A26" s="411"/>
      <c r="B26" s="810"/>
      <c r="C26" s="821"/>
      <c r="D26" s="413"/>
      <c r="E26" s="413"/>
      <c r="F26" s="413"/>
      <c r="G26" s="413"/>
      <c r="H26" s="413"/>
      <c r="I26" s="413"/>
      <c r="J26" s="413"/>
      <c r="K26" s="225"/>
      <c r="L26" s="76"/>
      <c r="M26" s="72"/>
      <c r="O26" s="75"/>
      <c r="P26" s="73"/>
      <c r="Q26" s="77"/>
      <c r="R26" s="74"/>
      <c r="S26" s="74"/>
    </row>
    <row r="27" spans="1:22" ht="31.2" hidden="1" customHeight="1" x14ac:dyDescent="0.6">
      <c r="A27" s="414">
        <v>2</v>
      </c>
      <c r="B27" s="822" t="str">
        <f>[4]ระบบการควบคุมฯ!B129</f>
        <v>งบพัฒนาเพื่อพัฒนาคุณภาพการศึกษา 1,400,000 บาท</v>
      </c>
      <c r="C27" s="823" t="str">
        <f>[4]ระบบการควบคุมฯ!C129</f>
        <v xml:space="preserve">ศธ04002/ว4623 ลว.28 ต.ค.64 โอนครั้งที่ 10 </v>
      </c>
      <c r="D27" s="415">
        <f>+D28+D39</f>
        <v>0</v>
      </c>
      <c r="E27" s="415">
        <f t="shared" ref="E27:J27" si="6">+E28+E39</f>
        <v>0</v>
      </c>
      <c r="F27" s="415">
        <f t="shared" si="6"/>
        <v>0</v>
      </c>
      <c r="G27" s="415">
        <f t="shared" si="6"/>
        <v>0</v>
      </c>
      <c r="H27" s="415">
        <f t="shared" si="6"/>
        <v>0</v>
      </c>
      <c r="I27" s="415">
        <f t="shared" si="6"/>
        <v>0</v>
      </c>
      <c r="J27" s="415">
        <f t="shared" si="6"/>
        <v>0</v>
      </c>
      <c r="K27" s="415">
        <f t="shared" ref="K27" si="7">+K28</f>
        <v>0</v>
      </c>
      <c r="L27" s="76"/>
      <c r="M27" s="72"/>
      <c r="O27" s="75"/>
      <c r="P27" s="73"/>
      <c r="Q27" s="77"/>
      <c r="R27" s="74"/>
      <c r="S27" s="74"/>
    </row>
    <row r="28" spans="1:22" ht="20.399999999999999" hidden="1" customHeight="1" x14ac:dyDescent="0.6">
      <c r="A28" s="416">
        <v>2.1</v>
      </c>
      <c r="B28" s="824" t="str">
        <f>[4]ระบบการควบคุมฯ!B130</f>
        <v>งบกลยุทธ์ ของสพป.ปท.2 900,000 บาท</v>
      </c>
      <c r="C28" s="825" t="str">
        <f>+[3]ระบบการควบคุมฯ!C266</f>
        <v>20004 35000100 200000</v>
      </c>
      <c r="D28" s="944"/>
      <c r="E28" s="417">
        <f>SUM(E29:E38)</f>
        <v>0</v>
      </c>
      <c r="F28" s="417">
        <f>+E28+D28</f>
        <v>0</v>
      </c>
      <c r="G28" s="417">
        <f>SUM(G29:G34)</f>
        <v>0</v>
      </c>
      <c r="H28" s="417">
        <f>SUM(H29:H34)</f>
        <v>0</v>
      </c>
      <c r="I28" s="417">
        <f>SUM(I29:I34)</f>
        <v>0</v>
      </c>
      <c r="J28" s="417">
        <f>SUM(J29:J34)</f>
        <v>0</v>
      </c>
      <c r="K28" s="189"/>
      <c r="L28" s="76"/>
      <c r="M28" s="72"/>
      <c r="O28" s="75"/>
      <c r="P28" s="73"/>
      <c r="Q28" s="77"/>
      <c r="R28" s="74"/>
      <c r="S28" s="74"/>
    </row>
    <row r="29" spans="1:22" ht="55.95" hidden="1" customHeight="1" x14ac:dyDescent="0.6">
      <c r="A29" s="418" t="s">
        <v>34</v>
      </c>
      <c r="B29" s="818" t="str">
        <f>[4]ระบบการควบคุมฯ!B131</f>
        <v xml:space="preserve">โครงการพัฒนาคุณภาพงานวิชาการ สู่ 4 smart </v>
      </c>
      <c r="C29" s="826"/>
      <c r="D29" s="945"/>
      <c r="E29" s="419">
        <f>+[3]ระบบการควบคุมฯ!E267</f>
        <v>0</v>
      </c>
      <c r="F29" s="406">
        <f>+E29+D29</f>
        <v>0</v>
      </c>
      <c r="G29" s="419">
        <f>+[3]ระบบการควบคุมฯ!G267+[3]ระบบการควบคุมฯ!H267</f>
        <v>0</v>
      </c>
      <c r="H29" s="419">
        <f>+[3]ระบบการควบคุมฯ!I267+[3]ระบบการควบคุมฯ!J267</f>
        <v>0</v>
      </c>
      <c r="I29" s="419">
        <f>+[3]ระบบการควบคุมฯ!K267+[3]ระบบการควบคุมฯ!L267</f>
        <v>0</v>
      </c>
      <c r="J29" s="419">
        <f>+F29-G29-H29-I29</f>
        <v>0</v>
      </c>
      <c r="K29" s="190" t="s">
        <v>14</v>
      </c>
      <c r="L29" s="76"/>
      <c r="M29" s="72"/>
      <c r="O29" s="75"/>
      <c r="P29" s="73"/>
      <c r="Q29" s="77"/>
      <c r="R29" s="74"/>
      <c r="S29" s="74"/>
    </row>
    <row r="30" spans="1:22" ht="55.95" hidden="1" customHeight="1" x14ac:dyDescent="0.6">
      <c r="A30" s="418" t="s">
        <v>35</v>
      </c>
      <c r="B30" s="818" t="str">
        <f>[4]ระบบการควบคุมฯ!B132</f>
        <v xml:space="preserve">โครงการนิเทศการศึกษาวิถีใหม่ วิถีคุณภาพ </v>
      </c>
      <c r="C30" s="826"/>
      <c r="D30" s="945"/>
      <c r="E30" s="419">
        <f>+[3]ระบบการควบคุมฯ!E268</f>
        <v>0</v>
      </c>
      <c r="F30" s="406">
        <f t="shared" ref="F30:F38" si="8">+E30+D30</f>
        <v>0</v>
      </c>
      <c r="G30" s="419">
        <f>+[3]ระบบการควบคุมฯ!G268+[3]ระบบการควบคุมฯ!H268</f>
        <v>0</v>
      </c>
      <c r="H30" s="419">
        <f>+[3]ระบบการควบคุมฯ!I268+[3]ระบบการควบคุมฯ!J268</f>
        <v>0</v>
      </c>
      <c r="I30" s="419">
        <f>+[3]ระบบการควบคุมฯ!K268+[3]ระบบการควบคุมฯ!L268</f>
        <v>0</v>
      </c>
      <c r="J30" s="419">
        <f t="shared" ref="J30:J34" si="9">+F30-G30-H30-I30</f>
        <v>0</v>
      </c>
      <c r="K30" s="190" t="s">
        <v>14</v>
      </c>
      <c r="L30" s="76"/>
      <c r="M30" s="72"/>
      <c r="O30" s="75"/>
      <c r="P30" s="73"/>
      <c r="Q30" s="77"/>
      <c r="R30" s="74"/>
      <c r="S30" s="74"/>
    </row>
    <row r="31" spans="1:22" ht="17.25" hidden="1" customHeight="1" x14ac:dyDescent="0.6">
      <c r="A31" s="418" t="s">
        <v>36</v>
      </c>
      <c r="B31" s="827" t="str">
        <f>[4]ระบบการควบคุมฯ!B133</f>
        <v xml:space="preserve">โครงการพัฒนาภาคีเครือข่ายการบริหารจัดกการการศึกษา </v>
      </c>
      <c r="C31" s="826"/>
      <c r="D31" s="945"/>
      <c r="E31" s="419">
        <f>+[3]ระบบการควบคุมฯ!E269</f>
        <v>0</v>
      </c>
      <c r="F31" s="406">
        <f t="shared" si="8"/>
        <v>0</v>
      </c>
      <c r="G31" s="419">
        <f>+[3]ระบบการควบคุมฯ!G269+[3]ระบบการควบคุมฯ!H269</f>
        <v>0</v>
      </c>
      <c r="H31" s="419">
        <f>+[3]ระบบการควบคุมฯ!I269+[3]ระบบการควบคุมฯ!J269</f>
        <v>0</v>
      </c>
      <c r="I31" s="419">
        <f>+[3]ระบบการควบคุมฯ!K269+[3]ระบบการควบคุมฯ!L269</f>
        <v>0</v>
      </c>
      <c r="J31" s="419">
        <f t="shared" si="9"/>
        <v>0</v>
      </c>
      <c r="K31" s="190" t="s">
        <v>14</v>
      </c>
      <c r="L31" s="76"/>
      <c r="M31" s="72"/>
      <c r="O31" s="75"/>
      <c r="P31" s="73"/>
      <c r="Q31" s="77"/>
      <c r="R31" s="74"/>
      <c r="S31" s="74"/>
    </row>
    <row r="32" spans="1:22" ht="21" hidden="1" customHeight="1" x14ac:dyDescent="0.6">
      <c r="A32" s="418" t="s">
        <v>37</v>
      </c>
      <c r="B32" s="818" t="str">
        <f>[4]ระบบการควบคุมฯ!B134</f>
        <v xml:space="preserve">โครงการพัฒนาระบบบริหารจัดการประชากรวัยเรียน </v>
      </c>
      <c r="C32" s="826"/>
      <c r="D32" s="945"/>
      <c r="E32" s="419">
        <f>+[3]ระบบการควบคุมฯ!E270</f>
        <v>0</v>
      </c>
      <c r="F32" s="406">
        <f t="shared" si="8"/>
        <v>0</v>
      </c>
      <c r="G32" s="419">
        <f>+[3]ระบบการควบคุมฯ!G270+[3]ระบบการควบคุมฯ!H270</f>
        <v>0</v>
      </c>
      <c r="H32" s="419">
        <f>+[3]ระบบการควบคุมฯ!I270+[3]ระบบการควบคุมฯ!J270</f>
        <v>0</v>
      </c>
      <c r="I32" s="419">
        <f>+[3]ระบบการควบคุมฯ!K270+[3]ระบบการควบคุมฯ!L270</f>
        <v>0</v>
      </c>
      <c r="J32" s="419">
        <f t="shared" si="9"/>
        <v>0</v>
      </c>
      <c r="K32" s="190" t="s">
        <v>13</v>
      </c>
      <c r="L32" s="76"/>
      <c r="M32" s="72"/>
      <c r="O32" s="75"/>
      <c r="P32" s="73"/>
      <c r="Q32" s="77"/>
      <c r="R32" s="74"/>
      <c r="S32" s="74"/>
    </row>
    <row r="33" spans="1:22" ht="21.6" hidden="1" customHeight="1" x14ac:dyDescent="0.6">
      <c r="A33" s="420" t="s">
        <v>38</v>
      </c>
      <c r="B33" s="828" t="str">
        <f>[4]ระบบการควบคุมฯ!B135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829"/>
      <c r="D33" s="946"/>
      <c r="E33" s="421">
        <f>+[3]ระบบการควบคุมฯ!E271</f>
        <v>0</v>
      </c>
      <c r="F33" s="410">
        <f t="shared" si="8"/>
        <v>0</v>
      </c>
      <c r="G33" s="421">
        <f>+[3]ระบบการควบคุมฯ!G271+[3]ระบบการควบคุมฯ!H271</f>
        <v>0</v>
      </c>
      <c r="H33" s="421">
        <f>+[3]ระบบการควบคุมฯ!I271+[3]ระบบการควบคุมฯ!J271</f>
        <v>0</v>
      </c>
      <c r="I33" s="421">
        <f>+[3]ระบบการควบคุมฯ!K271+[3]ระบบการควบคุมฯ!L271</f>
        <v>0</v>
      </c>
      <c r="J33" s="421">
        <f t="shared" si="9"/>
        <v>0</v>
      </c>
      <c r="K33" s="193" t="s">
        <v>17</v>
      </c>
      <c r="L33" s="89"/>
      <c r="M33" s="90">
        <f>SUM(F33:H33)</f>
        <v>0</v>
      </c>
      <c r="N33" s="91" t="e">
        <f>+F33*100/C33</f>
        <v>#DIV/0!</v>
      </c>
      <c r="O33" s="91" t="e">
        <f>+G33*100/C33</f>
        <v>#DIV/0!</v>
      </c>
      <c r="P33" s="91" t="e">
        <f>+H33*100/C33</f>
        <v>#DIV/0!</v>
      </c>
      <c r="Q33" s="91" t="e">
        <f>SUM(N33:P33)</f>
        <v>#DIV/0!</v>
      </c>
      <c r="R33" s="74"/>
      <c r="S33" s="74"/>
      <c r="T33" s="71" t="e">
        <f>+G33*100/C33</f>
        <v>#DIV/0!</v>
      </c>
      <c r="U33" s="71" t="e">
        <f>+H33*100/C33</f>
        <v>#DIV/0!</v>
      </c>
      <c r="V33" s="71" t="e">
        <f>SUM(T33:U33)</f>
        <v>#DIV/0!</v>
      </c>
    </row>
    <row r="34" spans="1:22" ht="21" hidden="1" customHeight="1" x14ac:dyDescent="0.6">
      <c r="A34" s="418" t="s">
        <v>39</v>
      </c>
      <c r="B34" s="827" t="str">
        <f>[4]ระบบการควบคุมฯ!B136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826"/>
      <c r="D34" s="947"/>
      <c r="E34" s="419">
        <f>+[3]ระบบการควบคุมฯ!E272</f>
        <v>0</v>
      </c>
      <c r="F34" s="406">
        <f t="shared" si="8"/>
        <v>0</v>
      </c>
      <c r="G34" s="419">
        <f>+[3]ระบบการควบคุมฯ!G272+[3]ระบบการควบคุมฯ!H272</f>
        <v>0</v>
      </c>
      <c r="H34" s="419">
        <f>+[3]ระบบการควบคุมฯ!I272+[3]ระบบการควบคุมฯ!J272</f>
        <v>0</v>
      </c>
      <c r="I34" s="419">
        <f>+[3]ระบบการควบคุมฯ!K272+[3]ระบบการควบคุมฯ!L272</f>
        <v>0</v>
      </c>
      <c r="J34" s="419">
        <f t="shared" si="9"/>
        <v>0</v>
      </c>
      <c r="K34" s="190" t="s">
        <v>18</v>
      </c>
      <c r="L34" s="89"/>
      <c r="M34" s="90">
        <f>SUM(F34:H34)</f>
        <v>0</v>
      </c>
      <c r="N34" s="92"/>
      <c r="O34" s="93"/>
      <c r="P34" s="94"/>
      <c r="Q34" s="95"/>
      <c r="R34" s="74"/>
      <c r="S34" s="74"/>
    </row>
    <row r="35" spans="1:22" s="88" customFormat="1" ht="37.950000000000003" hidden="1" customHeight="1" x14ac:dyDescent="0.6">
      <c r="A35" s="418"/>
      <c r="B35" s="830">
        <f>[4]ระบบการควบคุมฯ!B137</f>
        <v>0</v>
      </c>
      <c r="C35" s="826">
        <f>[4]ระบบการควบคุมฯ!C137</f>
        <v>0</v>
      </c>
      <c r="D35" s="419">
        <f>[4]ระบบการควบคุมฯ!F137</f>
        <v>0</v>
      </c>
      <c r="E35" s="419"/>
      <c r="F35" s="406">
        <f t="shared" si="8"/>
        <v>0</v>
      </c>
      <c r="G35" s="419"/>
      <c r="H35" s="419"/>
      <c r="I35" s="419"/>
      <c r="J35" s="419"/>
      <c r="K35" s="194"/>
      <c r="L35" s="79"/>
      <c r="M35" s="84"/>
      <c r="N35" s="80"/>
      <c r="O35" s="81"/>
      <c r="P35" s="82"/>
      <c r="Q35" s="83"/>
      <c r="R35" s="86"/>
      <c r="S35" s="86"/>
      <c r="T35" s="87"/>
      <c r="U35" s="87"/>
      <c r="V35" s="87"/>
    </row>
    <row r="36" spans="1:22" s="88" customFormat="1" ht="21" hidden="1" customHeight="1" x14ac:dyDescent="0.6">
      <c r="A36" s="418"/>
      <c r="B36" s="830">
        <f>[4]ระบบการควบคุมฯ!B138</f>
        <v>0</v>
      </c>
      <c r="C36" s="826">
        <f>[4]ระบบการควบคุมฯ!C138</f>
        <v>0</v>
      </c>
      <c r="D36" s="419">
        <f>[4]ระบบการควบคุมฯ!F138</f>
        <v>0</v>
      </c>
      <c r="E36" s="419"/>
      <c r="F36" s="406">
        <f t="shared" si="8"/>
        <v>0</v>
      </c>
      <c r="G36" s="419"/>
      <c r="H36" s="419"/>
      <c r="I36" s="419"/>
      <c r="J36" s="419"/>
      <c r="K36" s="194"/>
      <c r="L36" s="79"/>
      <c r="M36" s="84"/>
      <c r="N36" s="80"/>
      <c r="O36" s="81"/>
      <c r="P36" s="82"/>
      <c r="Q36" s="83"/>
      <c r="R36" s="86"/>
      <c r="S36" s="86"/>
      <c r="T36" s="87"/>
      <c r="U36" s="87"/>
      <c r="V36" s="87"/>
    </row>
    <row r="37" spans="1:22" s="88" customFormat="1" ht="21" hidden="1" customHeight="1" x14ac:dyDescent="0.6">
      <c r="A37" s="418"/>
      <c r="B37" s="830">
        <f>[4]ระบบการควบคุมฯ!B139</f>
        <v>0</v>
      </c>
      <c r="C37" s="826">
        <f>[4]ระบบการควบคุมฯ!C139</f>
        <v>0</v>
      </c>
      <c r="D37" s="419">
        <f>[4]ระบบการควบคุมฯ!F139</f>
        <v>0</v>
      </c>
      <c r="E37" s="419"/>
      <c r="F37" s="406">
        <f t="shared" si="8"/>
        <v>0</v>
      </c>
      <c r="G37" s="419"/>
      <c r="H37" s="419"/>
      <c r="I37" s="419"/>
      <c r="J37" s="419"/>
      <c r="K37" s="194"/>
      <c r="L37" s="79"/>
      <c r="M37" s="84"/>
      <c r="N37" s="80"/>
      <c r="O37" s="81"/>
      <c r="P37" s="82"/>
      <c r="Q37" s="83"/>
      <c r="R37" s="86"/>
      <c r="S37" s="86"/>
      <c r="T37" s="87"/>
      <c r="U37" s="87"/>
      <c r="V37" s="87"/>
    </row>
    <row r="38" spans="1:22" ht="20.399999999999999" hidden="1" customHeight="1" x14ac:dyDescent="0.6">
      <c r="A38" s="418"/>
      <c r="B38" s="195"/>
      <c r="C38" s="831"/>
      <c r="D38" s="419"/>
      <c r="E38" s="419"/>
      <c r="F38" s="406">
        <f t="shared" si="8"/>
        <v>0</v>
      </c>
      <c r="G38" s="419"/>
      <c r="H38" s="419"/>
      <c r="I38" s="419"/>
      <c r="J38" s="419"/>
      <c r="K38" s="194"/>
      <c r="L38" s="76"/>
      <c r="M38" s="72"/>
      <c r="O38" s="75"/>
      <c r="P38" s="73"/>
      <c r="Q38" s="77"/>
      <c r="R38" s="74"/>
      <c r="S38" s="74"/>
    </row>
    <row r="39" spans="1:22" ht="31.2" hidden="1" customHeight="1" x14ac:dyDescent="0.6">
      <c r="A39" s="422">
        <v>2.2000000000000002</v>
      </c>
      <c r="B39" s="196" t="str">
        <f>+[4]ระบบการควบคุมฯ!B140</f>
        <v>งบเพิ่มประสิทธิผลกลยุทธ์ของ สพฐ.</v>
      </c>
      <c r="C39" s="832" t="str">
        <f>+[4]ระบบการควบคุมฯ!C140</f>
        <v xml:space="preserve">ศธ04002/ว4623 ลว.28 ต.ค.64 โอนครั้งที่ 10 </v>
      </c>
      <c r="D39" s="423"/>
      <c r="E39" s="423">
        <f>SUM(E40:E48)</f>
        <v>0</v>
      </c>
      <c r="F39" s="423">
        <f t="shared" ref="F39:I39" si="10">SUM(F40:F48)</f>
        <v>0</v>
      </c>
      <c r="G39" s="423">
        <f t="shared" si="10"/>
        <v>0</v>
      </c>
      <c r="H39" s="423">
        <f t="shared" si="10"/>
        <v>0</v>
      </c>
      <c r="I39" s="423">
        <f t="shared" si="10"/>
        <v>0</v>
      </c>
      <c r="J39" s="423">
        <f t="shared" ref="J39" si="11">SUM(J40:J47)</f>
        <v>0</v>
      </c>
      <c r="K39" s="197"/>
      <c r="L39" s="76"/>
      <c r="M39" s="72"/>
      <c r="O39" s="75"/>
      <c r="P39" s="73"/>
      <c r="Q39" s="77"/>
      <c r="R39" s="74"/>
      <c r="S39" s="74"/>
    </row>
    <row r="40" spans="1:22" ht="74.400000000000006" hidden="1" customHeight="1" x14ac:dyDescent="0.6">
      <c r="A40" s="424" t="s">
        <v>61</v>
      </c>
      <c r="B40" s="198" t="s">
        <v>119</v>
      </c>
      <c r="C40" s="833">
        <f>+[4]ระบบการควบคุมฯ!C141</f>
        <v>0</v>
      </c>
      <c r="D40" s="425"/>
      <c r="E40" s="425">
        <f>+[3]ระบบการควบคุมฯ!E277</f>
        <v>0</v>
      </c>
      <c r="F40" s="425">
        <f t="shared" ref="F40:F48" si="12">+E40+D40</f>
        <v>0</v>
      </c>
      <c r="G40" s="425">
        <f>+[3]ระบบการควบคุมฯ!G277+[3]ระบบการควบคุมฯ!H277</f>
        <v>0</v>
      </c>
      <c r="H40" s="425">
        <f>+[3]ระบบการควบคุมฯ!I277+[3]ระบบการควบคุมฯ!J277</f>
        <v>0</v>
      </c>
      <c r="I40" s="425">
        <f>+[3]ระบบการควบคุมฯ!K277+[3]ระบบการควบคุมฯ!L277</f>
        <v>0</v>
      </c>
      <c r="J40" s="425">
        <f t="shared" ref="J40:J48" si="13">+F40-G40-H40-I40</f>
        <v>0</v>
      </c>
      <c r="K40" s="557" t="s">
        <v>15</v>
      </c>
      <c r="L40" s="78"/>
      <c r="M40" s="79"/>
      <c r="N40" s="80"/>
      <c r="O40" s="81"/>
      <c r="P40" s="82"/>
      <c r="Q40" s="83"/>
      <c r="R40" s="86"/>
      <c r="S40" s="74"/>
    </row>
    <row r="41" spans="1:22" ht="55.95" hidden="1" customHeight="1" x14ac:dyDescent="0.6">
      <c r="A41" s="426" t="s">
        <v>63</v>
      </c>
      <c r="B41" s="199" t="str">
        <f>+[4]ระบบการควบคุมฯ!B142</f>
        <v>โครงการสพป.ปท. 2: องค์กรคุณธรรมต้นแบบในวิถึชีวิตใหม่(New Normal)</v>
      </c>
      <c r="C41" s="834" t="str">
        <f>+[4]ระบบการควบคุมฯ!C142</f>
        <v>บันทึกกลุ่มนิเทศติดตามและประเมินผลฯ ลว. 6 ม.ค.65</v>
      </c>
      <c r="D41" s="401"/>
      <c r="E41" s="401">
        <f>+[3]ระบบการควบคุมฯ!E278</f>
        <v>0</v>
      </c>
      <c r="F41" s="401">
        <f t="shared" si="12"/>
        <v>0</v>
      </c>
      <c r="G41" s="401">
        <f>+[3]ระบบการควบคุมฯ!G278+[3]ระบบการควบคุมฯ!H278</f>
        <v>0</v>
      </c>
      <c r="H41" s="401">
        <f>+[3]ระบบการควบคุมฯ!I278+[3]ระบบการควบคุมฯ!J278</f>
        <v>0</v>
      </c>
      <c r="I41" s="401">
        <f>+[3]ระบบการควบคุมฯ!K278+[3]ระบบการควบคุมฯ!L278</f>
        <v>0</v>
      </c>
      <c r="J41" s="401">
        <f t="shared" si="13"/>
        <v>0</v>
      </c>
      <c r="K41" s="427" t="s">
        <v>14</v>
      </c>
      <c r="L41" s="78"/>
      <c r="M41" s="79"/>
      <c r="N41" s="80"/>
      <c r="O41" s="81"/>
      <c r="P41" s="82"/>
      <c r="Q41" s="83"/>
      <c r="R41" s="86"/>
      <c r="S41" s="74"/>
    </row>
    <row r="42" spans="1:22" ht="74.400000000000006" hidden="1" customHeight="1" x14ac:dyDescent="0.6">
      <c r="A42" s="426" t="s">
        <v>64</v>
      </c>
      <c r="B42" s="199" t="str">
        <f>+[3]ระบบการควบคุมฯ!B279</f>
        <v>ซ่อมแซมครุภัณฑ์</v>
      </c>
      <c r="C42" s="834" t="str">
        <f>+[3]ระบบการควบคุมฯ!C279</f>
        <v>ยืมงบเพิ่มประสิทธิผลกลยุทธ์สพฐ.บท.17มี.ค.65</v>
      </c>
      <c r="D42" s="401"/>
      <c r="E42" s="401">
        <f>+[3]ระบบการควบคุมฯ!E279</f>
        <v>0</v>
      </c>
      <c r="F42" s="401">
        <f t="shared" si="12"/>
        <v>0</v>
      </c>
      <c r="G42" s="401">
        <f>+[3]ระบบการควบคุมฯ!G279+[3]ระบบการควบคุมฯ!H279</f>
        <v>0</v>
      </c>
      <c r="H42" s="401">
        <f>+[3]ระบบการควบคุมฯ!I279+[3]ระบบการควบคุมฯ!J279</f>
        <v>0</v>
      </c>
      <c r="I42" s="401">
        <f>+[3]ระบบการควบคุมฯ!K279+[3]ระบบการควบคุมฯ!L279</f>
        <v>0</v>
      </c>
      <c r="J42" s="401">
        <f t="shared" si="13"/>
        <v>0</v>
      </c>
      <c r="K42" s="427" t="s">
        <v>15</v>
      </c>
      <c r="L42" s="78"/>
      <c r="M42" s="79"/>
      <c r="N42" s="80"/>
      <c r="O42" s="81"/>
      <c r="P42" s="82"/>
      <c r="Q42" s="83"/>
      <c r="R42" s="86"/>
      <c r="S42" s="74"/>
    </row>
    <row r="43" spans="1:22" ht="21.6" hidden="1" customHeight="1" x14ac:dyDescent="0.6">
      <c r="A43" s="426" t="s">
        <v>109</v>
      </c>
      <c r="B43" s="199" t="str">
        <f>+[3]ระบบการควบคุมฯ!B280</f>
        <v xml:space="preserve">ค่าสาธารณูปโภค </v>
      </c>
      <c r="C43" s="834" t="str">
        <f>+[3]ระบบการควบคุมฯ!C280</f>
        <v>บท.แผนลว. 30 พ.ค.65</v>
      </c>
      <c r="D43" s="401"/>
      <c r="E43" s="401">
        <f>+[3]ระบบการควบคุมฯ!E280</f>
        <v>0</v>
      </c>
      <c r="F43" s="401">
        <f t="shared" si="12"/>
        <v>0</v>
      </c>
      <c r="G43" s="401">
        <f>+[3]ระบบการควบคุมฯ!G280+[3]ระบบการควบคุมฯ!H280</f>
        <v>0</v>
      </c>
      <c r="H43" s="401">
        <f>+[3]ระบบการควบคุมฯ!I280+[3]ระบบการควบคุมฯ!J280</f>
        <v>0</v>
      </c>
      <c r="I43" s="401">
        <f>+[3]ระบบการควบคุมฯ!K280+[3]ระบบการควบคุมฯ!L280</f>
        <v>0</v>
      </c>
      <c r="J43" s="401">
        <f t="shared" si="13"/>
        <v>0</v>
      </c>
      <c r="K43" s="427" t="s">
        <v>15</v>
      </c>
      <c r="L43" s="79"/>
      <c r="M43" s="84"/>
      <c r="N43" s="85"/>
      <c r="O43" s="85"/>
      <c r="P43" s="85"/>
      <c r="Q43" s="85"/>
      <c r="R43" s="86"/>
      <c r="S43" s="74"/>
    </row>
    <row r="44" spans="1:22" s="88" customFormat="1" ht="55.95" hidden="1" customHeight="1" x14ac:dyDescent="0.6">
      <c r="A44" s="426" t="s">
        <v>110</v>
      </c>
      <c r="B44" s="199" t="str">
        <f>+[3]ระบบการควบคุมฯ!B281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834" t="str">
        <f>+[4]ระบบการควบคุมฯ!C145</f>
        <v>ที่ ศธ04002/ว331/27 ม.ค.65 ครั้งที่ 172</v>
      </c>
      <c r="D44" s="401"/>
      <c r="E44" s="401">
        <f>+[3]ระบบการควบคุมฯ!E281</f>
        <v>0</v>
      </c>
      <c r="F44" s="401">
        <f t="shared" si="12"/>
        <v>0</v>
      </c>
      <c r="G44" s="401">
        <f>+[3]ระบบการควบคุมฯ!G281+[3]ระบบการควบคุมฯ!H281</f>
        <v>0</v>
      </c>
      <c r="H44" s="401">
        <f>+[3]ระบบการควบคุมฯ!I281+[3]ระบบการควบคุมฯ!J281</f>
        <v>0</v>
      </c>
      <c r="I44" s="401">
        <f>+[3]ระบบการควบคุมฯ!K281+[3]ระบบการควบคุมฯ!L281</f>
        <v>0</v>
      </c>
      <c r="J44" s="401">
        <f t="shared" si="13"/>
        <v>0</v>
      </c>
      <c r="K44" s="427" t="s">
        <v>14</v>
      </c>
      <c r="L44" s="79"/>
      <c r="M44" s="84"/>
      <c r="N44" s="80"/>
      <c r="O44" s="81"/>
      <c r="P44" s="82"/>
      <c r="Q44" s="83"/>
      <c r="R44" s="86"/>
      <c r="S44" s="86"/>
      <c r="T44" s="87"/>
      <c r="U44" s="87"/>
      <c r="V44" s="87"/>
    </row>
    <row r="45" spans="1:22" ht="55.95" hidden="1" customHeight="1" x14ac:dyDescent="0.6">
      <c r="A45" s="426" t="s">
        <v>111</v>
      </c>
      <c r="B45" s="199" t="str">
        <f>+[3]ระบบการควบคุมฯ!B282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834" t="str">
        <f>+[3]ระบบการควบคุมฯ!C282</f>
        <v>บท.แผนลว. 27 มิ..ย.65</v>
      </c>
      <c r="D45" s="401"/>
      <c r="E45" s="401">
        <f>+[3]ระบบการควบคุมฯ!E282</f>
        <v>0</v>
      </c>
      <c r="F45" s="401">
        <f t="shared" si="12"/>
        <v>0</v>
      </c>
      <c r="G45" s="401">
        <f>+[3]ระบบการควบคุมฯ!G282+[3]ระบบการควบคุมฯ!H282</f>
        <v>0</v>
      </c>
      <c r="H45" s="401">
        <f>+[3]ระบบการควบคุมฯ!I282+[3]ระบบการควบคุมฯ!J282</f>
        <v>0</v>
      </c>
      <c r="I45" s="401">
        <f>+[3]ระบบการควบคุมฯ!K282+[3]ระบบการควบคุมฯ!L282</f>
        <v>0</v>
      </c>
      <c r="J45" s="401">
        <f t="shared" si="13"/>
        <v>0</v>
      </c>
      <c r="K45" s="427" t="s">
        <v>14</v>
      </c>
      <c r="L45" s="79"/>
      <c r="M45" s="96"/>
      <c r="N45" s="96"/>
      <c r="O45" s="82"/>
      <c r="P45" s="82"/>
      <c r="Q45" s="83"/>
      <c r="R45" s="86"/>
      <c r="S45" s="74"/>
    </row>
    <row r="46" spans="1:22" s="88" customFormat="1" ht="55.95" hidden="1" customHeight="1" x14ac:dyDescent="0.6">
      <c r="A46" s="426" t="s">
        <v>138</v>
      </c>
      <c r="B46" s="199" t="str">
        <f>+[3]ระบบการควบคุมฯ!B283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834" t="str">
        <f>+[3]ระบบการควบคุมฯ!C283</f>
        <v>บท.แผนลว. 11 ส.ค.65</v>
      </c>
      <c r="D46" s="401"/>
      <c r="E46" s="401">
        <f>+[3]ระบบการควบคุมฯ!E283</f>
        <v>0</v>
      </c>
      <c r="F46" s="401">
        <f t="shared" si="12"/>
        <v>0</v>
      </c>
      <c r="G46" s="401">
        <f>+[3]ระบบการควบคุมฯ!G283+[3]ระบบการควบคุมฯ!H283</f>
        <v>0</v>
      </c>
      <c r="H46" s="401">
        <f>+[3]ระบบการควบคุมฯ!I283+[3]ระบบการควบคุมฯ!J283</f>
        <v>0</v>
      </c>
      <c r="I46" s="401">
        <f>+[3]ระบบการควบคุมฯ!K283+[3]ระบบการควบคุมฯ!L283</f>
        <v>0</v>
      </c>
      <c r="J46" s="401">
        <f t="shared" si="13"/>
        <v>0</v>
      </c>
      <c r="K46" s="427" t="s">
        <v>14</v>
      </c>
      <c r="L46" s="79"/>
      <c r="M46" s="84"/>
      <c r="N46" s="80"/>
      <c r="O46" s="81"/>
      <c r="P46" s="82"/>
      <c r="Q46" s="83"/>
      <c r="R46" s="86"/>
      <c r="S46" s="86"/>
      <c r="T46" s="87"/>
      <c r="U46" s="87"/>
      <c r="V46" s="87"/>
    </row>
    <row r="47" spans="1:22" s="88" customFormat="1" ht="37.200000000000003" hidden="1" customHeight="1" x14ac:dyDescent="0.6">
      <c r="A47" s="426" t="s">
        <v>139</v>
      </c>
      <c r="B47" s="199" t="str">
        <f>+[3]ระบบการควบคุมฯ!B284</f>
        <v>โครงการเสริมสร้างคุณธรรม จริยธรรม และธรรมาภิบาลในสถานศึกษา</v>
      </c>
      <c r="C47" s="834" t="str">
        <f>+[3]ระบบการควบคุมฯ!C284</f>
        <v>บท.แผนลว. 22 ก.ค.65</v>
      </c>
      <c r="D47" s="401"/>
      <c r="E47" s="401">
        <f>+[3]ระบบการควบคุมฯ!E284</f>
        <v>0</v>
      </c>
      <c r="F47" s="401">
        <f t="shared" si="12"/>
        <v>0</v>
      </c>
      <c r="G47" s="401">
        <f>+[3]ระบบการควบคุมฯ!G284+[3]ระบบการควบคุมฯ!H284</f>
        <v>0</v>
      </c>
      <c r="H47" s="401">
        <f>+[3]ระบบการควบคุมฯ!I284+[3]ระบบการควบคุมฯ!J284</f>
        <v>0</v>
      </c>
      <c r="I47" s="401">
        <f>+[3]ระบบการควบคุมฯ!K284+[3]ระบบการควบคุมฯ!L284</f>
        <v>0</v>
      </c>
      <c r="J47" s="401">
        <f t="shared" si="13"/>
        <v>0</v>
      </c>
      <c r="K47" s="427" t="s">
        <v>17</v>
      </c>
      <c r="L47" s="79"/>
      <c r="M47" s="84"/>
      <c r="N47" s="80"/>
      <c r="O47" s="81"/>
      <c r="P47" s="82"/>
      <c r="Q47" s="83"/>
      <c r="R47" s="86"/>
      <c r="S47" s="86"/>
      <c r="T47" s="87"/>
      <c r="U47" s="87"/>
      <c r="V47" s="87"/>
    </row>
    <row r="48" spans="1:22" s="88" customFormat="1" ht="37.200000000000003" hidden="1" customHeight="1" x14ac:dyDescent="0.6">
      <c r="A48" s="426" t="s">
        <v>140</v>
      </c>
      <c r="B48" s="199" t="str">
        <f>+[3]ระบบการควบคุมฯ!B285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834">
        <f>+[3]ระบบการควบคุมฯ!C285</f>
        <v>0</v>
      </c>
      <c r="D48" s="401"/>
      <c r="E48" s="401">
        <f>+[3]ระบบการควบคุมฯ!E285</f>
        <v>0</v>
      </c>
      <c r="F48" s="401">
        <f t="shared" si="12"/>
        <v>0</v>
      </c>
      <c r="G48" s="401">
        <f>+[3]ระบบการควบคุมฯ!G285+[3]ระบบการควบคุมฯ!H285</f>
        <v>0</v>
      </c>
      <c r="H48" s="401">
        <f>+[3]ระบบการควบคุมฯ!I285+[3]ระบบการควบคุมฯ!J285</f>
        <v>0</v>
      </c>
      <c r="I48" s="401">
        <f>+[3]ระบบการควบคุมฯ!K285+[3]ระบบการควบคุมฯ!L285</f>
        <v>0</v>
      </c>
      <c r="J48" s="401">
        <f t="shared" si="13"/>
        <v>0</v>
      </c>
      <c r="K48" s="427" t="s">
        <v>17</v>
      </c>
      <c r="L48" s="79"/>
      <c r="M48" s="84"/>
      <c r="N48" s="80"/>
      <c r="O48" s="81"/>
      <c r="P48" s="82"/>
      <c r="Q48" s="83"/>
      <c r="R48" s="86"/>
      <c r="S48" s="86"/>
      <c r="T48" s="87"/>
      <c r="U48" s="87"/>
      <c r="V48" s="87"/>
    </row>
    <row r="49" spans="1:22" s="88" customFormat="1" x14ac:dyDescent="0.6">
      <c r="A49" s="539">
        <f>+[3]ระบบการควบคุมฯ!A328</f>
        <v>2</v>
      </c>
      <c r="B49" s="540" t="str">
        <f>+[3]ระบบการควบคุมฯ!B328</f>
        <v xml:space="preserve">ผลผลิตผู้จบการศึกษาภาคบังคับ  </v>
      </c>
      <c r="C49" s="802" t="str">
        <f>+[3]ระบบการควบคุมฯ!C328</f>
        <v>20004 35000200 2000000</v>
      </c>
      <c r="D49" s="803">
        <f>+D50+D91</f>
        <v>3000000</v>
      </c>
      <c r="E49" s="803">
        <f>+E50+E91</f>
        <v>2000000</v>
      </c>
      <c r="F49" s="803">
        <f>+D49+E49</f>
        <v>5000000</v>
      </c>
      <c r="G49" s="803">
        <f>+G50+G91</f>
        <v>0</v>
      </c>
      <c r="H49" s="803">
        <f>+H50+H91</f>
        <v>0</v>
      </c>
      <c r="I49" s="803">
        <f>+I50+I91</f>
        <v>3165015.7199999997</v>
      </c>
      <c r="J49" s="803">
        <f>+J50+J91</f>
        <v>1834984.2799999998</v>
      </c>
      <c r="K49" s="182"/>
      <c r="L49" s="79"/>
      <c r="M49" s="84"/>
      <c r="N49" s="80"/>
      <c r="O49" s="81"/>
      <c r="P49" s="82"/>
      <c r="Q49" s="83"/>
      <c r="R49" s="86"/>
      <c r="S49" s="86"/>
      <c r="T49" s="87"/>
      <c r="U49" s="87"/>
      <c r="V49" s="87"/>
    </row>
    <row r="50" spans="1:22" s="88" customFormat="1" x14ac:dyDescent="0.6">
      <c r="A50" s="394">
        <f>+[2]ระบบการควบคุมฯ!A424</f>
        <v>2.1</v>
      </c>
      <c r="B50" s="835" t="str">
        <f>+[3]ระบบการควบคุมฯ!B331</f>
        <v>กิจกรรมการจัดการศึกษาประถมศึกษาสำหรับโรงเรียนปกติ</v>
      </c>
      <c r="C50" s="805" t="str">
        <f>+[3]ระบบการควบคุมฯ!C331</f>
        <v>20004 66 05164 00000</v>
      </c>
      <c r="D50" s="395">
        <f>+D51</f>
        <v>2210000</v>
      </c>
      <c r="E50" s="395">
        <f t="shared" ref="E50:J50" si="14">+E51</f>
        <v>1790000</v>
      </c>
      <c r="F50" s="395">
        <f t="shared" ca="1" si="14"/>
        <v>3000000</v>
      </c>
      <c r="G50" s="395">
        <f t="shared" si="14"/>
        <v>0</v>
      </c>
      <c r="H50" s="395">
        <f t="shared" si="14"/>
        <v>0</v>
      </c>
      <c r="I50" s="395">
        <f t="shared" si="14"/>
        <v>2690216.92</v>
      </c>
      <c r="J50" s="395">
        <f t="shared" si="14"/>
        <v>1309783.0799999998</v>
      </c>
      <c r="K50" s="396"/>
      <c r="L50" s="79"/>
      <c r="M50" s="84"/>
      <c r="N50" s="80"/>
      <c r="O50" s="81"/>
      <c r="P50" s="82"/>
      <c r="Q50" s="83"/>
      <c r="R50" s="86"/>
      <c r="S50" s="86"/>
      <c r="T50" s="87"/>
      <c r="U50" s="87"/>
      <c r="V50" s="87"/>
    </row>
    <row r="51" spans="1:22" s="88" customFormat="1" x14ac:dyDescent="0.6">
      <c r="A51" s="397"/>
      <c r="B51" s="806" t="str">
        <f>+[3]ระบบการควบคุมฯ!B332</f>
        <v xml:space="preserve"> งบดำเนินงาน 66112xx </v>
      </c>
      <c r="C51" s="807">
        <f>[4]ระบบการควบคุมฯ!C152</f>
        <v>0</v>
      </c>
      <c r="D51" s="398">
        <f>+D52+D62</f>
        <v>2210000</v>
      </c>
      <c r="E51" s="398">
        <f>+E52+E63+E73</f>
        <v>1790000</v>
      </c>
      <c r="F51" s="398">
        <f ca="1">+F52+F63+F73</f>
        <v>3000000</v>
      </c>
      <c r="G51" s="398">
        <f>+G52+G62</f>
        <v>0</v>
      </c>
      <c r="H51" s="398">
        <f t="shared" ref="H51:J51" si="15">+H52+H62</f>
        <v>0</v>
      </c>
      <c r="I51" s="398">
        <f t="shared" si="15"/>
        <v>2690216.92</v>
      </c>
      <c r="J51" s="398">
        <f t="shared" si="15"/>
        <v>1309783.0799999998</v>
      </c>
      <c r="K51" s="399"/>
      <c r="L51" s="79"/>
      <c r="M51" s="84"/>
      <c r="N51" s="80"/>
      <c r="O51" s="81"/>
      <c r="P51" s="82"/>
      <c r="Q51" s="83"/>
      <c r="R51" s="86"/>
      <c r="S51" s="86"/>
      <c r="T51" s="87"/>
      <c r="U51" s="87"/>
      <c r="V51" s="87"/>
    </row>
    <row r="52" spans="1:22" s="88" customFormat="1" ht="20.399999999999999" hidden="1" customHeight="1" x14ac:dyDescent="0.6">
      <c r="A52" s="414" t="str">
        <f>+[3]ระบบการควบคุมฯ!A333</f>
        <v>2.1.1</v>
      </c>
      <c r="B52" s="822" t="str">
        <f>+[3]ระบบการควบคุมฯ!B333</f>
        <v>งบประจำ บริหารจัดการสำนักงาน</v>
      </c>
      <c r="C52" s="823" t="str">
        <f>+[3]ระบบการควบคุมฯ!C331</f>
        <v>20004 66 05164 00000</v>
      </c>
      <c r="D52" s="415">
        <f>SUM(D53:D61)</f>
        <v>2210000</v>
      </c>
      <c r="E52" s="415">
        <f>SUM(E53:E61)</f>
        <v>0</v>
      </c>
      <c r="F52" s="415">
        <f ca="1">SUM(F52:F61)</f>
        <v>2000000</v>
      </c>
      <c r="G52" s="415">
        <f>SUM(G53:G61)</f>
        <v>0</v>
      </c>
      <c r="H52" s="415">
        <f t="shared" ref="H52:J52" si="16">SUM(H53:H61)</f>
        <v>0</v>
      </c>
      <c r="I52" s="415">
        <f t="shared" si="16"/>
        <v>1940852.12</v>
      </c>
      <c r="J52" s="415">
        <f t="shared" si="16"/>
        <v>269147.87999999989</v>
      </c>
      <c r="K52" s="1061" t="s">
        <v>15</v>
      </c>
      <c r="L52" s="79"/>
      <c r="M52" s="84"/>
      <c r="N52" s="80"/>
      <c r="O52" s="81"/>
      <c r="P52" s="82"/>
      <c r="Q52" s="83"/>
      <c r="R52" s="86"/>
      <c r="S52" s="86"/>
      <c r="T52" s="87"/>
      <c r="U52" s="87"/>
      <c r="V52" s="87"/>
    </row>
    <row r="53" spans="1:22" ht="20.399999999999999" hidden="1" customHeight="1" x14ac:dyDescent="0.6">
      <c r="A53" s="1062" t="str">
        <f>+[3]ระบบการควบคุมฯ!A336</f>
        <v>(1</v>
      </c>
      <c r="B53" s="1063" t="str">
        <f>+[3]ระบบการควบคุมฯ!B336</f>
        <v>ค้าจ้างเหมาบริการ ลูกจ้างสพป.ปท.2 15000x7คนx12 เดือน 1,260,000 บาท</v>
      </c>
      <c r="C53" s="1064" t="str">
        <f>+[2]ระบบการควบคุมฯ!C439</f>
        <v>ศธ04002/ว4881 ลว.27 ต.ค.65 โอนครั้งที่ 16  3,000,000</v>
      </c>
      <c r="D53" s="1065">
        <f>+[2]ระบบการควบคุมฯ!F428</f>
        <v>778660.18</v>
      </c>
      <c r="E53" s="1066"/>
      <c r="F53" s="403">
        <f>SUM(D53:E53)</f>
        <v>778660.18</v>
      </c>
      <c r="G53" s="1067">
        <f>+[2]ระบบการควบคุมฯ!G428+[2]ระบบการควบคุมฯ!H428</f>
        <v>0</v>
      </c>
      <c r="H53" s="1067">
        <f>+[2]ระบบการควบคุมฯ!I428+[2]ระบบการควบคุมฯ!J428</f>
        <v>0</v>
      </c>
      <c r="I53" s="1067">
        <f>+[2]ระบบการควบคุมฯ!K428+[2]ระบบการควบคุมฯ!L428</f>
        <v>568660.18000000005</v>
      </c>
      <c r="J53" s="1067">
        <f t="shared" ref="J53:J61" si="17">+F53-G53-H53-I53</f>
        <v>210000</v>
      </c>
      <c r="K53" s="1068"/>
    </row>
    <row r="54" spans="1:22" ht="31.2" x14ac:dyDescent="0.6">
      <c r="A54" s="1069"/>
      <c r="B54" s="1070" t="str">
        <f>+[2]ระบบการควบคุมฯ!B429</f>
        <v>ค้าจ้างเหมาบริการ ลูกจ้างสพป.ปท.2  ครั้งที่ 3  210,000</v>
      </c>
      <c r="C54" s="1071" t="str">
        <f>+[2]ระบบการควบคุมฯ!C429</f>
        <v>ที่ ศธ04002/ว2531/26 มิย 66 ครั้ง 619</v>
      </c>
      <c r="D54" s="1072"/>
      <c r="E54" s="1073"/>
      <c r="F54" s="405"/>
      <c r="G54" s="1074"/>
      <c r="H54" s="1074"/>
      <c r="I54" s="1074"/>
      <c r="J54" s="1074"/>
      <c r="K54" s="1075"/>
    </row>
    <row r="55" spans="1:22" x14ac:dyDescent="0.6">
      <c r="A55" s="418" t="str">
        <f>+[3]ระบบการควบคุมฯ!A337</f>
        <v>(2</v>
      </c>
      <c r="B55" s="836" t="str">
        <f>+[3]ระบบการควบคุมฯ!B337</f>
        <v>ค่าใช้จ่ายในการประชุมราชการ ค่าตอบแทนบุคคล 150,000 บาท</v>
      </c>
      <c r="C55" s="838">
        <f>+[2]ระบบการควบคุมฯ!D430</f>
        <v>0</v>
      </c>
      <c r="D55" s="948">
        <f>+[2]ระบบการควบคุมฯ!E430</f>
        <v>160000</v>
      </c>
      <c r="E55" s="191"/>
      <c r="F55" s="406">
        <f t="shared" ref="F55:F61" si="18">SUM(D55:E55)</f>
        <v>160000</v>
      </c>
      <c r="G55" s="419">
        <f>+[2]ระบบการควบคุมฯ!G430+[2]ระบบการควบคุมฯ!H430</f>
        <v>0</v>
      </c>
      <c r="H55" s="419">
        <f>+[2]ระบบการควบคุมฯ!I430+[2]ระบบการควบคุมฯ!J430</f>
        <v>0</v>
      </c>
      <c r="I55" s="419">
        <f>+[2]ระบบการควบคุมฯ!K430+[2]ระบบการควบคุมฯ!L430</f>
        <v>159045</v>
      </c>
      <c r="J55" s="419">
        <f t="shared" si="17"/>
        <v>955</v>
      </c>
      <c r="K55" s="190"/>
    </row>
    <row r="56" spans="1:22" x14ac:dyDescent="0.6">
      <c r="A56" s="418" t="str">
        <f>+[3]ระบบการควบคุมฯ!A338</f>
        <v>(3</v>
      </c>
      <c r="B56" s="837" t="str">
        <f>+[3]ระบบการควบคุมฯ!B338</f>
        <v>ค่าใช้จ่ายในการเดินทางไปราชการ 150,000 บาท</v>
      </c>
      <c r="C56" s="838">
        <f>+[2]ระบบการควบคุมฯ!D431</f>
        <v>0</v>
      </c>
      <c r="D56" s="948">
        <f>+[2]ระบบการควบคุมฯ!E431</f>
        <v>40000</v>
      </c>
      <c r="E56" s="191"/>
      <c r="F56" s="406">
        <f t="shared" si="18"/>
        <v>40000</v>
      </c>
      <c r="G56" s="419">
        <f>+[2]ระบบการควบคุมฯ!G431+[2]ระบบการควบคุมฯ!H431</f>
        <v>0</v>
      </c>
      <c r="H56" s="419">
        <f>+[2]ระบบการควบคุมฯ!I431+[2]ระบบการควบคุมฯ!J431</f>
        <v>0</v>
      </c>
      <c r="I56" s="419">
        <f>+[2]ระบบการควบคุมฯ!K431+[2]ระบบการควบคุมฯ!L431</f>
        <v>27579.88</v>
      </c>
      <c r="J56" s="419">
        <f t="shared" si="17"/>
        <v>12420.119999999999</v>
      </c>
      <c r="K56" s="190"/>
    </row>
    <row r="57" spans="1:22" x14ac:dyDescent="0.6">
      <c r="A57" s="418" t="str">
        <f>+[3]ระบบการควบคุมฯ!A339</f>
        <v>(4</v>
      </c>
      <c r="B57" s="837" t="str">
        <f>+[3]ระบบการควบคุมฯ!B339</f>
        <v>ค่าซ่อมแซมและบำรุงรักษาทรัพย์สิน 200,000 บาท</v>
      </c>
      <c r="C57" s="838">
        <f>+[2]ระบบการควบคุมฯ!D432</f>
        <v>0</v>
      </c>
      <c r="D57" s="948">
        <f>+[2]ระบบการควบคุมฯ!E432</f>
        <v>189602.06</v>
      </c>
      <c r="E57" s="946"/>
      <c r="F57" s="406">
        <f t="shared" si="18"/>
        <v>189602.06</v>
      </c>
      <c r="G57" s="419">
        <f>+[2]ระบบการควบคุมฯ!G432+[2]ระบบการควบคุมฯ!H432</f>
        <v>0</v>
      </c>
      <c r="H57" s="419">
        <f>+[2]ระบบการควบคุมฯ!I432+[2]ระบบการควบคุมฯ!J432</f>
        <v>0</v>
      </c>
      <c r="I57" s="419">
        <f>+[2]ระบบการควบคุมฯ!K432+[2]ระบบการควบคุมฯ!L432</f>
        <v>189602.06</v>
      </c>
      <c r="J57" s="421">
        <f t="shared" si="17"/>
        <v>0</v>
      </c>
      <c r="K57" s="193"/>
    </row>
    <row r="58" spans="1:22" x14ac:dyDescent="0.6">
      <c r="A58" s="418" t="str">
        <f>+[3]ระบบการควบคุมฯ!A340</f>
        <v>(5</v>
      </c>
      <c r="B58" s="837" t="str">
        <f>+[3]ระบบการควบคุมฯ!B340</f>
        <v>ค่าวัสดุสำนักงาน 400,000 บาท</v>
      </c>
      <c r="C58" s="838">
        <f>+[2]ระบบการควบคุมฯ!D433</f>
        <v>0</v>
      </c>
      <c r="D58" s="948">
        <f>+[2]ระบบการควบคุมฯ!E433</f>
        <v>290397.94</v>
      </c>
      <c r="E58" s="538"/>
      <c r="F58" s="406">
        <f t="shared" si="18"/>
        <v>290397.94</v>
      </c>
      <c r="G58" s="419">
        <f>+[2]ระบบการควบคุมฯ!G433+[2]ระบบการควบคุมฯ!H433</f>
        <v>0</v>
      </c>
      <c r="H58" s="419">
        <f>+[2]ระบบการควบคุมฯ!I433+[2]ระบบการควบคุมฯ!J433</f>
        <v>0</v>
      </c>
      <c r="I58" s="419">
        <f>+[2]ระบบการควบคุมฯ!K433+[2]ระบบการควบคุมฯ!L433</f>
        <v>278380.45</v>
      </c>
      <c r="J58" s="419">
        <f t="shared" si="17"/>
        <v>12017.489999999991</v>
      </c>
      <c r="K58" s="190"/>
    </row>
    <row r="59" spans="1:22" ht="37.200000000000003" customHeight="1" x14ac:dyDescent="0.6">
      <c r="A59" s="418" t="str">
        <f>+[3]ระบบการควบคุมฯ!A341</f>
        <v>(6</v>
      </c>
      <c r="B59" s="837" t="str">
        <f>+[3]ระบบการควบคุมฯ!B341</f>
        <v>ค่าน้ำมันเชื้อเพลิงและหล่อลื่น 300,000 บาท</v>
      </c>
      <c r="C59" s="838">
        <f>+[2]ระบบการควบคุมฯ!D434</f>
        <v>0</v>
      </c>
      <c r="D59" s="948">
        <f>+[2]ระบบการควบคุมฯ!E434</f>
        <v>150000</v>
      </c>
      <c r="E59" s="191"/>
      <c r="F59" s="406">
        <f t="shared" si="18"/>
        <v>150000</v>
      </c>
      <c r="G59" s="419">
        <f>+[2]ระบบการควบคุมฯ!G434+[2]ระบบการควบคุมฯ!H434</f>
        <v>0</v>
      </c>
      <c r="H59" s="419">
        <f>+[2]ระบบการควบคุมฯ!I434+[2]ระบบการควบคุมฯ!J434</f>
        <v>0</v>
      </c>
      <c r="I59" s="419">
        <f>+[2]ระบบการควบคุมฯ!K434+[2]ระบบการควบคุมฯ!L434</f>
        <v>123400</v>
      </c>
      <c r="J59" s="419">
        <f t="shared" si="17"/>
        <v>26600</v>
      </c>
      <c r="K59" s="194"/>
    </row>
    <row r="60" spans="1:22" ht="46.8" customHeight="1" x14ac:dyDescent="0.6">
      <c r="A60" s="418" t="str">
        <f>+[3]ระบบการควบคุมฯ!A342</f>
        <v>(7</v>
      </c>
      <c r="B60" s="837" t="str">
        <f>+[3]ระบบการควบคุมฯ!B342</f>
        <v>ค่าสาธารณูปโภค    500,000 บาท</v>
      </c>
      <c r="C60" s="838">
        <f>+[2]ระบบการควบคุมฯ!D435</f>
        <v>0</v>
      </c>
      <c r="D60" s="948">
        <f>+[2]ระบบการควบคุมฯ!E435</f>
        <v>601339.81999999995</v>
      </c>
      <c r="E60" s="191"/>
      <c r="F60" s="406">
        <f t="shared" si="18"/>
        <v>601339.81999999995</v>
      </c>
      <c r="G60" s="419">
        <f>+[2]ระบบการควบคุมฯ!G435+[2]ระบบการควบคุมฯ!H435</f>
        <v>0</v>
      </c>
      <c r="H60" s="419">
        <f>+[2]ระบบการควบคุมฯ!I435+[2]ระบบการควบคุมฯ!J435</f>
        <v>0</v>
      </c>
      <c r="I60" s="419">
        <f>+[2]ระบบการควบคุมฯ!K435+[2]ระบบการควบคุมฯ!L435</f>
        <v>594184.55000000005</v>
      </c>
      <c r="J60" s="419">
        <f t="shared" si="17"/>
        <v>7155.2699999999022</v>
      </c>
      <c r="K60" s="194"/>
    </row>
    <row r="61" spans="1:22" ht="46.8" customHeight="1" x14ac:dyDescent="0.6">
      <c r="A61" s="420" t="str">
        <f>+[3]ระบบการควบคุมฯ!A343</f>
        <v>(8</v>
      </c>
      <c r="B61" s="839" t="str">
        <f>+[3]ระบบการควบคุมฯ!B343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1" s="840">
        <f>+[2]ระบบการควบคุมฯ!D436</f>
        <v>0</v>
      </c>
      <c r="D61" s="949">
        <f>+[2]ระบบการควบคุมฯ!E436</f>
        <v>0</v>
      </c>
      <c r="E61" s="192"/>
      <c r="F61" s="410">
        <f t="shared" si="18"/>
        <v>0</v>
      </c>
      <c r="G61" s="421">
        <f>+[2]ระบบการควบคุมฯ!G436</f>
        <v>0</v>
      </c>
      <c r="H61" s="421">
        <f>+[2]ระบบการควบคุมฯ!H436</f>
        <v>0</v>
      </c>
      <c r="I61" s="421">
        <f>+[2]ระบบการควบคุมฯ!I436</f>
        <v>0</v>
      </c>
      <c r="J61" s="421">
        <f t="shared" si="17"/>
        <v>0</v>
      </c>
      <c r="K61" s="841"/>
    </row>
    <row r="62" spans="1:22" ht="37.200000000000003" customHeight="1" x14ac:dyDescent="0.6">
      <c r="A62" s="1076" t="str">
        <f>+[2]ระบบการควบคุมฯ!A439</f>
        <v>2.1.2</v>
      </c>
      <c r="B62" s="1077" t="str">
        <f>+[2]ระบบการควบคุมฯ!B439</f>
        <v>งบพัฒนาเพื่อพัฒนาคุณภาพการศึกษา 2,000,000 บาท</v>
      </c>
      <c r="C62" s="1078" t="str">
        <f>+[2]ระบบการควบคุมฯ!C439</f>
        <v>ศธ04002/ว4881 ลว.27 ต.ค.65 โอนครั้งที่ 16  3,000,000</v>
      </c>
      <c r="D62" s="1079">
        <f t="shared" ref="D62:J62" si="19">+D63+D73</f>
        <v>0</v>
      </c>
      <c r="E62" s="1079">
        <f t="shared" si="19"/>
        <v>1790000</v>
      </c>
      <c r="F62" s="1079">
        <f t="shared" si="19"/>
        <v>1790000</v>
      </c>
      <c r="G62" s="1079">
        <f t="shared" si="19"/>
        <v>0</v>
      </c>
      <c r="H62" s="1079">
        <f t="shared" si="19"/>
        <v>0</v>
      </c>
      <c r="I62" s="1079">
        <f t="shared" si="19"/>
        <v>749364.8</v>
      </c>
      <c r="J62" s="1079">
        <f t="shared" si="19"/>
        <v>1040635.2</v>
      </c>
      <c r="K62" s="1080"/>
    </row>
    <row r="63" spans="1:22" ht="37.200000000000003" customHeight="1" x14ac:dyDescent="0.6">
      <c r="A63" s="422" t="str">
        <f>+[2]ระบบการควบคุมฯ!A440</f>
        <v>2.1.2.1</v>
      </c>
      <c r="B63" s="196" t="str">
        <f>+[2]ระบบการควบคุมฯ!B440</f>
        <v>งบกลยุทธ์ ของสพป.ปท.2 500,000 บาท</v>
      </c>
      <c r="C63" s="832" t="str">
        <f>+[3]ระบบการควบคุมฯ!C347</f>
        <v>20004 35000200 2000000</v>
      </c>
      <c r="D63" s="842">
        <f t="shared" ref="D63:J63" si="20">SUM(D64:D71)</f>
        <v>0</v>
      </c>
      <c r="E63" s="842">
        <f t="shared" si="20"/>
        <v>459450</v>
      </c>
      <c r="F63" s="842">
        <f t="shared" si="20"/>
        <v>459450</v>
      </c>
      <c r="G63" s="842">
        <f t="shared" si="20"/>
        <v>0</v>
      </c>
      <c r="H63" s="842">
        <f t="shared" si="20"/>
        <v>0</v>
      </c>
      <c r="I63" s="842">
        <f t="shared" si="20"/>
        <v>265050</v>
      </c>
      <c r="J63" s="842">
        <f t="shared" si="20"/>
        <v>194400</v>
      </c>
      <c r="K63" s="843"/>
    </row>
    <row r="64" spans="1:22" ht="55.8" x14ac:dyDescent="0.6">
      <c r="A64" s="426" t="str">
        <f>+[2]ระบบการควบคุมฯ!A441</f>
        <v>1)</v>
      </c>
      <c r="B64" s="199" t="str">
        <f>+[2]ระบบการควบคุมฯ!B441</f>
        <v>โครงการปฏิรูปกระบวนการเรียนรู้ที่ตอบสนองต่อการเปลี่ยนแปลงในศตวรรษที่ 21 150,000</v>
      </c>
      <c r="C64" s="866">
        <f>+[4]ระบบการควบคุมฯ!C190</f>
        <v>0</v>
      </c>
      <c r="D64" s="401">
        <f>+[2]ระบบการควบคุมฯ!D441</f>
        <v>0</v>
      </c>
      <c r="E64" s="401">
        <f>+[2]ระบบการควบคุมฯ!E441</f>
        <v>109450</v>
      </c>
      <c r="F64" s="401">
        <f>+[2]ระบบการควบคุมฯ!F441</f>
        <v>109450</v>
      </c>
      <c r="G64" s="401">
        <f>+[2]ระบบการควบคุมฯ!G441+[2]ระบบการควบคุมฯ!H441</f>
        <v>0</v>
      </c>
      <c r="H64" s="401">
        <f>+[2]ระบบการควบคุมฯ!I441+[2]ระบบการควบคุมฯ!J441</f>
        <v>0</v>
      </c>
      <c r="I64" s="401">
        <f>+[2]ระบบการควบคุมฯ!K441+[2]ระบบการควบคุมฯ!L441</f>
        <v>94550</v>
      </c>
      <c r="J64" s="401">
        <f>+F64-G64-H64-I64</f>
        <v>14900</v>
      </c>
      <c r="K64" s="557" t="s">
        <v>14</v>
      </c>
    </row>
    <row r="65" spans="1:11" ht="55.8" x14ac:dyDescent="0.6">
      <c r="A65" s="426" t="str">
        <f>+[2]ระบบการควบคุมฯ!A443</f>
        <v>2)</v>
      </c>
      <c r="B65" s="199" t="str">
        <f>+[2]ระบบการควบคุมฯ!B443</f>
        <v>โครงการส่งเสริมการจัดการศึกษาให้ผู้เรียนมีความปลอดภัยทุกรูปแบบ</v>
      </c>
      <c r="C65" s="866">
        <f>+[4]ระบบการควบคุมฯ!C191</f>
        <v>0</v>
      </c>
      <c r="D65" s="401">
        <f>+[2]ระบบการควบคุมฯ!D443</f>
        <v>0</v>
      </c>
      <c r="E65" s="401">
        <f>+[2]ระบบการควบคุมฯ!E443</f>
        <v>50000</v>
      </c>
      <c r="F65" s="401">
        <f>+[2]ระบบการควบคุมฯ!F443</f>
        <v>50000</v>
      </c>
      <c r="G65" s="401">
        <f>+[2]ระบบการควบคุมฯ!G443+[2]ระบบการควบคุมฯ!H443</f>
        <v>0</v>
      </c>
      <c r="H65" s="401">
        <f>+[2]ระบบการควบคุมฯ!I443+[2]ระบบการควบคุมฯ!J443</f>
        <v>0</v>
      </c>
      <c r="I65" s="401">
        <f>+[2]ระบบการควบคุมฯ!K443+[2]ระบบการควบคุมฯ!L443</f>
        <v>18900</v>
      </c>
      <c r="J65" s="401">
        <f t="shared" ref="J65:J71" si="21">+F65-G65-H65-I65</f>
        <v>31100</v>
      </c>
      <c r="K65" s="427" t="s">
        <v>13</v>
      </c>
    </row>
    <row r="66" spans="1:11" ht="37.200000000000003" customHeight="1" x14ac:dyDescent="0.6">
      <c r="A66" s="426" t="str">
        <f>+[2]ระบบการควบคุมฯ!A444</f>
        <v>3)</v>
      </c>
      <c r="B66" s="199" t="str">
        <f>+[2]ระบบการควบคุมฯ!B444</f>
        <v>โครงการเพิ่มโอกาสและความเสมอภาคทางการศึกษา</v>
      </c>
      <c r="C66" s="866">
        <f>+[4]ระบบการควบคุมฯ!C192</f>
        <v>0</v>
      </c>
      <c r="D66" s="401">
        <f>+[2]ระบบการควบคุมฯ!D444</f>
        <v>0</v>
      </c>
      <c r="E66" s="401">
        <f>+[2]ระบบการควบคุมฯ!E444</f>
        <v>50000</v>
      </c>
      <c r="F66" s="401">
        <f>+[2]ระบบการควบคุมฯ!F444</f>
        <v>50000</v>
      </c>
      <c r="G66" s="401">
        <f>+[2]ระบบการควบคุมฯ!G444</f>
        <v>0</v>
      </c>
      <c r="H66" s="401">
        <f>+[2]ระบบการควบคุมฯ!H444</f>
        <v>0</v>
      </c>
      <c r="I66" s="401">
        <f>+[2]ระบบการควบคุมฯ!K444+[2]ระบบการควบคุมฯ!L444</f>
        <v>38100</v>
      </c>
      <c r="J66" s="401">
        <f t="shared" si="21"/>
        <v>11900</v>
      </c>
      <c r="K66" s="427" t="s">
        <v>13</v>
      </c>
    </row>
    <row r="67" spans="1:11" ht="37.200000000000003" customHeight="1" x14ac:dyDescent="0.6">
      <c r="A67" s="426" t="str">
        <f>+[2]ระบบการควบคุมฯ!A445</f>
        <v>4)</v>
      </c>
      <c r="B67" s="199" t="str">
        <f>+[2]ระบบการควบคุมฯ!B445</f>
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</c>
      <c r="C67" s="866">
        <f>+[4]ระบบการควบคุมฯ!C193</f>
        <v>0</v>
      </c>
      <c r="D67" s="401">
        <f>+[2]ระบบการควบคุมฯ!D445</f>
        <v>0</v>
      </c>
      <c r="E67" s="401">
        <f>+[2]ระบบการควบคุมฯ!E445</f>
        <v>100000</v>
      </c>
      <c r="F67" s="401">
        <f>+[2]ระบบการควบคุมฯ!F445</f>
        <v>100000</v>
      </c>
      <c r="G67" s="401">
        <f>+[2]ระบบการควบคุมฯ!G445</f>
        <v>0</v>
      </c>
      <c r="H67" s="401">
        <f>+[2]ระบบการควบคุมฯ!H445</f>
        <v>0</v>
      </c>
      <c r="I67" s="401">
        <f>+[2]ระบบการควบคุมฯ!K445+[2]ระบบการควบคุมฯ!L445</f>
        <v>70800</v>
      </c>
      <c r="J67" s="401">
        <f t="shared" si="21"/>
        <v>29200</v>
      </c>
      <c r="K67" s="427" t="s">
        <v>18</v>
      </c>
    </row>
    <row r="68" spans="1:11" ht="37.200000000000003" customHeight="1" x14ac:dyDescent="0.6">
      <c r="A68" s="426" t="str">
        <f>+[2]ระบบการควบคุมฯ!A446</f>
        <v>5)</v>
      </c>
      <c r="B68" s="199" t="str">
        <f>+[2]ระบบการควบคุมฯ!B446</f>
        <v>โครงการส่งเสริมคุณธรรม นำสู่คุณภาพชีวิต</v>
      </c>
      <c r="C68" s="866">
        <f>+[4]ระบบการควบคุมฯ!C195</f>
        <v>0</v>
      </c>
      <c r="D68" s="401">
        <f>+[2]ระบบการควบคุมฯ!D446</f>
        <v>0</v>
      </c>
      <c r="E68" s="401">
        <f>+[2]ระบบการควบคุมฯ!E446</f>
        <v>50000</v>
      </c>
      <c r="F68" s="401">
        <f>+[2]ระบบการควบคุมฯ!F446</f>
        <v>50000</v>
      </c>
      <c r="G68" s="401">
        <f>+[2]ระบบการควบคุมฯ!G446</f>
        <v>0</v>
      </c>
      <c r="H68" s="401">
        <f>+[2]ระบบการควบคุมฯ!H446</f>
        <v>0</v>
      </c>
      <c r="I68" s="401">
        <f>+[2]ระบบการควบคุมฯ!K446+[2]ระบบการควบคุมฯ!L446</f>
        <v>0</v>
      </c>
      <c r="J68" s="401">
        <f t="shared" si="21"/>
        <v>50000</v>
      </c>
      <c r="K68" s="427" t="s">
        <v>14</v>
      </c>
    </row>
    <row r="69" spans="1:11" ht="37.200000000000003" customHeight="1" x14ac:dyDescent="0.6">
      <c r="A69" s="426" t="str">
        <f>+[2]ระบบการควบคุมฯ!A447</f>
        <v>6)</v>
      </c>
      <c r="B69" s="199" t="str">
        <f>+[2]ระบบการควบคุมฯ!B447</f>
        <v>โครงการพัฒนาระบบประกันคุณภาพภายในของสถานศึกษาให้เข้มแข็ง</v>
      </c>
      <c r="C69" s="866">
        <f>+[4]ระบบการควบคุมฯ!C196</f>
        <v>0</v>
      </c>
      <c r="D69" s="401">
        <f>+[2]ระบบการควบคุมฯ!D447</f>
        <v>0</v>
      </c>
      <c r="E69" s="401">
        <f>+[2]ระบบการควบคุมฯ!E447</f>
        <v>50000</v>
      </c>
      <c r="F69" s="401">
        <f>+[2]ระบบการควบคุมฯ!F447</f>
        <v>50000</v>
      </c>
      <c r="G69" s="401">
        <f>+[2]ระบบการควบคุมฯ!G447</f>
        <v>0</v>
      </c>
      <c r="H69" s="401">
        <f>+[2]ระบบการควบคุมฯ!H447</f>
        <v>0</v>
      </c>
      <c r="I69" s="401">
        <f>+[2]ระบบการควบคุมฯ!K447+[2]ระบบการควบคุมฯ!L447</f>
        <v>18700</v>
      </c>
      <c r="J69" s="401">
        <f t="shared" si="21"/>
        <v>31300</v>
      </c>
      <c r="K69" s="427" t="s">
        <v>14</v>
      </c>
    </row>
    <row r="70" spans="1:11" ht="37.200000000000003" x14ac:dyDescent="0.6">
      <c r="A70" s="426" t="str">
        <f>+[2]ระบบการควบคุมฯ!A448</f>
        <v>7)</v>
      </c>
      <c r="B70" s="199" t="str">
        <f>+[2]ระบบการควบคุมฯ!B448</f>
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</c>
      <c r="C70" s="866">
        <f>+[4]ระบบการควบคุมฯ!C197</f>
        <v>0</v>
      </c>
      <c r="D70" s="401">
        <f>+[2]ระบบการควบคุมฯ!D448</f>
        <v>0</v>
      </c>
      <c r="E70" s="401">
        <f>+[2]ระบบการควบคุมฯ!E448</f>
        <v>50000</v>
      </c>
      <c r="F70" s="401">
        <f>+[2]ระบบการควบคุมฯ!F448</f>
        <v>50000</v>
      </c>
      <c r="G70" s="401">
        <f>+[2]ระบบการควบคุมฯ!G448</f>
        <v>0</v>
      </c>
      <c r="H70" s="401">
        <f>+[2]ระบบการควบคุมฯ!H448</f>
        <v>0</v>
      </c>
      <c r="I70" s="401">
        <f>+[2]ระบบการควบคุมฯ!K448+[2]ระบบการควบคุมฯ!L448</f>
        <v>24000</v>
      </c>
      <c r="J70" s="401">
        <f t="shared" si="21"/>
        <v>26000</v>
      </c>
      <c r="K70" s="427" t="s">
        <v>184</v>
      </c>
    </row>
    <row r="71" spans="1:11" ht="46.8" customHeight="1" x14ac:dyDescent="0.6">
      <c r="A71" s="426">
        <f>+[2]ระบบการควบคุมฯ!A449</f>
        <v>0</v>
      </c>
      <c r="B71" s="199">
        <f>+[2]ระบบการควบคุมฯ!B449</f>
        <v>0</v>
      </c>
      <c r="C71" s="866">
        <f>+[4]ระบบการควบคุมฯ!C198</f>
        <v>0</v>
      </c>
      <c r="D71" s="401">
        <f>+[2]ระบบการควบคุมฯ!D449</f>
        <v>0</v>
      </c>
      <c r="E71" s="401">
        <f>+[2]ระบบการควบคุมฯ!E449</f>
        <v>0</v>
      </c>
      <c r="F71" s="401">
        <f>+[2]ระบบการควบคุมฯ!F449</f>
        <v>0</v>
      </c>
      <c r="G71" s="401">
        <f>+[2]ระบบการควบคุมฯ!G449</f>
        <v>0</v>
      </c>
      <c r="H71" s="401">
        <f>+[2]ระบบการควบคุมฯ!H449</f>
        <v>0</v>
      </c>
      <c r="I71" s="401">
        <f>+[2]ระบบการควบคุมฯ!K449+[2]ระบบการควบคุมฯ!L449</f>
        <v>0</v>
      </c>
      <c r="J71" s="401">
        <f t="shared" si="21"/>
        <v>0</v>
      </c>
      <c r="K71" s="427"/>
    </row>
    <row r="72" spans="1:11" ht="37.200000000000003" customHeight="1" x14ac:dyDescent="0.6">
      <c r="A72" s="426"/>
      <c r="B72" s="885"/>
      <c r="C72" s="886"/>
      <c r="D72" s="887"/>
      <c r="E72" s="887"/>
      <c r="F72" s="887"/>
      <c r="G72" s="887"/>
      <c r="H72" s="887"/>
      <c r="I72" s="887"/>
      <c r="J72" s="888"/>
      <c r="K72" s="427"/>
    </row>
    <row r="73" spans="1:11" ht="37.200000000000003" customHeight="1" x14ac:dyDescent="0.6">
      <c r="A73" s="844" t="str">
        <f>+[3]ระบบการควบคุมฯ!A357</f>
        <v>2.1.2.2</v>
      </c>
      <c r="B73" s="845" t="str">
        <f>+[3]ระบบการควบคุมฯ!B357</f>
        <v>งบเพิ่มประสิทธิผลกลยุทธ์ของ สพฐ. 1,500,000 บาท</v>
      </c>
      <c r="C73" s="846" t="str">
        <f>+[3]ระบบการควบคุมฯ!C357</f>
        <v>ศธ04002/ว4881 ลว.27 ต.ค.65 โอนครั้งที่ 16  3,000,000</v>
      </c>
      <c r="D73" s="466">
        <f>SUM(D74:D90)</f>
        <v>0</v>
      </c>
      <c r="E73" s="466">
        <f t="shared" ref="E73:K73" si="22">SUM(E74:E90)</f>
        <v>1330550</v>
      </c>
      <c r="F73" s="466">
        <f t="shared" si="22"/>
        <v>1330550</v>
      </c>
      <c r="G73" s="466">
        <f t="shared" si="22"/>
        <v>0</v>
      </c>
      <c r="H73" s="466">
        <f t="shared" si="22"/>
        <v>0</v>
      </c>
      <c r="I73" s="466">
        <f t="shared" si="22"/>
        <v>484314.8</v>
      </c>
      <c r="J73" s="466">
        <f t="shared" si="22"/>
        <v>846235.2</v>
      </c>
      <c r="K73" s="466">
        <f t="shared" si="22"/>
        <v>0</v>
      </c>
    </row>
    <row r="74" spans="1:11" ht="46.8" x14ac:dyDescent="0.6">
      <c r="A74" s="400" t="str">
        <f>+[2]ระบบการควบคุมฯ!A456</f>
        <v>1)</v>
      </c>
      <c r="B74" s="810" t="str">
        <f>+[2]ระบบการควบคุมฯ!B456</f>
        <v>งบกลาง</v>
      </c>
      <c r="C74" s="848" t="str">
        <f>+[2]ระบบการควบคุมฯ!C456</f>
        <v>20004 35000200 200000/20004 66 05164 00000</v>
      </c>
      <c r="D74" s="401">
        <f>+[2]ระบบการควบคุมฯ!D456</f>
        <v>0</v>
      </c>
      <c r="E74" s="401">
        <f>+[2]ระบบการควบคุมฯ!E456</f>
        <v>522730</v>
      </c>
      <c r="F74" s="401">
        <f>+D74+E74</f>
        <v>522730</v>
      </c>
      <c r="G74" s="401">
        <f>+[2]ระบบการควบคุมฯ!G456+[2]ระบบการควบคุมฯ!H456</f>
        <v>0</v>
      </c>
      <c r="H74" s="401">
        <f>+[2]ระบบการควบคุมฯ!I456+[2]ระบบการควบคุมฯ!J456</f>
        <v>0</v>
      </c>
      <c r="I74" s="401">
        <f>+[2]ระบบการควบคุมฯ!K456+[2]ระบบการควบคุมฯ!L456</f>
        <v>0</v>
      </c>
      <c r="J74" s="401">
        <f>+F74-G74-H74-I74</f>
        <v>522730</v>
      </c>
      <c r="K74" s="427" t="s">
        <v>16</v>
      </c>
    </row>
    <row r="75" spans="1:11" ht="37.200000000000003" x14ac:dyDescent="0.6">
      <c r="A75" s="400" t="str">
        <f>+[2]ระบบการควบคุมฯ!A458</f>
        <v>2)</v>
      </c>
      <c r="B75" s="810" t="str">
        <f>+[2]ระบบการควบคุมฯ!B458</f>
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</c>
      <c r="C75" s="811" t="str">
        <f>+[2]ระบบการควบคุมฯ!C458</f>
        <v>บันทึกกลุ่มบุคคล ลว. 3 พ.ย.65</v>
      </c>
      <c r="D75" s="401"/>
      <c r="E75" s="401">
        <f>+[2]ระบบการควบคุมฯ!E458</f>
        <v>142270</v>
      </c>
      <c r="F75" s="401">
        <f>SUM(D75:E75)</f>
        <v>142270</v>
      </c>
      <c r="G75" s="401">
        <f>+[2]ระบบการควบคุมฯ!G458+[2]ระบบการควบคุมฯ!H458</f>
        <v>0</v>
      </c>
      <c r="H75" s="401">
        <f>+[2]ระบบการควบคุมฯ!I458+[2]ระบบการควบคุมฯ!J458</f>
        <v>0</v>
      </c>
      <c r="I75" s="401">
        <f>+[2]ระบบการควบคุมฯ!K458+[2]ระบบการควบคุมฯ!L458</f>
        <v>142270</v>
      </c>
      <c r="J75" s="401">
        <f t="shared" ref="J75:J90" si="23">+F75-G75-H75-I75</f>
        <v>0</v>
      </c>
      <c r="K75" s="486" t="s">
        <v>120</v>
      </c>
    </row>
    <row r="76" spans="1:11" ht="55.8" x14ac:dyDescent="0.6">
      <c r="A76" s="400" t="str">
        <f>+[2]ระบบการควบคุมฯ!A459</f>
        <v>3)</v>
      </c>
      <c r="B76" s="810" t="str">
        <f>+[2]ระบบการควบคุมฯ!B459</f>
        <v xml:space="preserve">โครงการงานศิลปหัตถกรรมนักเรียน ระดับเขตพื้นที่การศึกษา ปีการศีกษา 2565                     </v>
      </c>
      <c r="C76" s="811" t="str">
        <f>+[2]ระบบการควบคุมฯ!C459</f>
        <v>บท.แผนลว. 13 ธ.ค. 65</v>
      </c>
      <c r="D76" s="401">
        <f>+[3]ระบบการควบคุมฯ!D420</f>
        <v>0</v>
      </c>
      <c r="E76" s="401">
        <f>+[2]ระบบการควบคุมฯ!E459</f>
        <v>300000</v>
      </c>
      <c r="F76" s="401">
        <f t="shared" ref="F76:F77" si="24">SUM(D76:E76)</f>
        <v>300000</v>
      </c>
      <c r="G76" s="401">
        <f>+'[2]ประถม 350002'!I626+'[2]ประถม 350002'!J626</f>
        <v>0</v>
      </c>
      <c r="H76" s="401">
        <f>+'[2]ประถม 350002'!K626+'[2]ประถม 350002'!L626</f>
        <v>0</v>
      </c>
      <c r="I76" s="401">
        <f>+[2]ระบบการควบคุมฯ!K459+[2]ระบบการควบคุมฯ!L459</f>
        <v>281705</v>
      </c>
      <c r="J76" s="401">
        <f t="shared" si="23"/>
        <v>18295</v>
      </c>
      <c r="K76" s="427" t="s">
        <v>177</v>
      </c>
    </row>
    <row r="77" spans="1:11" ht="55.8" x14ac:dyDescent="0.6">
      <c r="A77" s="400" t="str">
        <f>+[2]ระบบการควบคุมฯ!A460</f>
        <v>4)</v>
      </c>
      <c r="B77" s="810" t="str">
        <f>+[2]ระบบการควบคุมฯ!B460</f>
        <v xml:space="preserve">โครงการงานศิลปหัตถกรรมนักเรียน ระดับชาติ ครั้งที่ 70  ปีการศีกษา 2565  งบ 100000                   </v>
      </c>
      <c r="C77" s="811" t="str">
        <f>+[2]ระบบการควบคุมฯ!C460</f>
        <v xml:space="preserve">บท.แผนลว. 14 ม.ค. 66 </v>
      </c>
      <c r="D77" s="401">
        <f>+[3]ระบบการควบคุมฯ!D421</f>
        <v>0</v>
      </c>
      <c r="E77" s="401">
        <f>+[2]ระบบการควบคุมฯ!E460</f>
        <v>100000</v>
      </c>
      <c r="F77" s="401">
        <f t="shared" si="24"/>
        <v>100000</v>
      </c>
      <c r="G77" s="401">
        <f>+'[2]ประถม 350002'!I647+'[2]ประถม 350002'!J647</f>
        <v>0</v>
      </c>
      <c r="H77" s="401">
        <f>+'[2]ประถม 350002'!K647+'[2]ประถม 350002'!L647</f>
        <v>0</v>
      </c>
      <c r="I77" s="401">
        <f>+'[2]ประถม 350002'!M647+'[2]ประถม 350002'!N647</f>
        <v>52059.8</v>
      </c>
      <c r="J77" s="401">
        <f t="shared" si="23"/>
        <v>47940.2</v>
      </c>
      <c r="K77" s="430" t="s">
        <v>177</v>
      </c>
    </row>
    <row r="78" spans="1:11" ht="74.400000000000006" x14ac:dyDescent="0.6">
      <c r="A78" s="408" t="str">
        <f>+[2]ระบบการควบคุมฯ!A461</f>
        <v>5)</v>
      </c>
      <c r="B78" s="1081" t="str">
        <f>+[2]ระบบการควบคุมฯ!B461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78" s="1082" t="str">
        <f>+[2]ระบบการควบคุมฯ!C461</f>
        <v>บท.แผนลว. 18 ม.ค. 66 /ศธ04002/ว619 ลว.26 มิย 66 โอนครั้งที่ 619  ครั้งที่ 3  47270</v>
      </c>
      <c r="D78" s="409">
        <f>+[3]ระบบการควบคุมฯ!D422</f>
        <v>0</v>
      </c>
      <c r="E78" s="409">
        <f>+[2]ระบบการควบคุมฯ!E461</f>
        <v>55550</v>
      </c>
      <c r="F78" s="409">
        <f t="shared" ref="F78" si="25">SUM(D78:E78)</f>
        <v>55550</v>
      </c>
      <c r="G78" s="409">
        <f>+[2]ระบบการควบคุมฯ!G461+[2]ระบบการควบคุมฯ!H461</f>
        <v>0</v>
      </c>
      <c r="H78" s="409">
        <f>+[2]ระบบการควบคุมฯ!I461+[2]ระบบการควบคุมฯ!J461</f>
        <v>0</v>
      </c>
      <c r="I78" s="409">
        <f>+[2]ระบบการควบคุมฯ!K461+[2]ระบบการควบคุมฯ!L461</f>
        <v>8280</v>
      </c>
      <c r="J78" s="409">
        <f t="shared" si="23"/>
        <v>47270</v>
      </c>
      <c r="K78" s="1083" t="s">
        <v>96</v>
      </c>
    </row>
    <row r="79" spans="1:11" ht="46.8" x14ac:dyDescent="0.6">
      <c r="A79" s="1084">
        <f>+[2]ระบบการควบคุมฯ!A462</f>
        <v>0</v>
      </c>
      <c r="B79" s="1085" t="str">
        <f>+[2]ระบบการควบคุมฯ!B462</f>
        <v>โครงการเครือข่ายความร่วมมือเพื่อพัฒนาการเรียนรู้และการมีสิ่วนร่วมในทุกภาคส่วน 85000 บาท47270</v>
      </c>
      <c r="C79" s="1086" t="str">
        <f>+[2]ระบบการควบคุมฯ!C462</f>
        <v>ศธ04002/ว619 ลว.26 มิย 66 โอนครั้งที่ 619  ครั้งที่ 3  1,000,000</v>
      </c>
      <c r="D79" s="1087">
        <f>+[3]ระบบการควบคุมฯ!D424</f>
        <v>0</v>
      </c>
      <c r="E79" s="1087">
        <f>+[2]ระบบการควบคุมฯ!E462</f>
        <v>0</v>
      </c>
      <c r="F79" s="1087">
        <f t="shared" ref="F79:F80" si="26">SUM(D79:E79)</f>
        <v>0</v>
      </c>
      <c r="G79" s="1087">
        <f>+[2]ระบบการควบคุมฯ!G462+[2]ระบบการควบคุมฯ!H462</f>
        <v>0</v>
      </c>
      <c r="H79" s="1087">
        <f>+[2]ระบบการควบคุมฯ!I462+[2]ระบบการควบคุมฯ!J462</f>
        <v>0</v>
      </c>
      <c r="I79" s="1087">
        <f>+[2]ระบบการควบคุมฯ!K462+[2]ระบบการควบคุมฯ!L462</f>
        <v>0</v>
      </c>
      <c r="J79" s="1087">
        <f t="shared" si="23"/>
        <v>0</v>
      </c>
      <c r="K79" s="1088"/>
    </row>
    <row r="80" spans="1:11" ht="74.400000000000006" x14ac:dyDescent="0.6">
      <c r="A80" s="400" t="str">
        <f>+[2]ระบบการควบคุมฯ!A463</f>
        <v>6)</v>
      </c>
      <c r="B80" s="810" t="str">
        <f>+[2]ระบบการควบคุมฯ!B463</f>
        <v>โครงการส่งเสริมผู้เรียนให้มีคุณลักษณะในศตวรรษที่ 21 50000 บาท</v>
      </c>
      <c r="C80" s="811" t="str">
        <f>+[2]ระบบการควบคุมฯ!C463</f>
        <v>ศธ04002/ว619 ลว.26 มิย 66 โอนครั้งที่ 619  ครั้งที่ 3  1,000,000</v>
      </c>
      <c r="D80" s="401">
        <f>+[3]ระบบการควบคุมฯ!D425</f>
        <v>0</v>
      </c>
      <c r="E80" s="401">
        <f>+[2]ระบบการควบคุมฯ!E463</f>
        <v>0</v>
      </c>
      <c r="F80" s="401">
        <f t="shared" si="26"/>
        <v>0</v>
      </c>
      <c r="G80" s="401">
        <f>+[2]ระบบการควบคุมฯ!G463+[2]ระบบการควบคุมฯ!H463</f>
        <v>0</v>
      </c>
      <c r="H80" s="401">
        <f>+[2]ระบบการควบคุมฯ!I463+[2]ระบบการควบคุมฯ!J463</f>
        <v>0</v>
      </c>
      <c r="I80" s="401">
        <f>+[2]ระบบการควบคุมฯ!K463+[2]ระบบการควบคุมฯ!L463</f>
        <v>0</v>
      </c>
      <c r="J80" s="401">
        <f t="shared" si="23"/>
        <v>0</v>
      </c>
      <c r="K80" s="430" t="s">
        <v>96</v>
      </c>
    </row>
    <row r="81" spans="1:11" ht="74.400000000000006" x14ac:dyDescent="0.6">
      <c r="A81" s="400" t="str">
        <f>+[2]ระบบการควบคุมฯ!A464</f>
        <v>7)</v>
      </c>
      <c r="B81" s="810" t="str">
        <f>+[2]ระบบการควบคุมฯ!B464</f>
        <v>โครงการเพิ่มประสิทธิผลการจัดการเรียนรู้ที่ส่งเสริมความสามารถในการแข่งขันระดับนานาชาติ 20000 บาท</v>
      </c>
      <c r="C81" s="811" t="str">
        <f>+[2]ระบบการควบคุมฯ!C464</f>
        <v>ศธ04002/ว619 ลว.26 มิย 66 โอนครั้งที่ 619  ครั้งที่ 3  1,000,000</v>
      </c>
      <c r="D81" s="401">
        <f>+[3]ระบบการควบคุมฯ!D426</f>
        <v>0</v>
      </c>
      <c r="E81" s="401">
        <f>+[2]ระบบการควบคุมฯ!E464</f>
        <v>0</v>
      </c>
      <c r="F81" s="401">
        <f t="shared" ref="F81:F90" si="27">SUM(D81:E81)</f>
        <v>0</v>
      </c>
      <c r="G81" s="401">
        <f>+[2]ระบบการควบคุมฯ!G464+[2]ระบบการควบคุมฯ!H464</f>
        <v>0</v>
      </c>
      <c r="H81" s="401">
        <f>+[2]ระบบการควบคุมฯ!I464+[2]ระบบการควบคุมฯ!J464</f>
        <v>0</v>
      </c>
      <c r="I81" s="401">
        <f>+[2]ระบบการควบคุมฯ!K464+[2]ระบบการควบคุมฯ!L464</f>
        <v>0</v>
      </c>
      <c r="J81" s="401">
        <f t="shared" si="23"/>
        <v>0</v>
      </c>
      <c r="K81" s="430" t="s">
        <v>96</v>
      </c>
    </row>
    <row r="82" spans="1:11" ht="74.400000000000006" x14ac:dyDescent="0.6">
      <c r="A82" s="400" t="str">
        <f>+[2]ระบบการควบคุมฯ!A465</f>
        <v>8)</v>
      </c>
      <c r="B82" s="810" t="str">
        <f>+[2]ระบบการควบคุมฯ!B465</f>
        <v>โครงการพัฒนาความรู้ความสามารถด้านการจัดการเรียนรู้วิทยาการคำนวณ สำหรับครูสังกัดสพป.ปท.2 20000 บาท</v>
      </c>
      <c r="C82" s="811" t="str">
        <f>+[2]ระบบการควบคุมฯ!C465</f>
        <v>ศธ04002/ว619 ลว.26 มิย 66 โอนครั้งที่ 619  ครั้งที่ 3  1,000,000</v>
      </c>
      <c r="D82" s="401">
        <f>+[3]ระบบการควบคุมฯ!D427</f>
        <v>0</v>
      </c>
      <c r="E82" s="401">
        <f>+[2]ระบบการควบคุมฯ!E465</f>
        <v>0</v>
      </c>
      <c r="F82" s="401">
        <f t="shared" si="27"/>
        <v>0</v>
      </c>
      <c r="G82" s="401">
        <f>+[2]ระบบการควบคุมฯ!G465+[2]ระบบการควบคุมฯ!H465</f>
        <v>0</v>
      </c>
      <c r="H82" s="401">
        <f>+[2]ระบบการควบคุมฯ!I465+[2]ระบบการควบคุมฯ!J465</f>
        <v>0</v>
      </c>
      <c r="I82" s="401">
        <f>+[2]ระบบการควบคุมฯ!K465+[2]ระบบการควบคุมฯ!L465</f>
        <v>0</v>
      </c>
      <c r="J82" s="401">
        <f t="shared" si="23"/>
        <v>0</v>
      </c>
      <c r="K82" s="430" t="s">
        <v>96</v>
      </c>
    </row>
    <row r="83" spans="1:11" ht="74.400000000000006" x14ac:dyDescent="0.6">
      <c r="A83" s="400" t="str">
        <f>+[2]ระบบการควบคุมฯ!A466</f>
        <v>9)</v>
      </c>
      <c r="B83" s="810" t="str">
        <f>+[2]ระบบการควบคุมฯ!B466</f>
        <v>โครงการขับเคลื่อนศาสตร์พระราชาสู่โคกหนองนาโมเดล ตามหลักเศรษฐกิจพอเพียง 10000 บาท</v>
      </c>
      <c r="C83" s="811" t="str">
        <f>+[2]ระบบการควบคุมฯ!C466</f>
        <v>ศธ04002/ว619 ลว.26 มิย 66 โอนครั้งที่ 619  ครั้งที่ 3  1,000,000</v>
      </c>
      <c r="D83" s="401">
        <f>+[3]ระบบการควบคุมฯ!D428</f>
        <v>0</v>
      </c>
      <c r="E83" s="401">
        <f>+[2]ระบบการควบคุมฯ!E466</f>
        <v>0</v>
      </c>
      <c r="F83" s="401">
        <f t="shared" si="27"/>
        <v>0</v>
      </c>
      <c r="G83" s="401">
        <f>+[2]ระบบการควบคุมฯ!G466+[2]ระบบการควบคุมฯ!H466</f>
        <v>0</v>
      </c>
      <c r="H83" s="401">
        <f>+[2]ระบบการควบคุมฯ!I466+[2]ระบบการควบคุมฯ!J466</f>
        <v>0</v>
      </c>
      <c r="I83" s="401">
        <f>+[2]ระบบการควบคุมฯ!K466+[2]ระบบการควบคุมฯ!L466</f>
        <v>0</v>
      </c>
      <c r="J83" s="401">
        <f t="shared" si="23"/>
        <v>0</v>
      </c>
      <c r="K83" s="430" t="s">
        <v>96</v>
      </c>
    </row>
    <row r="84" spans="1:11" ht="74.400000000000006" x14ac:dyDescent="0.6">
      <c r="A84" s="400" t="str">
        <f>+[2]ระบบการควบคุมฯ!A467</f>
        <v>10)</v>
      </c>
      <c r="B84" s="810" t="str">
        <f>+[2]ระบบการควบคุมฯ!B467</f>
        <v>โครงการเสริมสร้างและพัฒนาสภานักเรียน 26000 บาท</v>
      </c>
      <c r="C84" s="811" t="str">
        <f>+[2]ระบบการควบคุมฯ!C467</f>
        <v>ศธ04002/ว619 ลว.26 มิย 66 โอนครั้งที่ 619  ครั้งที่ 3  1,000,000</v>
      </c>
      <c r="D84" s="401">
        <f>+[3]ระบบการควบคุมฯ!D429</f>
        <v>0</v>
      </c>
      <c r="E84" s="401">
        <f>+[2]ระบบการควบคุมฯ!E467</f>
        <v>0</v>
      </c>
      <c r="F84" s="401">
        <f t="shared" si="27"/>
        <v>0</v>
      </c>
      <c r="G84" s="401">
        <f>+[2]ระบบการควบคุมฯ!G467+[2]ระบบการควบคุมฯ!H467</f>
        <v>0</v>
      </c>
      <c r="H84" s="401">
        <f>+[2]ระบบการควบคุมฯ!I467+[2]ระบบการควบคุมฯ!J467</f>
        <v>0</v>
      </c>
      <c r="I84" s="401">
        <f>+[2]ระบบการควบคุมฯ!K467+[2]ระบบการควบคุมฯ!L467</f>
        <v>0</v>
      </c>
      <c r="J84" s="401">
        <f t="shared" si="23"/>
        <v>0</v>
      </c>
      <c r="K84" s="430" t="s">
        <v>96</v>
      </c>
    </row>
    <row r="85" spans="1:11" ht="74.400000000000006" x14ac:dyDescent="0.6">
      <c r="A85" s="400" t="str">
        <f>+[2]ระบบการควบคุมฯ!A468</f>
        <v>11)</v>
      </c>
      <c r="B85" s="810" t="str">
        <f>+[2]ระบบการควบคุมฯ!B468</f>
        <v>โครงการพัฒนาคุณภาพการจัดการศึกษาเรียนรวม 36730 บาท</v>
      </c>
      <c r="C85" s="811" t="str">
        <f>+[2]ระบบการควบคุมฯ!C468</f>
        <v>ศธ04002/ว619 ลว.26 มิย 66 โอนครั้งที่ 619  ครั้งที่ 3  1,000,000</v>
      </c>
      <c r="D85" s="401">
        <f>+[3]ระบบการควบคุมฯ!D430</f>
        <v>0</v>
      </c>
      <c r="E85" s="401">
        <f>+[2]ระบบการควบคุมฯ!E468</f>
        <v>0</v>
      </c>
      <c r="F85" s="401">
        <f t="shared" si="27"/>
        <v>0</v>
      </c>
      <c r="G85" s="401">
        <f>+[2]ระบบการควบคุมฯ!G468+[2]ระบบการควบคุมฯ!H468</f>
        <v>0</v>
      </c>
      <c r="H85" s="401">
        <f>+[2]ระบบการควบคุมฯ!I468+[2]ระบบการควบคุมฯ!J468</f>
        <v>0</v>
      </c>
      <c r="I85" s="401">
        <f>+[2]ระบบการควบคุมฯ!K468+[2]ระบบการควบคุมฯ!L468</f>
        <v>0</v>
      </c>
      <c r="J85" s="401">
        <f t="shared" si="23"/>
        <v>0</v>
      </c>
      <c r="K85" s="430" t="s">
        <v>96</v>
      </c>
    </row>
    <row r="86" spans="1:11" ht="74.400000000000006" x14ac:dyDescent="0.6">
      <c r="A86" s="400" t="str">
        <f>+[2]ระบบการควบคุมฯ!A469</f>
        <v>12)</v>
      </c>
      <c r="B86" s="810" t="str">
        <f>+[2]ระบบการควบคุมฯ!B469</f>
        <v>โครงการฝึกอบรมพนักงานเจ้าหน้าที่ส่งเสริมความประพฤตินักเรียนและนักศึกษา 80000 บาท</v>
      </c>
      <c r="C86" s="811" t="str">
        <f>+[2]ระบบการควบคุมฯ!C469</f>
        <v>ศธ04002/ว619 ลว.26 มิย 66 โอนครั้งที่ 619  ครั้งที่ 3  1,000,000</v>
      </c>
      <c r="D86" s="401">
        <f>+[3]ระบบการควบคุมฯ!D431</f>
        <v>0</v>
      </c>
      <c r="E86" s="401">
        <f>+[2]ระบบการควบคุมฯ!E469</f>
        <v>0</v>
      </c>
      <c r="F86" s="401">
        <f t="shared" si="27"/>
        <v>0</v>
      </c>
      <c r="G86" s="401">
        <f>+[2]ระบบการควบคุมฯ!G469+[2]ระบบการควบคุมฯ!H469</f>
        <v>0</v>
      </c>
      <c r="H86" s="401">
        <f>+[2]ระบบการควบคุมฯ!I469+[2]ระบบการควบคุมฯ!J469</f>
        <v>0</v>
      </c>
      <c r="I86" s="401">
        <f>+[2]ระบบการควบคุมฯ!K469+[2]ระบบการควบคุมฯ!L469</f>
        <v>0</v>
      </c>
      <c r="J86" s="401">
        <f t="shared" si="23"/>
        <v>0</v>
      </c>
      <c r="K86" s="430" t="s">
        <v>96</v>
      </c>
    </row>
    <row r="87" spans="1:11" ht="74.400000000000006" x14ac:dyDescent="0.6">
      <c r="A87" s="400" t="str">
        <f>+[2]ระบบการควบคุมฯ!A470</f>
        <v>13)</v>
      </c>
      <c r="B87" s="810" t="str">
        <f>+[2]ระบบการควบคุมฯ!B470</f>
        <v>โครงการเสริมสร้างสมรรถนะครูผู้ช่วย สู่การเป็นครูอาชีพ 280000 บาท</v>
      </c>
      <c r="C87" s="811" t="str">
        <f>+[2]ระบบการควบคุมฯ!C470</f>
        <v>ศธ04002/ว619 ลว.26 มิย 66 โอนครั้งที่ 619  ครั้งที่ 3  1,000,000</v>
      </c>
      <c r="D87" s="401">
        <f>+[3]ระบบการควบคุมฯ!D432</f>
        <v>0</v>
      </c>
      <c r="E87" s="401">
        <f>+[2]ระบบการควบคุมฯ!E470</f>
        <v>0</v>
      </c>
      <c r="F87" s="401">
        <f t="shared" si="27"/>
        <v>0</v>
      </c>
      <c r="G87" s="401">
        <f>+[2]ระบบการควบคุมฯ!G470+[2]ระบบการควบคุมฯ!H470</f>
        <v>0</v>
      </c>
      <c r="H87" s="401">
        <f>+[2]ระบบการควบคุมฯ!I470+[2]ระบบการควบคุมฯ!J470</f>
        <v>0</v>
      </c>
      <c r="I87" s="401">
        <f>+[2]ระบบการควบคุมฯ!K470+[2]ระบบการควบคุมฯ!L470</f>
        <v>0</v>
      </c>
      <c r="J87" s="401">
        <f t="shared" si="23"/>
        <v>0</v>
      </c>
      <c r="K87" s="430" t="s">
        <v>96</v>
      </c>
    </row>
    <row r="88" spans="1:11" ht="74.400000000000006" x14ac:dyDescent="0.6">
      <c r="A88" s="400" t="str">
        <f>+[2]ระบบการควบคุมฯ!A471</f>
        <v>14)</v>
      </c>
      <c r="B88" s="810" t="str">
        <f>+[2]ระบบการควบคุมฯ!B471</f>
        <v>โครงการประชุมเชิงปฏิบัติการเพื่อเพิ่มประสิทธิภาพการบริหารจัดการด้านการเงิน บัญชี และพัสดุ สู่ความเป็นเลิศ 60000 บาท</v>
      </c>
      <c r="C88" s="811" t="str">
        <f>+[2]ระบบการควบคุมฯ!C471</f>
        <v>ศธ04002/ว619 ลว.26 มิย 66 โอนครั้งที่ 619  ครั้งที่ 3  1,000,000</v>
      </c>
      <c r="D88" s="401">
        <f>+[3]ระบบการควบคุมฯ!D433</f>
        <v>0</v>
      </c>
      <c r="E88" s="401">
        <f>+[2]ระบบการควบคุมฯ!E471</f>
        <v>60000</v>
      </c>
      <c r="F88" s="401">
        <f t="shared" si="27"/>
        <v>60000</v>
      </c>
      <c r="G88" s="401">
        <f>+[2]ระบบการควบคุมฯ!G471+[2]ระบบการควบคุมฯ!H471</f>
        <v>0</v>
      </c>
      <c r="H88" s="401">
        <f>+[2]ระบบการควบคุมฯ!I471+[2]ระบบการควบคุมฯ!J471</f>
        <v>0</v>
      </c>
      <c r="I88" s="401">
        <f>+[2]ระบบการควบคุมฯ!K471+[2]ระบบการควบคุมฯ!L471</f>
        <v>0</v>
      </c>
      <c r="J88" s="401">
        <f t="shared" si="23"/>
        <v>60000</v>
      </c>
      <c r="K88" s="430" t="s">
        <v>15</v>
      </c>
    </row>
    <row r="89" spans="1:11" ht="74.400000000000006" x14ac:dyDescent="0.6">
      <c r="A89" s="400" t="str">
        <f>+[2]ระบบการควบคุมฯ!A472</f>
        <v>15)</v>
      </c>
      <c r="B89" s="810" t="str">
        <f>+[2]ระบบการควบคุมฯ!B472</f>
        <v>โครงการพัฒนาศักยภาพการบริหารจัดการ 100000 บาท</v>
      </c>
      <c r="C89" s="811" t="str">
        <f>+[2]ระบบการควบคุมฯ!C472</f>
        <v>ศธ04002/ว619 ลว.26 มิย 66 โอนครั้งที่ 619  ครั้งที่ 3  1,000,000</v>
      </c>
      <c r="D89" s="401">
        <f>+[3]ระบบการควบคุมฯ!D434</f>
        <v>0</v>
      </c>
      <c r="E89" s="401">
        <f>+[2]ระบบการควบคุมฯ!E472</f>
        <v>30000</v>
      </c>
      <c r="F89" s="401">
        <f t="shared" si="27"/>
        <v>30000</v>
      </c>
      <c r="G89" s="401">
        <f>+[2]ระบบการควบคุมฯ!G472+[2]ระบบการควบคุมฯ!H472</f>
        <v>0</v>
      </c>
      <c r="H89" s="401">
        <f>+[2]ระบบการควบคุมฯ!I472+[2]ระบบการควบคุมฯ!J472</f>
        <v>0</v>
      </c>
      <c r="I89" s="401">
        <f>+[2]ระบบการควบคุมฯ!K472+[2]ระบบการควบคุมฯ!L472</f>
        <v>0</v>
      </c>
      <c r="J89" s="401">
        <f t="shared" si="23"/>
        <v>30000</v>
      </c>
      <c r="K89" s="430" t="s">
        <v>96</v>
      </c>
    </row>
    <row r="90" spans="1:11" ht="74.400000000000006" x14ac:dyDescent="0.6">
      <c r="A90" s="400" t="str">
        <f>+[2]ระบบการควบคุมฯ!A473</f>
        <v>16)</v>
      </c>
      <c r="B90" s="810" t="str">
        <f>+[2]ระบบการควบคุมฯ!B473</f>
        <v>โครงการส่งเสริมศักยภาพตามการเรียนรู้ที่หลากหลาย 150000 บาท</v>
      </c>
      <c r="C90" s="811" t="str">
        <f>+[2]ระบบการควบคุมฯ!C473</f>
        <v>ศธ04002/ว619 ลว.26 มิย 66 โอนครั้งที่ 619  ครั้งที่ 3  1,000,000</v>
      </c>
      <c r="D90" s="401">
        <f>+[3]ระบบการควบคุมฯ!D435</f>
        <v>0</v>
      </c>
      <c r="E90" s="401">
        <f>+[2]ระบบการควบคุมฯ!E473</f>
        <v>120000</v>
      </c>
      <c r="F90" s="401">
        <f t="shared" si="27"/>
        <v>120000</v>
      </c>
      <c r="G90" s="401">
        <f>+[2]ระบบการควบคุมฯ!G473+[2]ระบบการควบคุมฯ!H473</f>
        <v>0</v>
      </c>
      <c r="H90" s="401">
        <f>+[2]ระบบการควบคุมฯ!I473+[2]ระบบการควบคุมฯ!J473</f>
        <v>0</v>
      </c>
      <c r="I90" s="401">
        <f>+[2]ระบบการควบคุมฯ!K473+[2]ระบบการควบคุมฯ!L473</f>
        <v>0</v>
      </c>
      <c r="J90" s="401">
        <f t="shared" si="23"/>
        <v>120000</v>
      </c>
      <c r="K90" s="430" t="s">
        <v>96</v>
      </c>
    </row>
    <row r="91" spans="1:11" x14ac:dyDescent="0.6">
      <c r="A91" s="394" t="str">
        <f>+[2]ระบบการควบคุมฯ!A644</f>
        <v>2.1.3</v>
      </c>
      <c r="B91" s="835" t="str">
        <f>+[2]ระบบการควบคุมฯ!B644</f>
        <v xml:space="preserve">กิจกรรมรองการสนับสนุนการศึกษาภาคบังคับ  </v>
      </c>
      <c r="C91" s="805" t="str">
        <f>+[2]ระบบการควบคุมฯ!C644</f>
        <v>20004 66 05164 05272</v>
      </c>
      <c r="D91" s="395">
        <f>+D92</f>
        <v>790000</v>
      </c>
      <c r="E91" s="395">
        <f t="shared" ref="E91:J91" si="28">+E92</f>
        <v>210000</v>
      </c>
      <c r="F91" s="395">
        <f t="shared" si="28"/>
        <v>1000000</v>
      </c>
      <c r="G91" s="395">
        <f t="shared" si="28"/>
        <v>0</v>
      </c>
      <c r="H91" s="395">
        <f t="shared" si="28"/>
        <v>0</v>
      </c>
      <c r="I91" s="395">
        <f t="shared" si="28"/>
        <v>474798.8</v>
      </c>
      <c r="J91" s="395">
        <f t="shared" si="28"/>
        <v>525201.19999999995</v>
      </c>
      <c r="K91" s="396"/>
    </row>
    <row r="92" spans="1:11" x14ac:dyDescent="0.6">
      <c r="A92" s="397"/>
      <c r="B92" s="950" t="str">
        <f>+[2]ระบบการควบคุมฯ!B645</f>
        <v xml:space="preserve"> งบดำเนินงาน 66112xx </v>
      </c>
      <c r="C92" s="951" t="str">
        <f>+[2]ระบบการควบคุมฯ!C645</f>
        <v>20004 35000200 2000000</v>
      </c>
      <c r="D92" s="398">
        <f>+D93+D102</f>
        <v>790000</v>
      </c>
      <c r="E92" s="398">
        <f t="shared" ref="E92:F92" si="29">+E93+E102</f>
        <v>210000</v>
      </c>
      <c r="F92" s="398">
        <f t="shared" si="29"/>
        <v>1000000</v>
      </c>
      <c r="G92" s="398">
        <f>+G93+G102</f>
        <v>0</v>
      </c>
      <c r="H92" s="398">
        <f t="shared" ref="H92:J92" si="30">+H93+H102</f>
        <v>0</v>
      </c>
      <c r="I92" s="398">
        <f t="shared" si="30"/>
        <v>474798.8</v>
      </c>
      <c r="J92" s="398">
        <f t="shared" si="30"/>
        <v>525201.19999999995</v>
      </c>
      <c r="K92" s="399"/>
    </row>
    <row r="93" spans="1:11" x14ac:dyDescent="0.6">
      <c r="A93" s="414" t="str">
        <f>+[2]ระบบการควบคุมฯ!A649</f>
        <v>2.1.3.3</v>
      </c>
      <c r="B93" s="822" t="str">
        <f>+[2]ระบบการควบคุมฯ!B649</f>
        <v>งบประจำ บริหารจัดการสำนักงาน</v>
      </c>
      <c r="C93" s="823" t="str">
        <f>+[2]ระบบการควบคุมฯ!C649</f>
        <v>20004 35000200 200000</v>
      </c>
      <c r="D93" s="415">
        <f>SUM(D94:D101)</f>
        <v>790000</v>
      </c>
      <c r="E93" s="415">
        <f t="shared" ref="E93:F93" si="31">SUM(E94:E101)</f>
        <v>0</v>
      </c>
      <c r="F93" s="415">
        <f t="shared" si="31"/>
        <v>790000</v>
      </c>
      <c r="G93" s="415">
        <f>SUM(G94:G101)</f>
        <v>0</v>
      </c>
      <c r="H93" s="415">
        <f t="shared" ref="H93:J93" si="32">SUM(H94:H101)</f>
        <v>0</v>
      </c>
      <c r="I93" s="415">
        <f t="shared" si="32"/>
        <v>385528.8</v>
      </c>
      <c r="J93" s="415">
        <f t="shared" si="32"/>
        <v>404471.2</v>
      </c>
      <c r="K93" s="415"/>
    </row>
    <row r="94" spans="1:11" ht="37.200000000000003" x14ac:dyDescent="0.6">
      <c r="A94" s="418" t="str">
        <f>+[2]ระบบการควบคุมฯ!A651</f>
        <v>(1</v>
      </c>
      <c r="B94" s="836" t="str">
        <f>+[2]ระบบการควบคุมฯ!B651</f>
        <v>ค้าจ้างเหมาบริการ ลูกจ้างสพป.ปท.2 15000x7คนx4 เม.ย. 66 เดือน 1,260,000 บาท</v>
      </c>
      <c r="C94" s="1089" t="str">
        <f>+[2]ระบบการควบคุมฯ!C650</f>
        <v>ที่ ศธ 04002/ว824/1 มีค 66  ครั้งที่ 352</v>
      </c>
      <c r="D94" s="948">
        <f>+[2]ระบบการควบคุมฯ!F651</f>
        <v>420000</v>
      </c>
      <c r="E94" s="191"/>
      <c r="F94" s="406">
        <f>SUM(D94:E94)</f>
        <v>420000</v>
      </c>
      <c r="G94" s="419">
        <f>+[2]ระบบการควบคุมฯ!G651+[2]ระบบการควบคุมฯ!H651</f>
        <v>0</v>
      </c>
      <c r="H94" s="419">
        <f>+[2]ระบบการควบคุมฯ!I651+[2]ระบบการควบคุมฯ!J651</f>
        <v>0</v>
      </c>
      <c r="I94" s="419">
        <f>+[2]ระบบการควบคุมฯ!K651+[2]ระบบการควบคุมฯ!L651</f>
        <v>203129.04</v>
      </c>
      <c r="J94" s="419">
        <f t="shared" ref="J94:J101" si="33">+F94-G94-H94-I94</f>
        <v>216870.96</v>
      </c>
      <c r="K94" s="190"/>
    </row>
    <row r="95" spans="1:11" x14ac:dyDescent="0.6">
      <c r="A95" s="418" t="str">
        <f>+[2]ระบบการควบคุมฯ!A652</f>
        <v>(2</v>
      </c>
      <c r="B95" s="836" t="str">
        <f>+[2]ระบบการควบคุมฯ!B652</f>
        <v xml:space="preserve">ค่าใช้จ่ายในการประชุมราชการ ค่าตอบแทนบุคคล </v>
      </c>
      <c r="C95" s="952">
        <f>+[2]ระบบการควบคุมฯ!C651</f>
        <v>0</v>
      </c>
      <c r="D95" s="948">
        <f>+[2]ระบบการควบคุมฯ!F652</f>
        <v>40000</v>
      </c>
      <c r="E95" s="191"/>
      <c r="F95" s="406">
        <f t="shared" ref="F95:F100" si="34">SUM(D95:E95)</f>
        <v>40000</v>
      </c>
      <c r="G95" s="419">
        <f>+[2]ระบบการควบคุมฯ!G652+[2]ระบบการควบคุมฯ!H652</f>
        <v>0</v>
      </c>
      <c r="H95" s="419">
        <f>+[2]ระบบการควบคุมฯ!I652+[2]ระบบการควบคุมฯ!J652</f>
        <v>0</v>
      </c>
      <c r="I95" s="419">
        <f>+[2]ระบบการควบคุมฯ!K652+[2]ระบบการควบคุมฯ!L652</f>
        <v>32200</v>
      </c>
      <c r="J95" s="419">
        <f t="shared" si="33"/>
        <v>7800</v>
      </c>
      <c r="K95" s="190"/>
    </row>
    <row r="96" spans="1:11" x14ac:dyDescent="0.6">
      <c r="A96" s="418" t="str">
        <f>+[2]ระบบการควบคุมฯ!A653</f>
        <v>(3</v>
      </c>
      <c r="B96" s="836" t="str">
        <f>+[2]ระบบการควบคุมฯ!B653</f>
        <v>ค่าใช้จ่ายในการเดินทางไปราชการ 150,000 บาท</v>
      </c>
      <c r="C96" s="952">
        <f>+[2]ระบบการควบคุมฯ!C652</f>
        <v>0</v>
      </c>
      <c r="D96" s="948">
        <f>+[2]ระบบการควบคุมฯ!F653</f>
        <v>20000</v>
      </c>
      <c r="E96" s="191"/>
      <c r="F96" s="406">
        <f t="shared" si="34"/>
        <v>20000</v>
      </c>
      <c r="G96" s="419">
        <f>+[2]ระบบการควบคุมฯ!G653+[2]ระบบการควบคุมฯ!H653</f>
        <v>0</v>
      </c>
      <c r="H96" s="419">
        <f>+[2]ระบบการควบคุมฯ!I653+[2]ระบบการควบคุมฯ!J653</f>
        <v>0</v>
      </c>
      <c r="I96" s="419">
        <f>+[2]ระบบการควบคุมฯ!K653+[2]ระบบการควบคุมฯ!L653</f>
        <v>0</v>
      </c>
      <c r="J96" s="419">
        <f t="shared" si="33"/>
        <v>20000</v>
      </c>
      <c r="K96" s="190"/>
    </row>
    <row r="97" spans="1:11" x14ac:dyDescent="0.6">
      <c r="A97" s="418" t="str">
        <f>+[2]ระบบการควบคุมฯ!A654</f>
        <v>(4</v>
      </c>
      <c r="B97" s="836" t="str">
        <f>+[2]ระบบการควบคุมฯ!B654</f>
        <v>ค่าซ่อมแซมและบำรุงรักษาทรัพย์สิน 200,000 บาท</v>
      </c>
      <c r="C97" s="952">
        <f>+[2]ระบบการควบคุมฯ!C653</f>
        <v>0</v>
      </c>
      <c r="D97" s="948">
        <f>+[2]ระบบการควบคุมฯ!F654</f>
        <v>30000</v>
      </c>
      <c r="E97" s="192"/>
      <c r="F97" s="406">
        <f t="shared" si="34"/>
        <v>30000</v>
      </c>
      <c r="G97" s="419">
        <f>+[2]ระบบการควบคุมฯ!G654+[2]ระบบการควบคุมฯ!H654</f>
        <v>0</v>
      </c>
      <c r="H97" s="419">
        <f>+[2]ระบบการควบคุมฯ!I654+[2]ระบบการควบคุมฯ!J654</f>
        <v>0</v>
      </c>
      <c r="I97" s="419">
        <f>+[2]ระบบการควบคุมฯ!K654+[2]ระบบการควบคุมฯ!L654</f>
        <v>25840.34</v>
      </c>
      <c r="J97" s="421">
        <f t="shared" si="33"/>
        <v>4159.66</v>
      </c>
      <c r="K97" s="193"/>
    </row>
    <row r="98" spans="1:11" x14ac:dyDescent="0.6">
      <c r="A98" s="418" t="str">
        <f>+[2]ระบบการควบคุมฯ!A655</f>
        <v>(5</v>
      </c>
      <c r="B98" s="836" t="str">
        <f>+[2]ระบบการควบคุมฯ!B655</f>
        <v>ค่าวัสดุสำนักงาน 300,000 บาท</v>
      </c>
      <c r="C98" s="952">
        <f>+[2]ระบบการควบคุมฯ!C654</f>
        <v>0</v>
      </c>
      <c r="D98" s="948">
        <f>+[2]ระบบการควบคุมฯ!F655</f>
        <v>80000</v>
      </c>
      <c r="E98" s="538"/>
      <c r="F98" s="406">
        <f t="shared" si="34"/>
        <v>80000</v>
      </c>
      <c r="G98" s="419">
        <f>+[2]ระบบการควบคุมฯ!G655+[2]ระบบการควบคุมฯ!H655</f>
        <v>0</v>
      </c>
      <c r="H98" s="419">
        <f>+[2]ระบบการควบคุมฯ!I655+[2]ระบบการควบคุมฯ!J655</f>
        <v>0</v>
      </c>
      <c r="I98" s="419">
        <f>+[2]ระบบการควบคุมฯ!K655+[2]ระบบการควบคุมฯ!L655</f>
        <v>17762.849999999999</v>
      </c>
      <c r="J98" s="419">
        <f t="shared" si="33"/>
        <v>62237.15</v>
      </c>
      <c r="K98" s="190"/>
    </row>
    <row r="99" spans="1:11" x14ac:dyDescent="0.6">
      <c r="A99" s="418" t="str">
        <f>+[2]ระบบการควบคุมฯ!A656</f>
        <v>(6</v>
      </c>
      <c r="B99" s="836" t="str">
        <f>+[2]ระบบการควบคุมฯ!B656</f>
        <v>ค่าน้ำมันเชื้อเพลิงและหล่อลื่น 300,000 บาท</v>
      </c>
      <c r="C99" s="952">
        <f>+[2]ระบบการควบคุมฯ!C655</f>
        <v>0</v>
      </c>
      <c r="D99" s="948">
        <f>+[2]ระบบการควบคุมฯ!F656</f>
        <v>200000</v>
      </c>
      <c r="E99" s="191"/>
      <c r="F99" s="406">
        <f t="shared" si="34"/>
        <v>200000</v>
      </c>
      <c r="G99" s="419">
        <f>+[2]ระบบการควบคุมฯ!G656+[2]ระบบการควบคุมฯ!H656</f>
        <v>0</v>
      </c>
      <c r="H99" s="419">
        <f>+[2]ระบบการควบคุมฯ!I656+[2]ระบบการควบคุมฯ!J656</f>
        <v>0</v>
      </c>
      <c r="I99" s="419">
        <f>+[2]ระบบการควบคุมฯ!K656+[2]ระบบการควบคุมฯ!L656</f>
        <v>106596.57</v>
      </c>
      <c r="J99" s="419">
        <f t="shared" si="33"/>
        <v>93403.43</v>
      </c>
      <c r="K99" s="194"/>
    </row>
    <row r="100" spans="1:11" x14ac:dyDescent="0.6">
      <c r="A100" s="418" t="str">
        <f>+[2]ระบบการควบคุมฯ!A657</f>
        <v>(7</v>
      </c>
      <c r="B100" s="836" t="str">
        <f>+[2]ระบบการควบคุมฯ!B657</f>
        <v>ค่าสาธารณูปโภค    500,000 บาท</v>
      </c>
      <c r="C100" s="952">
        <f>+[2]ระบบการควบคุมฯ!C656</f>
        <v>0</v>
      </c>
      <c r="D100" s="948">
        <f>+[2]ระบบการควบคุมฯ!F657</f>
        <v>0</v>
      </c>
      <c r="E100" s="191"/>
      <c r="F100" s="406">
        <f t="shared" si="34"/>
        <v>0</v>
      </c>
      <c r="G100" s="419">
        <f>+[2]ระบบการควบคุมฯ!G657+[2]ระบบการควบคุมฯ!H657</f>
        <v>0</v>
      </c>
      <c r="H100" s="419">
        <f>+[2]ระบบการควบคุมฯ!I657+[2]ระบบการควบคุมฯ!J657</f>
        <v>0</v>
      </c>
      <c r="I100" s="419">
        <f>+[2]ระบบการควบคุมฯ!K657+[2]ระบบการควบคุมฯ!L657</f>
        <v>0</v>
      </c>
      <c r="J100" s="419">
        <f t="shared" si="33"/>
        <v>0</v>
      </c>
      <c r="K100" s="194"/>
    </row>
    <row r="101" spans="1:11" ht="37.200000000000003" x14ac:dyDescent="0.6">
      <c r="A101" s="418" t="str">
        <f>+[2]ระบบการควบคุมฯ!A658</f>
        <v>(8</v>
      </c>
      <c r="B101" s="836" t="str">
        <f>+[2]ระบบการควบคุมฯ!B658</f>
        <v xml:space="preserve">อื่นๆ (รายการนอกเหนือ(1-(7 และหรือถัวจ่ายให้รายการ (1 -(7 โดยเฉพาะรายการที่ (7 ) </v>
      </c>
      <c r="C101" s="952">
        <f>+[2]ระบบการควบคุมฯ!C657</f>
        <v>0</v>
      </c>
      <c r="D101" s="948">
        <f>+[2]ระบบการควบคุมฯ!F658</f>
        <v>0</v>
      </c>
      <c r="E101" s="191"/>
      <c r="F101" s="406">
        <f t="shared" ref="F101" si="35">SUM(D101:E101)</f>
        <v>0</v>
      </c>
      <c r="G101" s="419">
        <f>+[2]ระบบการควบคุมฯ!G658+[2]ระบบการควบคุมฯ!H658</f>
        <v>0</v>
      </c>
      <c r="H101" s="419">
        <f>+[2]ระบบการควบคุมฯ!I658+[2]ระบบการควบคุมฯ!J658</f>
        <v>0</v>
      </c>
      <c r="I101" s="419">
        <f>+[2]ระบบการควบคุมฯ!K658+[2]ระบบการควบคุมฯ!L658</f>
        <v>0</v>
      </c>
      <c r="J101" s="421">
        <f t="shared" si="33"/>
        <v>0</v>
      </c>
      <c r="K101" s="841"/>
    </row>
    <row r="102" spans="1:11" ht="37.200000000000003" x14ac:dyDescent="0.6">
      <c r="A102" s="953" t="str">
        <f>+[2]ระบบการควบคุมฯ!A661</f>
        <v>2.1.3.4</v>
      </c>
      <c r="B102" s="954" t="str">
        <f>+[2]ระบบการควบคุมฯ!B661</f>
        <v>งบพัฒนาเพื่อพัฒนาคุณภาพการศึกษา 1,000,000 บาท</v>
      </c>
      <c r="C102" s="954" t="str">
        <f>+[2]ระบบการควบคุมฯ!C650</f>
        <v>ที่ ศธ 04002/ว824/1 มีค 66  ครั้งที่ 352</v>
      </c>
      <c r="D102" s="955">
        <f t="shared" ref="D102:J102" si="36">+D103+D113</f>
        <v>0</v>
      </c>
      <c r="E102" s="955">
        <f t="shared" si="36"/>
        <v>210000</v>
      </c>
      <c r="F102" s="955">
        <f t="shared" si="36"/>
        <v>210000</v>
      </c>
      <c r="G102" s="955">
        <f t="shared" si="36"/>
        <v>0</v>
      </c>
      <c r="H102" s="955">
        <f t="shared" si="36"/>
        <v>0</v>
      </c>
      <c r="I102" s="955">
        <f t="shared" si="36"/>
        <v>89270</v>
      </c>
      <c r="J102" s="955">
        <f t="shared" si="36"/>
        <v>120730</v>
      </c>
      <c r="K102" s="956"/>
    </row>
    <row r="103" spans="1:11" ht="37.200000000000003" x14ac:dyDescent="0.6">
      <c r="A103" s="422" t="str">
        <f>+[2]ระบบการควบคุมฯ!A662</f>
        <v>2.1.3.4.1</v>
      </c>
      <c r="B103" s="957" t="str">
        <f>+[2]ระบบการควบคุมฯ!B662</f>
        <v>งบกลยุทธ์ ของสพป.ปท.2 500,000 บาท (ประถม 449450) (20004 66 05164 05272)</v>
      </c>
      <c r="C103" s="832" t="str">
        <f>+[2]ระบบการควบคุมฯ!C649</f>
        <v>20004 35000200 200000</v>
      </c>
      <c r="D103" s="842">
        <f t="shared" ref="D103:J103" si="37">SUM(D104:D111)</f>
        <v>0</v>
      </c>
      <c r="E103" s="842">
        <f t="shared" si="37"/>
        <v>50550</v>
      </c>
      <c r="F103" s="842">
        <f t="shared" si="37"/>
        <v>50550</v>
      </c>
      <c r="G103" s="842">
        <f t="shared" si="37"/>
        <v>0</v>
      </c>
      <c r="H103" s="842">
        <f t="shared" si="37"/>
        <v>0</v>
      </c>
      <c r="I103" s="842">
        <f t="shared" si="37"/>
        <v>16800</v>
      </c>
      <c r="J103" s="842">
        <f t="shared" si="37"/>
        <v>33750</v>
      </c>
      <c r="K103" s="843"/>
    </row>
    <row r="104" spans="1:11" ht="74.400000000000006" x14ac:dyDescent="0.6">
      <c r="A104" s="426" t="str">
        <f>+[2]ระบบการควบคุมฯ!A663</f>
        <v>1)</v>
      </c>
      <c r="B104" s="199" t="str">
        <f>+[2]ระบบการควบคุมฯ!B663</f>
        <v>โครงการปฏิรูปกระบวนการเรียนรู้ที่ตอบสนองต่อการเปลี่ยนแปลงในศตวรรษที่ 21 150000</v>
      </c>
      <c r="C104" s="866" t="str">
        <f>+[2]ระบบการควบคุมฯ!C663</f>
        <v>บันทึกกลุ่มนโยบายและแผน ลว.27 มค 66 ดอกลักษณ์ อยู่ 2 รหัส</v>
      </c>
      <c r="D104" s="401"/>
      <c r="E104" s="401">
        <f>+[2]ระบบการควบคุมฯ!F663</f>
        <v>40550</v>
      </c>
      <c r="F104" s="401">
        <f>SUM(D104:E104)</f>
        <v>40550</v>
      </c>
      <c r="G104" s="401">
        <f>+[2]ระบบการควบคุมฯ!G663+[2]ระบบการควบคุมฯ!H663</f>
        <v>0</v>
      </c>
      <c r="H104" s="401">
        <f>+[2]ระบบการควบคุมฯ!I663+[2]ระบบการควบคุมฯ!J663</f>
        <v>0</v>
      </c>
      <c r="I104" s="401">
        <f>+[2]ระบบการควบคุมฯ!K663+[2]ระบบการควบคุมฯ!L663</f>
        <v>6800</v>
      </c>
      <c r="J104" s="401">
        <f>+F104-G104-H104-I104</f>
        <v>33750</v>
      </c>
      <c r="K104" s="557" t="s">
        <v>96</v>
      </c>
    </row>
    <row r="105" spans="1:11" ht="74.400000000000006" x14ac:dyDescent="0.6">
      <c r="A105" s="426" t="str">
        <f>+[2]ระบบการควบคุมฯ!A671</f>
        <v>2)</v>
      </c>
      <c r="B105" s="199" t="str">
        <f>+[2]ระบบการควบคุมฯ!B671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105" s="866" t="str">
        <f>+[2]ระบบการควบคุมฯ!C671</f>
        <v>บันทึกกลุ่มนโยบายและแผน ลว.27 มีค 66 ศน จิราภรณ์</v>
      </c>
      <c r="D105" s="401"/>
      <c r="E105" s="401">
        <f>+[2]ระบบการควบคุมฯ!F671</f>
        <v>10000</v>
      </c>
      <c r="F105" s="401">
        <f>SUM(D105:E105)</f>
        <v>10000</v>
      </c>
      <c r="G105" s="401">
        <f>+[2]ระบบการควบคุมฯ!G671+[2]ระบบการควบคุมฯ!H671</f>
        <v>0</v>
      </c>
      <c r="H105" s="401">
        <f>+[2]ระบบการควบคุมฯ!I671+[2]ระบบการควบคุมฯ!J671</f>
        <v>0</v>
      </c>
      <c r="I105" s="401">
        <f>+[2]ระบบการควบคุมฯ!K671+[2]ระบบการควบคุมฯ!L671</f>
        <v>10000</v>
      </c>
      <c r="J105" s="401">
        <f t="shared" ref="J105" si="38">+F105-G105-H105-I105</f>
        <v>0</v>
      </c>
      <c r="K105" s="427" t="s">
        <v>96</v>
      </c>
    </row>
    <row r="106" spans="1:11" x14ac:dyDescent="0.6">
      <c r="A106" s="426"/>
      <c r="B106" s="199"/>
      <c r="C106" s="866"/>
      <c r="D106" s="401"/>
      <c r="E106" s="401"/>
      <c r="F106" s="401"/>
      <c r="G106" s="401"/>
      <c r="H106" s="401"/>
      <c r="I106" s="401"/>
      <c r="J106" s="401"/>
      <c r="K106" s="427"/>
    </row>
    <row r="107" spans="1:11" x14ac:dyDescent="0.6">
      <c r="A107" s="426"/>
      <c r="B107" s="199"/>
      <c r="C107" s="866"/>
      <c r="D107" s="401"/>
      <c r="E107" s="401"/>
      <c r="F107" s="401"/>
      <c r="G107" s="401"/>
      <c r="H107" s="401"/>
      <c r="I107" s="401"/>
      <c r="J107" s="401"/>
      <c r="K107" s="427"/>
    </row>
    <row r="108" spans="1:11" x14ac:dyDescent="0.6">
      <c r="A108" s="426"/>
      <c r="B108" s="199"/>
      <c r="C108" s="866"/>
      <c r="D108" s="401"/>
      <c r="E108" s="401"/>
      <c r="F108" s="401"/>
      <c r="G108" s="401"/>
      <c r="H108" s="401"/>
      <c r="I108" s="401"/>
      <c r="J108" s="401"/>
      <c r="K108" s="427"/>
    </row>
    <row r="109" spans="1:11" x14ac:dyDescent="0.6">
      <c r="A109" s="426"/>
      <c r="B109" s="199"/>
      <c r="C109" s="866"/>
      <c r="D109" s="401"/>
      <c r="E109" s="401"/>
      <c r="F109" s="401"/>
      <c r="G109" s="401"/>
      <c r="H109" s="401"/>
      <c r="I109" s="401"/>
      <c r="J109" s="401"/>
      <c r="K109" s="427"/>
    </row>
    <row r="110" spans="1:11" x14ac:dyDescent="0.6">
      <c r="A110" s="426"/>
      <c r="B110" s="199"/>
      <c r="C110" s="866"/>
      <c r="D110" s="401"/>
      <c r="E110" s="401"/>
      <c r="F110" s="401"/>
      <c r="G110" s="401"/>
      <c r="H110" s="401"/>
      <c r="I110" s="401"/>
      <c r="J110" s="401"/>
      <c r="K110" s="427"/>
    </row>
    <row r="111" spans="1:11" x14ac:dyDescent="0.6">
      <c r="A111" s="426"/>
      <c r="B111" s="199"/>
      <c r="C111" s="866"/>
      <c r="D111" s="401"/>
      <c r="E111" s="401"/>
      <c r="F111" s="401"/>
      <c r="G111" s="401"/>
      <c r="H111" s="401"/>
      <c r="I111" s="401"/>
      <c r="J111" s="401"/>
      <c r="K111" s="427"/>
    </row>
    <row r="112" spans="1:11" x14ac:dyDescent="0.6">
      <c r="A112" s="426"/>
      <c r="B112" s="885"/>
      <c r="C112" s="886"/>
      <c r="D112" s="887"/>
      <c r="E112" s="887"/>
      <c r="F112" s="887"/>
      <c r="G112" s="887"/>
      <c r="H112" s="887"/>
      <c r="I112" s="887"/>
      <c r="J112" s="888"/>
      <c r="K112" s="427"/>
    </row>
    <row r="113" spans="1:11" ht="37.200000000000003" x14ac:dyDescent="0.6">
      <c r="A113" s="844" t="str">
        <f>+[2]ระบบการควบคุมฯ!A664</f>
        <v>2.1.3.4.2</v>
      </c>
      <c r="B113" s="845" t="str">
        <f>+[2]ระบบการควบคุมฯ!B664</f>
        <v>งบเพิ่มประสิทธิผลกลยุทธ์ของ สพฐ. 1,500,000 บาท (20004 66 05164 05272)</v>
      </c>
      <c r="C113" s="846" t="str">
        <f>+[2]ระบบการควบคุมฯ!C664</f>
        <v>ที่ ศธ 04002/ว824/1 มีค 66  ครั้งที่ 352</v>
      </c>
      <c r="D113" s="466">
        <f t="shared" ref="D113:J113" si="39">SUM(D114:D118)</f>
        <v>0</v>
      </c>
      <c r="E113" s="466">
        <f t="shared" si="39"/>
        <v>159450</v>
      </c>
      <c r="F113" s="466">
        <f t="shared" si="39"/>
        <v>159450</v>
      </c>
      <c r="G113" s="466">
        <f t="shared" si="39"/>
        <v>0</v>
      </c>
      <c r="H113" s="466">
        <f t="shared" si="39"/>
        <v>0</v>
      </c>
      <c r="I113" s="466">
        <f t="shared" si="39"/>
        <v>72470</v>
      </c>
      <c r="J113" s="466">
        <f t="shared" si="39"/>
        <v>86980</v>
      </c>
      <c r="K113" s="847" t="s">
        <v>16</v>
      </c>
    </row>
    <row r="114" spans="1:11" ht="74.400000000000006" x14ac:dyDescent="0.6">
      <c r="A114" s="400" t="str">
        <f>+[2]ระบบการควบคุมฯ!A667</f>
        <v>1)</v>
      </c>
      <c r="B114" s="810" t="str">
        <f>+[2]ระบบการควบคุมฯ!B667</f>
        <v>โครงการพัฒนาศักยภาพการบริหารจัดการ 100,000 บาท</v>
      </c>
      <c r="C114" s="848" t="str">
        <f>+[2]ระบบการควบคุมฯ!C667</f>
        <v>บันทึกกลุ่มนโยบายและแผน ลว.27 มค 66 ดอกลักษณ์</v>
      </c>
      <c r="D114" s="401"/>
      <c r="E114" s="401">
        <f>+[2]ระบบการควบคุมฯ!E667</f>
        <v>70000</v>
      </c>
      <c r="F114" s="401">
        <f>+D114+E114</f>
        <v>70000</v>
      </c>
      <c r="G114" s="401">
        <f>+[2]ระบบการควบคุมฯ!G667+[2]ระบบการควบคุมฯ!H667</f>
        <v>0</v>
      </c>
      <c r="H114" s="401">
        <f>+[2]ระบบการควบคุมฯ!I667+[2]ระบบการควบคุมฯ!J667</f>
        <v>0</v>
      </c>
      <c r="I114" s="401">
        <f>+[2]ระบบการควบคุมฯ!K667+[2]ระบบการควบคุมฯ!L667</f>
        <v>39900</v>
      </c>
      <c r="J114" s="401">
        <f>+F114-G114-H114-I114</f>
        <v>30100</v>
      </c>
      <c r="K114" s="427" t="s">
        <v>96</v>
      </c>
    </row>
    <row r="115" spans="1:11" ht="55.8" x14ac:dyDescent="0.6">
      <c r="A115" s="400" t="str">
        <f>+[2]ระบบการควบคุมฯ!A668</f>
        <v>2)</v>
      </c>
      <c r="B115" s="810" t="str">
        <f>+[2]ระบบการควบคุมฯ!B668</f>
        <v>โครงการเสริมสร้างความรู้ความเข้าใจระบบการประเมินวิทยฐานดิจิทัล(DPA) 30,000 บาท</v>
      </c>
      <c r="C115" s="848" t="str">
        <f>+[2]ระบบการควบคุมฯ!C668</f>
        <v>บันทึกกลุ่มนโยบายและแผน ลว.26 มค 66 น้ำผึ้ง</v>
      </c>
      <c r="D115" s="401"/>
      <c r="E115" s="401">
        <f>+[2]ระบบการควบคุมฯ!E668</f>
        <v>30000</v>
      </c>
      <c r="F115" s="401">
        <f t="shared" ref="F115:F117" si="40">+D115+E115</f>
        <v>30000</v>
      </c>
      <c r="G115" s="401">
        <f>+[2]ระบบการควบคุมฯ!G668+[2]ระบบการควบคุมฯ!H668</f>
        <v>0</v>
      </c>
      <c r="H115" s="401">
        <f>+[2]ระบบการควบคุมฯ!I668+[2]ระบบการควบคุมฯ!J668</f>
        <v>0</v>
      </c>
      <c r="I115" s="401">
        <f>+[2]ระบบการควบคุมฯ!K668+[2]ระบบการควบคุมฯ!L668</f>
        <v>0</v>
      </c>
      <c r="J115" s="401">
        <f t="shared" ref="J115:J118" si="41">+F115-G115-H115-I115</f>
        <v>30000</v>
      </c>
      <c r="K115" s="1090" t="s">
        <v>207</v>
      </c>
    </row>
    <row r="116" spans="1:11" ht="74.400000000000006" x14ac:dyDescent="0.6">
      <c r="A116" s="400" t="str">
        <f>+[2]ระบบการควบคุมฯ!A669</f>
        <v>3)</v>
      </c>
      <c r="B116" s="810" t="str">
        <f>+[2]ระบบการควบคุมฯ!B669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16" s="848" t="str">
        <f>+[2]ระบบการควบคุมฯ!C669</f>
        <v>บท.แผนลว. 18 ม.ค. 66 อยู่ 2 รหัส64 8280 +รหัส72   29450</v>
      </c>
      <c r="D116" s="401"/>
      <c r="E116" s="401">
        <f>+[2]ระบบการควบคุมฯ!E669</f>
        <v>29450</v>
      </c>
      <c r="F116" s="401">
        <f t="shared" si="40"/>
        <v>29450</v>
      </c>
      <c r="G116" s="401">
        <f>+[2]ระบบการควบคุมฯ!G669+[2]ระบบการควบคุมฯ!H669</f>
        <v>0</v>
      </c>
      <c r="H116" s="401">
        <f>+[2]ระบบการควบคุมฯ!I669+[2]ระบบการควบคุมฯ!J669</f>
        <v>0</v>
      </c>
      <c r="I116" s="401">
        <f>+[2]ระบบการควบคุมฯ!K669+[2]ระบบการควบคุมฯ!L669</f>
        <v>16760</v>
      </c>
      <c r="J116" s="401">
        <f t="shared" si="41"/>
        <v>12690</v>
      </c>
      <c r="K116" s="427" t="s">
        <v>96</v>
      </c>
    </row>
    <row r="117" spans="1:11" ht="74.400000000000006" x14ac:dyDescent="0.6">
      <c r="A117" s="400" t="str">
        <f>+[2]ระบบการควบคุมฯ!A670</f>
        <v>4)</v>
      </c>
      <c r="B117" s="810" t="str">
        <f>+[2]ระบบการควบคุมฯ!B670</f>
        <v>โครงการส่งเสริมศักยภาพตามการเรียนรู้ที่หลากหลาย 150,000 บาท</v>
      </c>
      <c r="C117" s="848" t="str">
        <f>+[2]ระบบการควบคุมฯ!C670</f>
        <v xml:space="preserve">บท.แผนลว. 31 มี.ค. 66 </v>
      </c>
      <c r="D117" s="401"/>
      <c r="E117" s="401">
        <f>+[2]ระบบการควบคุมฯ!E670</f>
        <v>30000</v>
      </c>
      <c r="F117" s="401">
        <f t="shared" si="40"/>
        <v>30000</v>
      </c>
      <c r="G117" s="401">
        <f>+[2]ระบบการควบคุมฯ!G670+[2]ระบบการควบคุมฯ!H670</f>
        <v>0</v>
      </c>
      <c r="H117" s="401">
        <f>+[2]ระบบการควบคุมฯ!I670+[2]ระบบการควบคุมฯ!J670</f>
        <v>0</v>
      </c>
      <c r="I117" s="401">
        <f>+[2]ระบบการควบคุมฯ!K670+[2]ระบบการควบคุมฯ!L670</f>
        <v>15810</v>
      </c>
      <c r="J117" s="401">
        <f t="shared" si="41"/>
        <v>14190</v>
      </c>
      <c r="K117" s="427" t="s">
        <v>96</v>
      </c>
    </row>
    <row r="118" spans="1:11" x14ac:dyDescent="0.6">
      <c r="A118" s="400"/>
      <c r="B118" s="810">
        <f>+[2]ระบบการควบคุมฯ!B484</f>
        <v>0</v>
      </c>
      <c r="C118" s="811">
        <f>+[2]ระบบการควบคุมฯ!C484</f>
        <v>0</v>
      </c>
      <c r="D118" s="401">
        <f>+[3]ระบบการควบคุมฯ!D450</f>
        <v>0</v>
      </c>
      <c r="E118" s="401">
        <f>+[2]ระบบการควบคุมฯ!E484</f>
        <v>0</v>
      </c>
      <c r="F118" s="401">
        <f t="shared" ref="F118" si="42">SUM(D118:E118)</f>
        <v>0</v>
      </c>
      <c r="G118" s="401">
        <f>+[2]ระบบการควบคุมฯ!G484+[2]ระบบการควบคุมฯ!H484</f>
        <v>0</v>
      </c>
      <c r="H118" s="401">
        <f>+[2]ระบบการควบคุมฯ!I484+[2]ระบบการควบคุมฯ!J484</f>
        <v>0</v>
      </c>
      <c r="I118" s="401">
        <f>+[2]ระบบการควบคุมฯ!K484+[2]ระบบการควบคุมฯ!L484</f>
        <v>0</v>
      </c>
      <c r="J118" s="401">
        <f t="shared" si="41"/>
        <v>0</v>
      </c>
      <c r="K118" s="430"/>
    </row>
    <row r="119" spans="1:11" x14ac:dyDescent="0.6">
      <c r="A119" s="428"/>
      <c r="B119" s="201" t="s">
        <v>19</v>
      </c>
      <c r="C119" s="849"/>
      <c r="D119" s="429">
        <f>+D8</f>
        <v>3000000</v>
      </c>
      <c r="E119" s="429">
        <f t="shared" ref="E119:J119" si="43">+E8</f>
        <v>2000000</v>
      </c>
      <c r="F119" s="429">
        <f t="shared" si="43"/>
        <v>5000000</v>
      </c>
      <c r="G119" s="429">
        <f t="shared" si="43"/>
        <v>0</v>
      </c>
      <c r="H119" s="429">
        <f t="shared" si="43"/>
        <v>0</v>
      </c>
      <c r="I119" s="429">
        <f t="shared" si="43"/>
        <v>3165015.7199999997</v>
      </c>
      <c r="J119" s="429">
        <f t="shared" si="43"/>
        <v>1834984.2799999998</v>
      </c>
      <c r="K119" s="200"/>
    </row>
    <row r="120" spans="1:11" x14ac:dyDescent="0.6">
      <c r="A120" s="202"/>
      <c r="B120" s="203" t="s">
        <v>20</v>
      </c>
      <c r="C120" s="958"/>
      <c r="D120" s="959"/>
      <c r="E120" s="867"/>
      <c r="F120" s="477">
        <f>SUM(G120:J120)</f>
        <v>100</v>
      </c>
      <c r="G120" s="1091">
        <f>+G119*100/F119</f>
        <v>0</v>
      </c>
      <c r="H120" s="479">
        <v>0</v>
      </c>
      <c r="I120" s="480">
        <f>+I119*100/F119</f>
        <v>63.300314399999998</v>
      </c>
      <c r="J120" s="478">
        <f>+J119*100/F119</f>
        <v>36.699685599999995</v>
      </c>
      <c r="K120" s="868"/>
    </row>
    <row r="121" spans="1:11" x14ac:dyDescent="0.6">
      <c r="A121" s="960"/>
      <c r="B121" s="961"/>
      <c r="C121" s="962"/>
      <c r="D121" s="963"/>
      <c r="E121" s="963"/>
      <c r="F121" s="1181" t="s">
        <v>141</v>
      </c>
      <c r="G121" s="1181"/>
      <c r="H121" s="1181"/>
      <c r="I121" s="1181"/>
      <c r="J121" s="964"/>
      <c r="K121" s="965"/>
    </row>
    <row r="122" spans="1:11" x14ac:dyDescent="0.6">
      <c r="A122" s="960"/>
      <c r="B122" s="961"/>
      <c r="C122" s="962"/>
      <c r="D122" s="963"/>
      <c r="E122" s="963"/>
      <c r="F122" s="963"/>
      <c r="G122" s="966"/>
      <c r="H122" s="966"/>
      <c r="I122" s="966"/>
      <c r="J122" s="966"/>
      <c r="K122" s="965"/>
    </row>
    <row r="123" spans="1:11" x14ac:dyDescent="0.6">
      <c r="A123" s="967" t="s">
        <v>65</v>
      </c>
      <c r="B123" s="968"/>
      <c r="C123" s="969"/>
      <c r="D123" s="963"/>
      <c r="E123" s="966"/>
      <c r="F123" s="966"/>
      <c r="G123" s="966"/>
      <c r="H123" s="966"/>
      <c r="I123" s="970"/>
      <c r="J123" s="966"/>
      <c r="K123" s="965"/>
    </row>
    <row r="124" spans="1:11" x14ac:dyDescent="0.6">
      <c r="A124" s="1182" t="s">
        <v>23</v>
      </c>
      <c r="B124" s="1182"/>
      <c r="C124" s="971"/>
      <c r="D124" s="972"/>
      <c r="E124" s="973"/>
      <c r="F124" s="1183" t="s">
        <v>40</v>
      </c>
      <c r="G124" s="1183"/>
      <c r="H124" s="973"/>
      <c r="I124" s="973"/>
      <c r="J124" s="966"/>
      <c r="K124" s="965"/>
    </row>
    <row r="125" spans="1:11" x14ac:dyDescent="0.6">
      <c r="A125" s="967" t="s">
        <v>106</v>
      </c>
      <c r="B125" s="974"/>
      <c r="C125" s="975"/>
      <c r="D125" s="976" t="s">
        <v>24</v>
      </c>
      <c r="E125" s="977" t="s">
        <v>21</v>
      </c>
      <c r="F125" s="966" t="s">
        <v>22</v>
      </c>
      <c r="G125" s="978" t="s">
        <v>121</v>
      </c>
      <c r="H125" s="966" t="s">
        <v>100</v>
      </c>
      <c r="I125" s="966"/>
      <c r="J125" s="966"/>
      <c r="K125" s="965"/>
    </row>
    <row r="126" spans="1:11" x14ac:dyDescent="0.6">
      <c r="A126" s="1184"/>
      <c r="B126" s="1184"/>
      <c r="C126" s="1092"/>
      <c r="D126" s="972"/>
      <c r="E126" s="1183" t="s">
        <v>146</v>
      </c>
      <c r="F126" s="1183"/>
      <c r="G126" s="1183"/>
      <c r="H126" s="1183"/>
      <c r="I126" s="1093"/>
      <c r="J126" s="1093"/>
      <c r="K126" s="1094"/>
    </row>
    <row r="127" spans="1:11" x14ac:dyDescent="0.6">
      <c r="A127" s="1095"/>
      <c r="B127" s="1096"/>
      <c r="C127" s="1097"/>
      <c r="D127" s="1180" t="s">
        <v>24</v>
      </c>
      <c r="E127" s="1180"/>
      <c r="F127" s="1180"/>
      <c r="G127" s="1180"/>
      <c r="H127" s="1180"/>
      <c r="I127" s="1180"/>
      <c r="J127" s="973"/>
      <c r="K127" s="1094"/>
    </row>
    <row r="128" spans="1:11" x14ac:dyDescent="0.6">
      <c r="A128" s="1098"/>
      <c r="B128" s="1099"/>
      <c r="C128" s="1100"/>
      <c r="D128" s="963"/>
      <c r="E128" s="963"/>
      <c r="F128" s="963"/>
      <c r="G128" s="1101"/>
      <c r="H128" s="1101"/>
      <c r="I128" s="1101"/>
      <c r="J128" s="964"/>
      <c r="K128" s="965"/>
    </row>
    <row r="129" spans="1:11" x14ac:dyDescent="0.6">
      <c r="A129" s="1098"/>
      <c r="B129" s="1099"/>
      <c r="C129" s="1100"/>
      <c r="D129" s="963"/>
      <c r="E129" s="963"/>
      <c r="F129" s="963"/>
      <c r="G129" s="1101"/>
      <c r="H129" s="1101"/>
      <c r="I129" s="1101"/>
      <c r="J129" s="964"/>
      <c r="K129" s="965"/>
    </row>
    <row r="130" spans="1:11" x14ac:dyDescent="0.6">
      <c r="A130" s="1098"/>
      <c r="B130" s="1099"/>
      <c r="C130" s="1100"/>
      <c r="D130" s="963"/>
      <c r="E130" s="963"/>
      <c r="F130" s="963"/>
      <c r="G130" s="1101"/>
      <c r="H130" s="1101"/>
      <c r="I130" s="1101"/>
      <c r="J130" s="964"/>
      <c r="K130" s="965"/>
    </row>
    <row r="131" spans="1:11" x14ac:dyDescent="0.6">
      <c r="A131" s="1098"/>
      <c r="B131" s="1099"/>
      <c r="C131" s="1100"/>
      <c r="D131" s="963"/>
      <c r="E131" s="963"/>
      <c r="F131" s="963"/>
      <c r="G131" s="1101"/>
      <c r="H131" s="1101"/>
      <c r="I131" s="1101"/>
      <c r="J131" s="964"/>
      <c r="K131" s="965"/>
    </row>
    <row r="132" spans="1:11" x14ac:dyDescent="0.6">
      <c r="A132" s="1098"/>
      <c r="B132" s="1099"/>
      <c r="C132" s="1100"/>
      <c r="D132" s="963"/>
      <c r="E132" s="963"/>
      <c r="F132" s="963"/>
      <c r="G132" s="1101"/>
      <c r="H132" s="1101"/>
      <c r="I132" s="1101"/>
      <c r="J132" s="964"/>
      <c r="K132" s="965"/>
    </row>
    <row r="133" spans="1:11" x14ac:dyDescent="0.6">
      <c r="D133" s="79"/>
      <c r="E133" s="79"/>
      <c r="F133" s="79"/>
      <c r="G133" s="79"/>
      <c r="H133" s="79"/>
      <c r="I133" s="79"/>
    </row>
    <row r="134" spans="1:11" x14ac:dyDescent="0.6">
      <c r="D134" s="79"/>
      <c r="E134" s="79"/>
      <c r="F134" s="79"/>
      <c r="G134" s="79"/>
      <c r="H134" s="79"/>
      <c r="I134" s="79"/>
    </row>
    <row r="135" spans="1:11" x14ac:dyDescent="0.6">
      <c r="D135" s="79"/>
      <c r="E135" s="79"/>
      <c r="F135" s="79"/>
      <c r="G135" s="79"/>
      <c r="H135" s="79"/>
      <c r="I135" s="79"/>
    </row>
    <row r="136" spans="1:11" x14ac:dyDescent="0.6">
      <c r="D136" s="79"/>
      <c r="E136" s="79"/>
      <c r="F136" s="79"/>
      <c r="G136" s="79"/>
      <c r="H136" s="79"/>
      <c r="I136" s="79"/>
    </row>
    <row r="137" spans="1:11" x14ac:dyDescent="0.6">
      <c r="D137" s="79"/>
      <c r="E137" s="79"/>
      <c r="F137" s="79"/>
      <c r="G137" s="79"/>
      <c r="H137" s="79"/>
      <c r="I137" s="79"/>
    </row>
    <row r="138" spans="1:11" x14ac:dyDescent="0.6">
      <c r="D138" s="79"/>
      <c r="E138" s="79"/>
      <c r="F138" s="79"/>
      <c r="G138" s="79"/>
      <c r="H138" s="79"/>
      <c r="I138" s="79"/>
    </row>
    <row r="139" spans="1:11" x14ac:dyDescent="0.6">
      <c r="D139" s="79"/>
      <c r="E139" s="79"/>
      <c r="F139" s="79"/>
      <c r="G139" s="79"/>
      <c r="H139" s="79"/>
      <c r="I139" s="79"/>
    </row>
    <row r="140" spans="1:11" x14ac:dyDescent="0.6">
      <c r="D140" s="79"/>
      <c r="E140" s="79"/>
      <c r="F140" s="79"/>
      <c r="G140" s="79"/>
      <c r="H140" s="79"/>
      <c r="I140" s="79"/>
    </row>
    <row r="141" spans="1:11" x14ac:dyDescent="0.6">
      <c r="D141" s="79"/>
      <c r="E141" s="79"/>
      <c r="F141" s="79"/>
      <c r="G141" s="79"/>
      <c r="H141" s="79"/>
      <c r="I141" s="79"/>
    </row>
    <row r="142" spans="1:11" x14ac:dyDescent="0.6">
      <c r="D142" s="79"/>
      <c r="E142" s="79"/>
      <c r="F142" s="79"/>
      <c r="G142" s="79"/>
      <c r="H142" s="79"/>
      <c r="I142" s="79"/>
    </row>
    <row r="143" spans="1:11" x14ac:dyDescent="0.6">
      <c r="D143" s="79"/>
      <c r="E143" s="79"/>
      <c r="F143" s="79"/>
      <c r="G143" s="79"/>
      <c r="H143" s="79"/>
      <c r="I143" s="79"/>
    </row>
    <row r="144" spans="1:11" x14ac:dyDescent="0.6">
      <c r="D144" s="79"/>
      <c r="E144" s="79"/>
      <c r="F144" s="79"/>
      <c r="G144" s="79"/>
      <c r="H144" s="79"/>
      <c r="I144" s="79"/>
    </row>
    <row r="145" spans="4:9" x14ac:dyDescent="0.6">
      <c r="D145" s="79"/>
      <c r="E145" s="79"/>
      <c r="F145" s="79"/>
      <c r="G145" s="79"/>
      <c r="H145" s="79"/>
      <c r="I145" s="79"/>
    </row>
    <row r="146" spans="4:9" x14ac:dyDescent="0.6">
      <c r="D146" s="79"/>
      <c r="E146" s="79"/>
      <c r="F146" s="79"/>
      <c r="G146" s="79"/>
      <c r="H146" s="79"/>
      <c r="I146" s="79"/>
    </row>
    <row r="147" spans="4:9" x14ac:dyDescent="0.6">
      <c r="D147" s="79"/>
      <c r="E147" s="79"/>
      <c r="F147" s="79"/>
      <c r="G147" s="79"/>
      <c r="H147" s="79"/>
      <c r="I147" s="79"/>
    </row>
    <row r="148" spans="4:9" x14ac:dyDescent="0.6">
      <c r="D148" s="79"/>
      <c r="E148" s="79"/>
      <c r="F148" s="79"/>
      <c r="G148" s="79"/>
      <c r="H148" s="79"/>
      <c r="I148" s="79"/>
    </row>
    <row r="149" spans="4:9" x14ac:dyDescent="0.6">
      <c r="D149" s="79"/>
      <c r="E149" s="79"/>
      <c r="F149" s="79"/>
      <c r="G149" s="79"/>
      <c r="H149" s="79"/>
      <c r="I149" s="79"/>
    </row>
    <row r="150" spans="4:9" x14ac:dyDescent="0.6">
      <c r="D150" s="79"/>
      <c r="E150" s="79"/>
      <c r="F150" s="79"/>
      <c r="G150" s="79"/>
      <c r="H150" s="79"/>
      <c r="I150" s="79"/>
    </row>
    <row r="151" spans="4:9" x14ac:dyDescent="0.6">
      <c r="D151" s="79"/>
      <c r="E151" s="79"/>
      <c r="F151" s="79"/>
      <c r="G151" s="79"/>
      <c r="H151" s="79"/>
      <c r="I151" s="79"/>
    </row>
    <row r="152" spans="4:9" x14ac:dyDescent="0.6">
      <c r="D152" s="79"/>
      <c r="E152" s="79"/>
      <c r="F152" s="79"/>
      <c r="G152" s="79"/>
      <c r="H152" s="79"/>
      <c r="I152" s="79"/>
    </row>
    <row r="153" spans="4:9" x14ac:dyDescent="0.6">
      <c r="D153" s="79"/>
      <c r="E153" s="79"/>
      <c r="F153" s="79"/>
      <c r="G153" s="79"/>
      <c r="H153" s="79"/>
      <c r="I153" s="79"/>
    </row>
    <row r="154" spans="4:9" x14ac:dyDescent="0.6">
      <c r="D154" s="79"/>
      <c r="E154" s="79"/>
      <c r="F154" s="79"/>
      <c r="G154" s="79"/>
      <c r="H154" s="79"/>
      <c r="I154" s="79"/>
    </row>
    <row r="155" spans="4:9" x14ac:dyDescent="0.6">
      <c r="D155" s="79"/>
      <c r="E155" s="79"/>
      <c r="F155" s="79"/>
      <c r="G155" s="79"/>
      <c r="H155" s="79"/>
      <c r="I155" s="79"/>
    </row>
    <row r="156" spans="4:9" x14ac:dyDescent="0.6">
      <c r="D156" s="79"/>
      <c r="E156" s="79"/>
      <c r="F156" s="79"/>
      <c r="G156" s="79"/>
      <c r="H156" s="79"/>
      <c r="I156" s="79"/>
    </row>
    <row r="157" spans="4:9" x14ac:dyDescent="0.6">
      <c r="D157" s="79"/>
      <c r="E157" s="79"/>
      <c r="F157" s="79"/>
      <c r="G157" s="79"/>
      <c r="H157" s="79"/>
      <c r="I157" s="79"/>
    </row>
    <row r="158" spans="4:9" x14ac:dyDescent="0.6">
      <c r="D158" s="79"/>
      <c r="E158" s="79"/>
      <c r="F158" s="79"/>
      <c r="G158" s="79"/>
      <c r="H158" s="79"/>
      <c r="I158" s="79"/>
    </row>
    <row r="159" spans="4:9" x14ac:dyDescent="0.6">
      <c r="D159" s="79"/>
      <c r="E159" s="79"/>
      <c r="F159" s="79"/>
      <c r="G159" s="79"/>
      <c r="H159" s="79"/>
      <c r="I159" s="79"/>
    </row>
    <row r="160" spans="4:9" x14ac:dyDescent="0.6">
      <c r="D160" s="79"/>
      <c r="E160" s="79"/>
      <c r="F160" s="79"/>
      <c r="G160" s="79"/>
      <c r="H160" s="79"/>
      <c r="I160" s="79"/>
    </row>
    <row r="161" spans="4:9" x14ac:dyDescent="0.6">
      <c r="D161" s="79"/>
      <c r="E161" s="79"/>
      <c r="F161" s="79"/>
      <c r="G161" s="79"/>
      <c r="H161" s="79"/>
      <c r="I161" s="79"/>
    </row>
    <row r="162" spans="4:9" x14ac:dyDescent="0.6">
      <c r="D162" s="79"/>
      <c r="E162" s="79"/>
      <c r="F162" s="79"/>
      <c r="G162" s="79"/>
      <c r="H162" s="79"/>
      <c r="I162" s="79"/>
    </row>
    <row r="163" spans="4:9" x14ac:dyDescent="0.6">
      <c r="D163" s="79"/>
      <c r="E163" s="79"/>
      <c r="F163" s="79"/>
      <c r="G163" s="79"/>
      <c r="H163" s="79"/>
      <c r="I163" s="79"/>
    </row>
    <row r="164" spans="4:9" x14ac:dyDescent="0.6">
      <c r="D164" s="79"/>
      <c r="E164" s="79"/>
      <c r="F164" s="79"/>
      <c r="G164" s="79"/>
      <c r="H164" s="79"/>
      <c r="I164" s="79"/>
    </row>
    <row r="165" spans="4:9" x14ac:dyDescent="0.6">
      <c r="D165" s="79"/>
      <c r="E165" s="79"/>
      <c r="F165" s="79"/>
      <c r="G165" s="79"/>
      <c r="H165" s="79"/>
      <c r="I165" s="79"/>
    </row>
    <row r="166" spans="4:9" x14ac:dyDescent="0.6">
      <c r="D166" s="79"/>
      <c r="E166" s="79"/>
      <c r="F166" s="79"/>
      <c r="G166" s="79"/>
      <c r="H166" s="79"/>
      <c r="I166" s="79"/>
    </row>
    <row r="167" spans="4:9" x14ac:dyDescent="0.6">
      <c r="D167" s="79"/>
      <c r="E167" s="79"/>
      <c r="F167" s="79"/>
      <c r="G167" s="79"/>
      <c r="H167" s="79"/>
      <c r="I167" s="79"/>
    </row>
    <row r="168" spans="4:9" x14ac:dyDescent="0.6">
      <c r="D168" s="79"/>
      <c r="E168" s="79"/>
      <c r="F168" s="79"/>
      <c r="G168" s="79"/>
      <c r="H168" s="79"/>
      <c r="I168" s="79"/>
    </row>
    <row r="169" spans="4:9" x14ac:dyDescent="0.6">
      <c r="D169" s="79"/>
      <c r="E169" s="79"/>
      <c r="F169" s="79"/>
      <c r="G169" s="79"/>
      <c r="H169" s="79"/>
      <c r="I169" s="79"/>
    </row>
    <row r="170" spans="4:9" x14ac:dyDescent="0.6">
      <c r="D170" s="79"/>
      <c r="E170" s="79"/>
      <c r="F170" s="79"/>
      <c r="G170" s="79"/>
      <c r="H170" s="79"/>
      <c r="I170" s="79"/>
    </row>
    <row r="171" spans="4:9" x14ac:dyDescent="0.6">
      <c r="D171" s="79"/>
      <c r="E171" s="79"/>
      <c r="F171" s="79"/>
      <c r="G171" s="79"/>
      <c r="H171" s="79"/>
      <c r="I171" s="79"/>
    </row>
    <row r="172" spans="4:9" x14ac:dyDescent="0.6">
      <c r="D172" s="79"/>
      <c r="E172" s="79"/>
      <c r="F172" s="79"/>
      <c r="G172" s="79"/>
      <c r="H172" s="79"/>
      <c r="I172" s="79"/>
    </row>
    <row r="173" spans="4:9" x14ac:dyDescent="0.6">
      <c r="D173" s="79"/>
      <c r="E173" s="79"/>
      <c r="F173" s="79"/>
      <c r="G173" s="79"/>
      <c r="H173" s="79"/>
      <c r="I173" s="79"/>
    </row>
    <row r="174" spans="4:9" x14ac:dyDescent="0.6">
      <c r="D174" s="79"/>
      <c r="E174" s="79"/>
      <c r="F174" s="79"/>
      <c r="G174" s="79"/>
      <c r="H174" s="79"/>
      <c r="I174" s="79"/>
    </row>
    <row r="175" spans="4:9" x14ac:dyDescent="0.6">
      <c r="D175" s="79"/>
      <c r="E175" s="79"/>
      <c r="F175" s="79"/>
      <c r="G175" s="79"/>
      <c r="H175" s="79"/>
      <c r="I175" s="79"/>
    </row>
    <row r="176" spans="4:9" x14ac:dyDescent="0.6">
      <c r="D176" s="79"/>
      <c r="E176" s="79"/>
      <c r="F176" s="79"/>
      <c r="G176" s="79"/>
      <c r="H176" s="79"/>
      <c r="I176" s="79"/>
    </row>
    <row r="177" spans="4:9" x14ac:dyDescent="0.6">
      <c r="D177" s="79"/>
      <c r="E177" s="79"/>
      <c r="F177" s="79"/>
      <c r="G177" s="79"/>
      <c r="H177" s="79"/>
      <c r="I177" s="79"/>
    </row>
    <row r="178" spans="4:9" x14ac:dyDescent="0.6">
      <c r="D178" s="79"/>
      <c r="E178" s="79"/>
      <c r="F178" s="79"/>
      <c r="G178" s="79"/>
      <c r="H178" s="79"/>
      <c r="I178" s="79"/>
    </row>
    <row r="179" spans="4:9" x14ac:dyDescent="0.6">
      <c r="D179" s="79"/>
      <c r="E179" s="79"/>
      <c r="F179" s="79"/>
      <c r="G179" s="79"/>
      <c r="H179" s="79"/>
      <c r="I179" s="79"/>
    </row>
    <row r="180" spans="4:9" x14ac:dyDescent="0.6">
      <c r="D180" s="79"/>
      <c r="E180" s="79"/>
      <c r="F180" s="79"/>
      <c r="G180" s="79"/>
      <c r="H180" s="79"/>
      <c r="I180" s="79"/>
    </row>
    <row r="181" spans="4:9" x14ac:dyDescent="0.6">
      <c r="D181" s="79"/>
      <c r="E181" s="79"/>
      <c r="F181" s="79"/>
      <c r="G181" s="79"/>
      <c r="H181" s="79"/>
      <c r="I181" s="79"/>
    </row>
    <row r="182" spans="4:9" x14ac:dyDescent="0.6">
      <c r="D182" s="79"/>
      <c r="E182" s="79"/>
      <c r="F182" s="79"/>
      <c r="G182" s="79"/>
      <c r="H182" s="79"/>
      <c r="I182" s="79"/>
    </row>
    <row r="183" spans="4:9" x14ac:dyDescent="0.6">
      <c r="D183" s="79"/>
      <c r="E183" s="79"/>
      <c r="F183" s="79"/>
      <c r="G183" s="79"/>
      <c r="H183" s="79"/>
      <c r="I183" s="79"/>
    </row>
    <row r="184" spans="4:9" x14ac:dyDescent="0.6">
      <c r="D184" s="79"/>
      <c r="E184" s="79"/>
      <c r="F184" s="79"/>
      <c r="G184" s="79"/>
      <c r="H184" s="79"/>
      <c r="I184" s="79"/>
    </row>
    <row r="185" spans="4:9" x14ac:dyDescent="0.6">
      <c r="D185" s="79"/>
      <c r="E185" s="79"/>
      <c r="F185" s="79"/>
      <c r="G185" s="79"/>
      <c r="H185" s="79"/>
      <c r="I185" s="79"/>
    </row>
    <row r="186" spans="4:9" x14ac:dyDescent="0.6">
      <c r="D186" s="79"/>
      <c r="E186" s="79"/>
      <c r="F186" s="79"/>
      <c r="G186" s="79"/>
      <c r="H186" s="79"/>
      <c r="I186" s="79"/>
    </row>
    <row r="187" spans="4:9" x14ac:dyDescent="0.6">
      <c r="D187" s="79"/>
      <c r="E187" s="79"/>
      <c r="F187" s="79"/>
      <c r="G187" s="79"/>
      <c r="H187" s="79"/>
      <c r="I187" s="79"/>
    </row>
    <row r="188" spans="4:9" x14ac:dyDescent="0.6">
      <c r="D188" s="79"/>
      <c r="E188" s="79"/>
      <c r="F188" s="79"/>
      <c r="G188" s="79"/>
      <c r="H188" s="79"/>
      <c r="I188" s="79"/>
    </row>
    <row r="189" spans="4:9" x14ac:dyDescent="0.6">
      <c r="D189" s="79"/>
      <c r="E189" s="79"/>
      <c r="F189" s="79"/>
      <c r="G189" s="79"/>
      <c r="H189" s="79"/>
      <c r="I189" s="79"/>
    </row>
    <row r="190" spans="4:9" x14ac:dyDescent="0.6">
      <c r="D190" s="79"/>
      <c r="E190" s="79"/>
      <c r="F190" s="79"/>
      <c r="G190" s="79"/>
      <c r="H190" s="79"/>
      <c r="I190" s="79"/>
    </row>
    <row r="191" spans="4:9" x14ac:dyDescent="0.6">
      <c r="D191" s="79"/>
      <c r="E191" s="79"/>
      <c r="F191" s="79"/>
      <c r="G191" s="79"/>
      <c r="H191" s="79"/>
      <c r="I191" s="79"/>
    </row>
    <row r="192" spans="4:9" x14ac:dyDescent="0.6">
      <c r="D192" s="79"/>
      <c r="E192" s="79"/>
      <c r="F192" s="79"/>
      <c r="G192" s="79"/>
      <c r="H192" s="79"/>
      <c r="I192" s="79"/>
    </row>
    <row r="193" spans="4:9" x14ac:dyDescent="0.6">
      <c r="D193" s="79"/>
      <c r="E193" s="79"/>
      <c r="F193" s="79"/>
      <c r="G193" s="79"/>
      <c r="H193" s="79"/>
      <c r="I193" s="79"/>
    </row>
    <row r="194" spans="4:9" x14ac:dyDescent="0.6">
      <c r="D194" s="79"/>
      <c r="E194" s="79"/>
      <c r="F194" s="79"/>
      <c r="G194" s="79"/>
      <c r="H194" s="79"/>
      <c r="I194" s="79"/>
    </row>
    <row r="195" spans="4:9" x14ac:dyDescent="0.6">
      <c r="D195" s="79"/>
      <c r="E195" s="79"/>
      <c r="F195" s="79"/>
      <c r="G195" s="79"/>
      <c r="H195" s="79"/>
      <c r="I195" s="79"/>
    </row>
    <row r="196" spans="4:9" x14ac:dyDescent="0.6">
      <c r="D196" s="79"/>
      <c r="E196" s="79"/>
      <c r="F196" s="79"/>
      <c r="G196" s="79"/>
      <c r="H196" s="79"/>
      <c r="I196" s="79"/>
    </row>
    <row r="197" spans="4:9" x14ac:dyDescent="0.6">
      <c r="D197" s="79"/>
      <c r="E197" s="79"/>
      <c r="F197" s="79"/>
      <c r="G197" s="79"/>
      <c r="H197" s="79"/>
      <c r="I197" s="79"/>
    </row>
    <row r="198" spans="4:9" x14ac:dyDescent="0.6">
      <c r="D198" s="79"/>
      <c r="E198" s="79"/>
      <c r="F198" s="79"/>
      <c r="G198" s="79"/>
      <c r="H198" s="79"/>
      <c r="I198" s="79"/>
    </row>
    <row r="199" spans="4:9" x14ac:dyDescent="0.6">
      <c r="D199" s="79"/>
      <c r="E199" s="79"/>
      <c r="F199" s="79"/>
      <c r="G199" s="79"/>
      <c r="H199" s="79"/>
      <c r="I199" s="79"/>
    </row>
    <row r="200" spans="4:9" x14ac:dyDescent="0.6">
      <c r="D200" s="79"/>
      <c r="E200" s="79"/>
      <c r="F200" s="79"/>
      <c r="G200" s="79"/>
      <c r="H200" s="79"/>
      <c r="I200" s="79"/>
    </row>
    <row r="201" spans="4:9" x14ac:dyDescent="0.6">
      <c r="D201" s="79"/>
      <c r="E201" s="79"/>
      <c r="F201" s="79"/>
      <c r="G201" s="79"/>
      <c r="H201" s="79"/>
      <c r="I201" s="79"/>
    </row>
    <row r="202" spans="4:9" x14ac:dyDescent="0.6">
      <c r="D202" s="79"/>
      <c r="E202" s="79"/>
      <c r="F202" s="79"/>
      <c r="G202" s="79"/>
      <c r="H202" s="79"/>
      <c r="I202" s="79"/>
    </row>
    <row r="203" spans="4:9" x14ac:dyDescent="0.6">
      <c r="D203" s="79"/>
      <c r="E203" s="79"/>
      <c r="F203" s="79"/>
      <c r="G203" s="79"/>
      <c r="H203" s="79"/>
      <c r="I203" s="79"/>
    </row>
    <row r="204" spans="4:9" x14ac:dyDescent="0.6">
      <c r="D204" s="79"/>
      <c r="E204" s="79"/>
      <c r="F204" s="79"/>
      <c r="G204" s="79"/>
      <c r="H204" s="79"/>
      <c r="I204" s="79"/>
    </row>
    <row r="205" spans="4:9" x14ac:dyDescent="0.6">
      <c r="D205" s="79"/>
      <c r="E205" s="79"/>
      <c r="F205" s="79"/>
      <c r="G205" s="79"/>
      <c r="H205" s="79"/>
      <c r="I205" s="79"/>
    </row>
    <row r="206" spans="4:9" x14ac:dyDescent="0.6">
      <c r="D206" s="79"/>
      <c r="E206" s="79"/>
      <c r="F206" s="79"/>
      <c r="G206" s="79"/>
      <c r="H206" s="79"/>
      <c r="I206" s="79"/>
    </row>
    <row r="207" spans="4:9" x14ac:dyDescent="0.6">
      <c r="D207" s="79"/>
      <c r="E207" s="79"/>
      <c r="F207" s="79"/>
      <c r="G207" s="79"/>
      <c r="H207" s="79"/>
      <c r="I207" s="79"/>
    </row>
    <row r="208" spans="4:9" x14ac:dyDescent="0.6">
      <c r="D208" s="79"/>
      <c r="E208" s="79"/>
      <c r="F208" s="79"/>
      <c r="G208" s="79"/>
      <c r="H208" s="79"/>
      <c r="I208" s="79"/>
    </row>
    <row r="209" spans="4:9" x14ac:dyDescent="0.6">
      <c r="D209" s="79"/>
      <c r="E209" s="79"/>
      <c r="F209" s="79"/>
      <c r="G209" s="79"/>
      <c r="H209" s="79"/>
      <c r="I209" s="79"/>
    </row>
    <row r="210" spans="4:9" x14ac:dyDescent="0.6">
      <c r="D210" s="79"/>
      <c r="E210" s="79"/>
      <c r="F210" s="79"/>
      <c r="G210" s="79"/>
      <c r="H210" s="79"/>
      <c r="I210" s="79"/>
    </row>
    <row r="211" spans="4:9" x14ac:dyDescent="0.6">
      <c r="D211" s="79"/>
      <c r="E211" s="79"/>
      <c r="F211" s="79"/>
      <c r="G211" s="79"/>
      <c r="H211" s="79"/>
      <c r="I211" s="79"/>
    </row>
    <row r="212" spans="4:9" x14ac:dyDescent="0.6">
      <c r="D212" s="79"/>
      <c r="E212" s="79"/>
      <c r="F212" s="79"/>
      <c r="G212" s="79"/>
      <c r="H212" s="79"/>
      <c r="I212" s="79"/>
    </row>
    <row r="213" spans="4:9" x14ac:dyDescent="0.6">
      <c r="D213" s="79"/>
      <c r="E213" s="79"/>
      <c r="F213" s="79"/>
      <c r="G213" s="79"/>
      <c r="H213" s="79"/>
      <c r="I213" s="79"/>
    </row>
    <row r="214" spans="4:9" x14ac:dyDescent="0.6">
      <c r="D214" s="79"/>
      <c r="E214" s="79"/>
      <c r="F214" s="79"/>
      <c r="G214" s="79"/>
      <c r="H214" s="79"/>
      <c r="I214" s="79"/>
    </row>
    <row r="215" spans="4:9" x14ac:dyDescent="0.6">
      <c r="D215" s="79"/>
      <c r="E215" s="79"/>
      <c r="F215" s="79"/>
      <c r="G215" s="79"/>
      <c r="H215" s="79"/>
      <c r="I215" s="79"/>
    </row>
    <row r="216" spans="4:9" x14ac:dyDescent="0.6">
      <c r="D216" s="79"/>
      <c r="E216" s="79"/>
      <c r="F216" s="79"/>
      <c r="G216" s="79"/>
      <c r="H216" s="79"/>
      <c r="I216" s="79"/>
    </row>
    <row r="217" spans="4:9" x14ac:dyDescent="0.6">
      <c r="D217" s="79"/>
      <c r="E217" s="79"/>
      <c r="F217" s="79"/>
      <c r="G217" s="79"/>
      <c r="H217" s="79"/>
      <c r="I217" s="79"/>
    </row>
    <row r="218" spans="4:9" x14ac:dyDescent="0.6">
      <c r="D218" s="79"/>
      <c r="E218" s="79"/>
      <c r="F218" s="79"/>
      <c r="G218" s="79"/>
      <c r="H218" s="79"/>
      <c r="I218" s="79"/>
    </row>
    <row r="219" spans="4:9" x14ac:dyDescent="0.6">
      <c r="D219" s="79"/>
      <c r="E219" s="79"/>
      <c r="F219" s="79"/>
      <c r="G219" s="79"/>
      <c r="H219" s="79"/>
      <c r="I219" s="79"/>
    </row>
    <row r="220" spans="4:9" x14ac:dyDescent="0.6">
      <c r="D220" s="79"/>
      <c r="E220" s="79"/>
      <c r="F220" s="79"/>
      <c r="G220" s="79"/>
      <c r="H220" s="79"/>
      <c r="I220" s="79"/>
    </row>
    <row r="221" spans="4:9" x14ac:dyDescent="0.6">
      <c r="D221" s="79"/>
      <c r="E221" s="79"/>
      <c r="F221" s="79"/>
      <c r="G221" s="79"/>
      <c r="H221" s="79"/>
      <c r="I221" s="79"/>
    </row>
    <row r="222" spans="4:9" x14ac:dyDescent="0.6">
      <c r="D222" s="79"/>
      <c r="E222" s="79"/>
      <c r="F222" s="79"/>
      <c r="G222" s="79"/>
      <c r="H222" s="79"/>
      <c r="I222" s="79"/>
    </row>
    <row r="223" spans="4:9" x14ac:dyDescent="0.6">
      <c r="D223" s="79"/>
      <c r="E223" s="79"/>
      <c r="F223" s="79"/>
      <c r="G223" s="79"/>
      <c r="H223" s="79"/>
      <c r="I223" s="79"/>
    </row>
    <row r="224" spans="4:9" x14ac:dyDescent="0.6">
      <c r="D224" s="79"/>
      <c r="E224" s="79"/>
      <c r="F224" s="79"/>
      <c r="G224" s="79"/>
      <c r="H224" s="79"/>
      <c r="I224" s="79"/>
    </row>
    <row r="225" spans="4:9" x14ac:dyDescent="0.6">
      <c r="D225" s="79"/>
      <c r="E225" s="79"/>
      <c r="F225" s="79"/>
      <c r="G225" s="79"/>
      <c r="H225" s="79"/>
      <c r="I225" s="79"/>
    </row>
    <row r="226" spans="4:9" x14ac:dyDescent="0.6">
      <c r="D226" s="79"/>
      <c r="E226" s="79"/>
      <c r="F226" s="79"/>
      <c r="G226" s="79"/>
      <c r="H226" s="79"/>
      <c r="I226" s="79"/>
    </row>
    <row r="227" spans="4:9" x14ac:dyDescent="0.6">
      <c r="D227" s="79"/>
      <c r="E227" s="79"/>
      <c r="F227" s="79"/>
      <c r="G227" s="79"/>
      <c r="H227" s="79"/>
      <c r="I227" s="79"/>
    </row>
    <row r="228" spans="4:9" x14ac:dyDescent="0.6">
      <c r="D228" s="79"/>
      <c r="E228" s="79"/>
      <c r="F228" s="79"/>
      <c r="G228" s="79"/>
      <c r="H228" s="79"/>
      <c r="I228" s="79"/>
    </row>
    <row r="229" spans="4:9" x14ac:dyDescent="0.6">
      <c r="D229" s="79"/>
      <c r="E229" s="79"/>
      <c r="F229" s="79"/>
      <c r="G229" s="79"/>
      <c r="H229" s="79"/>
      <c r="I229" s="79"/>
    </row>
    <row r="230" spans="4:9" x14ac:dyDescent="0.6">
      <c r="D230" s="79"/>
      <c r="E230" s="79"/>
      <c r="F230" s="79"/>
      <c r="G230" s="79"/>
      <c r="H230" s="79"/>
      <c r="I230" s="79"/>
    </row>
    <row r="231" spans="4:9" x14ac:dyDescent="0.6">
      <c r="D231" s="79"/>
      <c r="E231" s="79"/>
      <c r="F231" s="79"/>
      <c r="G231" s="79"/>
      <c r="H231" s="79"/>
      <c r="I231" s="79"/>
    </row>
    <row r="232" spans="4:9" x14ac:dyDescent="0.6">
      <c r="D232" s="79"/>
      <c r="E232" s="79"/>
      <c r="F232" s="79"/>
      <c r="G232" s="79"/>
      <c r="H232" s="79"/>
      <c r="I232" s="79"/>
    </row>
    <row r="233" spans="4:9" x14ac:dyDescent="0.6">
      <c r="D233" s="79"/>
      <c r="E233" s="79"/>
      <c r="F233" s="79"/>
      <c r="G233" s="79"/>
      <c r="H233" s="79"/>
      <c r="I233" s="79"/>
    </row>
    <row r="234" spans="4:9" x14ac:dyDescent="0.6">
      <c r="D234" s="79"/>
      <c r="E234" s="79"/>
      <c r="F234" s="79"/>
      <c r="G234" s="79"/>
      <c r="H234" s="79"/>
      <c r="I234" s="79"/>
    </row>
    <row r="235" spans="4:9" x14ac:dyDescent="0.6">
      <c r="D235" s="79"/>
      <c r="E235" s="79"/>
      <c r="F235" s="79"/>
      <c r="G235" s="79"/>
      <c r="H235" s="79"/>
      <c r="I235" s="79"/>
    </row>
    <row r="236" spans="4:9" x14ac:dyDescent="0.6">
      <c r="D236" s="79"/>
      <c r="E236" s="79"/>
      <c r="F236" s="79"/>
      <c r="G236" s="79"/>
      <c r="H236" s="79"/>
      <c r="I236" s="79"/>
    </row>
    <row r="237" spans="4:9" x14ac:dyDescent="0.6">
      <c r="D237" s="79"/>
      <c r="E237" s="79"/>
      <c r="F237" s="79"/>
      <c r="G237" s="79"/>
      <c r="H237" s="79"/>
      <c r="I237" s="79"/>
    </row>
    <row r="238" spans="4:9" x14ac:dyDescent="0.6">
      <c r="D238" s="79"/>
      <c r="E238" s="79"/>
      <c r="F238" s="79"/>
      <c r="G238" s="79"/>
      <c r="H238" s="79"/>
      <c r="I238" s="79"/>
    </row>
    <row r="239" spans="4:9" x14ac:dyDescent="0.6">
      <c r="D239" s="79"/>
      <c r="E239" s="79"/>
      <c r="F239" s="79"/>
      <c r="G239" s="79"/>
      <c r="H239" s="79"/>
      <c r="I239" s="79"/>
    </row>
    <row r="240" spans="4:9" x14ac:dyDescent="0.6">
      <c r="D240" s="79"/>
      <c r="E240" s="79"/>
      <c r="F240" s="79"/>
      <c r="G240" s="79"/>
      <c r="H240" s="79"/>
      <c r="I240" s="79"/>
    </row>
    <row r="241" spans="4:9" x14ac:dyDescent="0.6">
      <c r="D241" s="79"/>
      <c r="E241" s="79"/>
      <c r="F241" s="79"/>
      <c r="G241" s="79"/>
      <c r="H241" s="79"/>
      <c r="I241" s="79"/>
    </row>
    <row r="242" spans="4:9" x14ac:dyDescent="0.6">
      <c r="D242" s="79"/>
      <c r="E242" s="79"/>
      <c r="F242" s="79"/>
      <c r="G242" s="79"/>
      <c r="H242" s="79"/>
      <c r="I242" s="79"/>
    </row>
    <row r="243" spans="4:9" x14ac:dyDescent="0.6">
      <c r="D243" s="79"/>
      <c r="E243" s="79"/>
      <c r="F243" s="79"/>
      <c r="G243" s="79"/>
      <c r="H243" s="79"/>
      <c r="I243" s="79"/>
    </row>
    <row r="244" spans="4:9" x14ac:dyDescent="0.6">
      <c r="D244" s="79"/>
      <c r="E244" s="79"/>
      <c r="F244" s="79"/>
      <c r="G244" s="79"/>
      <c r="H244" s="79"/>
      <c r="I244" s="79"/>
    </row>
    <row r="245" spans="4:9" x14ac:dyDescent="0.6">
      <c r="D245" s="79"/>
      <c r="E245" s="79"/>
      <c r="F245" s="79"/>
      <c r="G245" s="79"/>
      <c r="H245" s="79"/>
      <c r="I245" s="79"/>
    </row>
    <row r="246" spans="4:9" x14ac:dyDescent="0.6">
      <c r="D246" s="79"/>
      <c r="E246" s="79"/>
      <c r="F246" s="79"/>
      <c r="G246" s="79"/>
      <c r="H246" s="79"/>
      <c r="I246" s="79"/>
    </row>
    <row r="247" spans="4:9" x14ac:dyDescent="0.6">
      <c r="D247" s="79"/>
      <c r="E247" s="79"/>
      <c r="F247" s="79"/>
      <c r="G247" s="79"/>
      <c r="H247" s="79"/>
      <c r="I247" s="79"/>
    </row>
    <row r="248" spans="4:9" x14ac:dyDescent="0.6">
      <c r="D248" s="79"/>
      <c r="E248" s="79"/>
      <c r="F248" s="79"/>
      <c r="G248" s="79"/>
      <c r="H248" s="79"/>
      <c r="I248" s="79"/>
    </row>
    <row r="249" spans="4:9" x14ac:dyDescent="0.6">
      <c r="D249" s="79"/>
      <c r="E249" s="79"/>
      <c r="F249" s="79"/>
      <c r="G249" s="79"/>
      <c r="H249" s="79"/>
      <c r="I249" s="79"/>
    </row>
    <row r="250" spans="4:9" x14ac:dyDescent="0.6">
      <c r="D250" s="79"/>
      <c r="E250" s="79"/>
      <c r="F250" s="79"/>
      <c r="G250" s="79"/>
      <c r="H250" s="79"/>
      <c r="I250" s="79"/>
    </row>
    <row r="251" spans="4:9" x14ac:dyDescent="0.6">
      <c r="D251" s="79"/>
      <c r="E251" s="79"/>
      <c r="F251" s="79"/>
      <c r="G251" s="79"/>
      <c r="H251" s="79"/>
      <c r="I251" s="79"/>
    </row>
    <row r="252" spans="4:9" x14ac:dyDescent="0.6">
      <c r="D252" s="79"/>
      <c r="E252" s="79"/>
      <c r="F252" s="79"/>
      <c r="G252" s="79"/>
      <c r="H252" s="79"/>
      <c r="I252" s="79"/>
    </row>
    <row r="253" spans="4:9" x14ac:dyDescent="0.6">
      <c r="D253" s="79"/>
      <c r="E253" s="79"/>
      <c r="F253" s="79"/>
      <c r="G253" s="79"/>
      <c r="H253" s="79"/>
      <c r="I253" s="79"/>
    </row>
    <row r="254" spans="4:9" x14ac:dyDescent="0.6">
      <c r="D254" s="79"/>
      <c r="E254" s="79"/>
      <c r="F254" s="79"/>
      <c r="G254" s="79"/>
      <c r="H254" s="79"/>
      <c r="I254" s="79"/>
    </row>
    <row r="255" spans="4:9" x14ac:dyDescent="0.6">
      <c r="D255" s="79"/>
      <c r="E255" s="79"/>
      <c r="F255" s="79"/>
      <c r="G255" s="79"/>
      <c r="H255" s="79"/>
      <c r="I255" s="79"/>
    </row>
    <row r="256" spans="4:9" x14ac:dyDescent="0.6">
      <c r="D256" s="79"/>
      <c r="E256" s="79"/>
      <c r="F256" s="79"/>
      <c r="G256" s="79"/>
      <c r="H256" s="79"/>
      <c r="I256" s="79"/>
    </row>
    <row r="257" spans="4:9" x14ac:dyDescent="0.6">
      <c r="D257" s="79"/>
      <c r="E257" s="79"/>
      <c r="F257" s="79"/>
      <c r="G257" s="79"/>
      <c r="H257" s="79"/>
      <c r="I257" s="79"/>
    </row>
    <row r="258" spans="4:9" x14ac:dyDescent="0.6">
      <c r="D258" s="79"/>
      <c r="E258" s="79"/>
      <c r="F258" s="79"/>
      <c r="G258" s="79"/>
      <c r="H258" s="79"/>
      <c r="I258" s="79"/>
    </row>
    <row r="259" spans="4:9" x14ac:dyDescent="0.6">
      <c r="D259" s="79"/>
      <c r="E259" s="79"/>
      <c r="F259" s="79"/>
      <c r="G259" s="79"/>
      <c r="H259" s="79"/>
      <c r="I259" s="79"/>
    </row>
    <row r="260" spans="4:9" x14ac:dyDescent="0.6">
      <c r="D260" s="79"/>
      <c r="E260" s="79"/>
      <c r="F260" s="79"/>
      <c r="G260" s="79"/>
      <c r="H260" s="79"/>
      <c r="I260" s="79"/>
    </row>
    <row r="261" spans="4:9" x14ac:dyDescent="0.6">
      <c r="D261" s="79"/>
      <c r="E261" s="79"/>
      <c r="F261" s="79"/>
      <c r="G261" s="79"/>
      <c r="H261" s="79"/>
      <c r="I261" s="79"/>
    </row>
    <row r="262" spans="4:9" x14ac:dyDescent="0.6">
      <c r="D262" s="79"/>
      <c r="E262" s="79"/>
      <c r="F262" s="79"/>
      <c r="G262" s="79"/>
      <c r="H262" s="79"/>
      <c r="I262" s="79"/>
    </row>
    <row r="263" spans="4:9" x14ac:dyDescent="0.6">
      <c r="D263" s="79"/>
      <c r="E263" s="79"/>
      <c r="F263" s="79"/>
      <c r="G263" s="79"/>
      <c r="H263" s="79"/>
      <c r="I263" s="79"/>
    </row>
    <row r="264" spans="4:9" x14ac:dyDescent="0.6">
      <c r="D264" s="79"/>
      <c r="E264" s="79"/>
      <c r="F264" s="79"/>
      <c r="G264" s="79"/>
      <c r="H264" s="79"/>
      <c r="I264" s="79"/>
    </row>
    <row r="265" spans="4:9" x14ac:dyDescent="0.6">
      <c r="D265" s="79"/>
      <c r="E265" s="79"/>
      <c r="F265" s="79"/>
      <c r="G265" s="79"/>
      <c r="H265" s="79"/>
      <c r="I265" s="79"/>
    </row>
    <row r="266" spans="4:9" x14ac:dyDescent="0.6">
      <c r="D266" s="79"/>
      <c r="E266" s="79"/>
      <c r="F266" s="79"/>
      <c r="G266" s="79"/>
      <c r="H266" s="79"/>
      <c r="I266" s="79"/>
    </row>
    <row r="267" spans="4:9" x14ac:dyDescent="0.6">
      <c r="D267" s="79"/>
      <c r="E267" s="79"/>
      <c r="F267" s="79"/>
      <c r="G267" s="79"/>
      <c r="H267" s="79"/>
      <c r="I267" s="79"/>
    </row>
    <row r="268" spans="4:9" x14ac:dyDescent="0.6">
      <c r="D268" s="79"/>
      <c r="E268" s="79"/>
      <c r="F268" s="79"/>
      <c r="G268" s="79"/>
      <c r="H268" s="79"/>
      <c r="I268" s="79"/>
    </row>
    <row r="269" spans="4:9" x14ac:dyDescent="0.6">
      <c r="D269" s="79"/>
      <c r="E269" s="79"/>
      <c r="F269" s="79"/>
      <c r="G269" s="79"/>
      <c r="H269" s="79"/>
      <c r="I269" s="79"/>
    </row>
    <row r="270" spans="4:9" x14ac:dyDescent="0.6">
      <c r="D270" s="79"/>
      <c r="E270" s="79"/>
      <c r="F270" s="79"/>
      <c r="G270" s="79"/>
      <c r="H270" s="79"/>
      <c r="I270" s="79"/>
    </row>
    <row r="271" spans="4:9" x14ac:dyDescent="0.6">
      <c r="D271" s="79"/>
      <c r="E271" s="79"/>
      <c r="F271" s="79"/>
      <c r="G271" s="79"/>
      <c r="H271" s="79"/>
      <c r="I271" s="79"/>
    </row>
    <row r="272" spans="4:9" x14ac:dyDescent="0.6">
      <c r="D272" s="79"/>
      <c r="E272" s="79"/>
      <c r="F272" s="79"/>
      <c r="G272" s="79"/>
      <c r="H272" s="79"/>
      <c r="I272" s="79"/>
    </row>
    <row r="273" spans="4:9" x14ac:dyDescent="0.6">
      <c r="D273" s="79"/>
      <c r="E273" s="79"/>
      <c r="F273" s="79"/>
      <c r="G273" s="79"/>
      <c r="H273" s="79"/>
      <c r="I273" s="79"/>
    </row>
    <row r="274" spans="4:9" x14ac:dyDescent="0.6">
      <c r="D274" s="79"/>
      <c r="E274" s="79"/>
      <c r="F274" s="79"/>
      <c r="G274" s="79"/>
      <c r="H274" s="79"/>
      <c r="I274" s="79"/>
    </row>
    <row r="275" spans="4:9" x14ac:dyDescent="0.6">
      <c r="D275" s="79"/>
      <c r="E275" s="79"/>
      <c r="F275" s="79"/>
      <c r="G275" s="79"/>
      <c r="H275" s="79"/>
      <c r="I275" s="79"/>
    </row>
    <row r="276" spans="4:9" x14ac:dyDescent="0.6">
      <c r="D276" s="79"/>
      <c r="E276" s="79"/>
      <c r="F276" s="79"/>
      <c r="G276" s="79"/>
      <c r="H276" s="79"/>
      <c r="I276" s="79"/>
    </row>
    <row r="277" spans="4:9" x14ac:dyDescent="0.6">
      <c r="D277" s="79"/>
      <c r="E277" s="79"/>
      <c r="F277" s="79"/>
      <c r="G277" s="79"/>
      <c r="H277" s="79"/>
      <c r="I277" s="79"/>
    </row>
    <row r="278" spans="4:9" x14ac:dyDescent="0.6">
      <c r="D278" s="79"/>
      <c r="E278" s="79"/>
      <c r="F278" s="79"/>
      <c r="G278" s="79"/>
      <c r="H278" s="79"/>
      <c r="I278" s="79"/>
    </row>
    <row r="279" spans="4:9" x14ac:dyDescent="0.6">
      <c r="D279" s="79"/>
      <c r="E279" s="79"/>
      <c r="F279" s="79"/>
      <c r="G279" s="79"/>
      <c r="H279" s="79"/>
      <c r="I279" s="79"/>
    </row>
    <row r="280" spans="4:9" x14ac:dyDescent="0.6">
      <c r="D280" s="79"/>
      <c r="E280" s="79"/>
      <c r="F280" s="79"/>
      <c r="G280" s="79"/>
      <c r="H280" s="79"/>
      <c r="I280" s="79"/>
    </row>
    <row r="281" spans="4:9" x14ac:dyDescent="0.6">
      <c r="D281" s="79"/>
      <c r="E281" s="79"/>
      <c r="F281" s="79"/>
      <c r="G281" s="79"/>
      <c r="H281" s="79"/>
      <c r="I281" s="79"/>
    </row>
    <row r="282" spans="4:9" x14ac:dyDescent="0.6">
      <c r="D282" s="79"/>
      <c r="E282" s="79"/>
      <c r="F282" s="79"/>
      <c r="G282" s="79"/>
      <c r="H282" s="79"/>
      <c r="I282" s="79"/>
    </row>
    <row r="283" spans="4:9" x14ac:dyDescent="0.6">
      <c r="D283" s="79"/>
      <c r="E283" s="79"/>
      <c r="F283" s="79"/>
      <c r="G283" s="79"/>
      <c r="H283" s="79"/>
      <c r="I283" s="79"/>
    </row>
    <row r="284" spans="4:9" x14ac:dyDescent="0.6">
      <c r="D284" s="79"/>
      <c r="E284" s="79"/>
      <c r="F284" s="79"/>
      <c r="G284" s="79"/>
      <c r="H284" s="79"/>
      <c r="I284" s="79"/>
    </row>
    <row r="285" spans="4:9" x14ac:dyDescent="0.6">
      <c r="D285" s="79"/>
      <c r="E285" s="79"/>
      <c r="F285" s="79"/>
      <c r="G285" s="79"/>
      <c r="H285" s="79"/>
      <c r="I285" s="79"/>
    </row>
    <row r="286" spans="4:9" x14ac:dyDescent="0.6">
      <c r="D286" s="79"/>
      <c r="E286" s="79"/>
      <c r="F286" s="79"/>
      <c r="G286" s="79"/>
      <c r="H286" s="79"/>
      <c r="I286" s="79"/>
    </row>
    <row r="287" spans="4:9" x14ac:dyDescent="0.6">
      <c r="D287" s="79"/>
      <c r="E287" s="79"/>
      <c r="F287" s="79"/>
      <c r="G287" s="79"/>
      <c r="H287" s="79"/>
      <c r="I287" s="79"/>
    </row>
    <row r="288" spans="4:9" x14ac:dyDescent="0.6">
      <c r="D288" s="79"/>
      <c r="E288" s="79"/>
      <c r="F288" s="79"/>
      <c r="G288" s="79"/>
      <c r="H288" s="79"/>
      <c r="I288" s="79"/>
    </row>
    <row r="289" spans="4:9" x14ac:dyDescent="0.6">
      <c r="D289" s="79"/>
      <c r="E289" s="79"/>
      <c r="F289" s="79"/>
      <c r="G289" s="79"/>
      <c r="H289" s="79"/>
      <c r="I289" s="79"/>
    </row>
    <row r="290" spans="4:9" x14ac:dyDescent="0.6">
      <c r="D290" s="79"/>
      <c r="E290" s="79"/>
      <c r="F290" s="79"/>
      <c r="G290" s="79"/>
      <c r="H290" s="79"/>
      <c r="I290" s="79"/>
    </row>
    <row r="291" spans="4:9" x14ac:dyDescent="0.6">
      <c r="D291" s="79"/>
      <c r="E291" s="79"/>
      <c r="F291" s="79"/>
      <c r="G291" s="79"/>
      <c r="H291" s="79"/>
      <c r="I291" s="79"/>
    </row>
    <row r="292" spans="4:9" x14ac:dyDescent="0.6">
      <c r="D292" s="79"/>
      <c r="E292" s="79"/>
      <c r="F292" s="79"/>
      <c r="G292" s="79"/>
      <c r="H292" s="79"/>
      <c r="I292" s="79"/>
    </row>
    <row r="293" spans="4:9" x14ac:dyDescent="0.6">
      <c r="D293" s="79"/>
      <c r="E293" s="79"/>
      <c r="F293" s="79"/>
      <c r="G293" s="79"/>
      <c r="H293" s="79"/>
      <c r="I293" s="79"/>
    </row>
    <row r="294" spans="4:9" x14ac:dyDescent="0.6">
      <c r="D294" s="79"/>
      <c r="E294" s="79"/>
      <c r="F294" s="79"/>
      <c r="G294" s="79"/>
      <c r="H294" s="79"/>
      <c r="I294" s="79"/>
    </row>
    <row r="295" spans="4:9" x14ac:dyDescent="0.6">
      <c r="D295" s="79"/>
      <c r="E295" s="79"/>
      <c r="F295" s="79"/>
      <c r="G295" s="79"/>
      <c r="H295" s="79"/>
      <c r="I295" s="79"/>
    </row>
    <row r="296" spans="4:9" x14ac:dyDescent="0.6">
      <c r="D296" s="79"/>
      <c r="E296" s="79"/>
      <c r="F296" s="79"/>
      <c r="G296" s="79"/>
      <c r="H296" s="79"/>
      <c r="I296" s="79"/>
    </row>
    <row r="297" spans="4:9" x14ac:dyDescent="0.6">
      <c r="D297" s="79"/>
      <c r="E297" s="79"/>
      <c r="F297" s="79"/>
      <c r="G297" s="79"/>
      <c r="H297" s="79"/>
      <c r="I297" s="79"/>
    </row>
    <row r="298" spans="4:9" x14ac:dyDescent="0.6">
      <c r="D298" s="79"/>
      <c r="E298" s="79"/>
      <c r="F298" s="79"/>
      <c r="G298" s="79"/>
      <c r="H298" s="79"/>
      <c r="I298" s="79"/>
    </row>
    <row r="299" spans="4:9" x14ac:dyDescent="0.6">
      <c r="D299" s="79"/>
      <c r="E299" s="79"/>
      <c r="F299" s="79"/>
      <c r="G299" s="79"/>
      <c r="H299" s="79"/>
      <c r="I299" s="79"/>
    </row>
    <row r="300" spans="4:9" x14ac:dyDescent="0.6">
      <c r="D300" s="79"/>
      <c r="E300" s="79"/>
      <c r="F300" s="79"/>
      <c r="G300" s="79"/>
      <c r="H300" s="79"/>
      <c r="I300" s="79"/>
    </row>
    <row r="301" spans="4:9" x14ac:dyDescent="0.6">
      <c r="D301" s="79"/>
      <c r="E301" s="79"/>
      <c r="F301" s="79"/>
      <c r="G301" s="79"/>
      <c r="H301" s="79"/>
      <c r="I301" s="79"/>
    </row>
    <row r="302" spans="4:9" x14ac:dyDescent="0.6">
      <c r="D302" s="79"/>
      <c r="E302" s="79"/>
      <c r="F302" s="79"/>
      <c r="G302" s="79"/>
      <c r="H302" s="79"/>
      <c r="I302" s="79"/>
    </row>
    <row r="303" spans="4:9" x14ac:dyDescent="0.6">
      <c r="D303" s="79"/>
      <c r="E303" s="79"/>
      <c r="F303" s="79"/>
      <c r="G303" s="79"/>
      <c r="H303" s="79"/>
      <c r="I303" s="79"/>
    </row>
    <row r="304" spans="4:9" x14ac:dyDescent="0.6">
      <c r="D304" s="79"/>
      <c r="E304" s="79"/>
      <c r="F304" s="79"/>
      <c r="G304" s="79"/>
      <c r="H304" s="79"/>
      <c r="I304" s="79"/>
    </row>
    <row r="305" spans="4:9" x14ac:dyDescent="0.6">
      <c r="D305" s="79"/>
      <c r="E305" s="79"/>
      <c r="F305" s="79"/>
      <c r="G305" s="79"/>
      <c r="H305" s="79"/>
      <c r="I305" s="79"/>
    </row>
    <row r="306" spans="4:9" x14ac:dyDescent="0.6">
      <c r="D306" s="79"/>
      <c r="E306" s="79"/>
      <c r="F306" s="79"/>
      <c r="G306" s="79"/>
      <c r="H306" s="79"/>
      <c r="I306" s="79"/>
    </row>
    <row r="307" spans="4:9" x14ac:dyDescent="0.6">
      <c r="D307" s="79"/>
      <c r="E307" s="79"/>
      <c r="F307" s="79"/>
      <c r="G307" s="79"/>
      <c r="H307" s="79"/>
      <c r="I307" s="79"/>
    </row>
    <row r="308" spans="4:9" x14ac:dyDescent="0.6">
      <c r="D308" s="79"/>
      <c r="E308" s="79"/>
      <c r="F308" s="79"/>
      <c r="G308" s="79"/>
      <c r="H308" s="79"/>
      <c r="I308" s="79"/>
    </row>
    <row r="309" spans="4:9" x14ac:dyDescent="0.6">
      <c r="D309" s="79"/>
      <c r="E309" s="79"/>
      <c r="F309" s="79"/>
      <c r="G309" s="79"/>
      <c r="H309" s="79"/>
      <c r="I309" s="79"/>
    </row>
    <row r="310" spans="4:9" x14ac:dyDescent="0.6">
      <c r="D310" s="79"/>
      <c r="E310" s="79"/>
      <c r="F310" s="79"/>
      <c r="G310" s="79"/>
      <c r="H310" s="79"/>
      <c r="I310" s="79"/>
    </row>
    <row r="311" spans="4:9" x14ac:dyDescent="0.6">
      <c r="D311" s="79"/>
      <c r="E311" s="79"/>
      <c r="F311" s="79"/>
      <c r="G311" s="79"/>
      <c r="H311" s="79"/>
      <c r="I311" s="79"/>
    </row>
    <row r="312" spans="4:9" x14ac:dyDescent="0.6">
      <c r="D312" s="79"/>
      <c r="E312" s="79"/>
      <c r="F312" s="79"/>
      <c r="G312" s="79"/>
      <c r="H312" s="79"/>
      <c r="I312" s="79"/>
    </row>
    <row r="313" spans="4:9" x14ac:dyDescent="0.6">
      <c r="D313" s="79"/>
      <c r="E313" s="79"/>
      <c r="F313" s="79"/>
      <c r="G313" s="79"/>
      <c r="H313" s="79"/>
      <c r="I313" s="79"/>
    </row>
    <row r="314" spans="4:9" x14ac:dyDescent="0.6">
      <c r="D314" s="79"/>
      <c r="E314" s="79"/>
      <c r="F314" s="79"/>
      <c r="G314" s="79"/>
      <c r="H314" s="79"/>
      <c r="I314" s="79"/>
    </row>
    <row r="315" spans="4:9" x14ac:dyDescent="0.6">
      <c r="D315" s="79"/>
      <c r="E315" s="79"/>
      <c r="F315" s="79"/>
      <c r="G315" s="79"/>
      <c r="H315" s="79"/>
      <c r="I315" s="79"/>
    </row>
    <row r="316" spans="4:9" x14ac:dyDescent="0.6">
      <c r="D316" s="79"/>
      <c r="E316" s="79"/>
      <c r="F316" s="79"/>
      <c r="G316" s="79"/>
      <c r="H316" s="79"/>
      <c r="I316" s="79"/>
    </row>
    <row r="317" spans="4:9" x14ac:dyDescent="0.6">
      <c r="D317" s="79"/>
      <c r="E317" s="79"/>
      <c r="F317" s="79"/>
      <c r="G317" s="79"/>
      <c r="H317" s="79"/>
      <c r="I317" s="79"/>
    </row>
    <row r="318" spans="4:9" x14ac:dyDescent="0.6">
      <c r="D318" s="79"/>
      <c r="E318" s="79"/>
      <c r="F318" s="79"/>
      <c r="G318" s="79"/>
      <c r="H318" s="79"/>
      <c r="I318" s="79"/>
    </row>
    <row r="319" spans="4:9" x14ac:dyDescent="0.6">
      <c r="D319" s="79"/>
      <c r="E319" s="79"/>
      <c r="F319" s="79"/>
      <c r="G319" s="79"/>
      <c r="H319" s="79"/>
      <c r="I319" s="79"/>
    </row>
    <row r="320" spans="4:9" x14ac:dyDescent="0.6">
      <c r="D320" s="79"/>
      <c r="E320" s="79"/>
      <c r="F320" s="79"/>
      <c r="G320" s="79"/>
      <c r="H320" s="79"/>
      <c r="I320" s="79"/>
    </row>
    <row r="321" spans="4:9" x14ac:dyDescent="0.6">
      <c r="D321" s="79"/>
      <c r="E321" s="79"/>
      <c r="F321" s="79"/>
      <c r="G321" s="79"/>
      <c r="H321" s="79"/>
      <c r="I321" s="79"/>
    </row>
    <row r="322" spans="4:9" x14ac:dyDescent="0.6">
      <c r="D322" s="79"/>
      <c r="E322" s="79"/>
      <c r="F322" s="79"/>
      <c r="G322" s="79"/>
      <c r="H322" s="79"/>
      <c r="I322" s="79"/>
    </row>
    <row r="323" spans="4:9" x14ac:dyDescent="0.6">
      <c r="D323" s="79"/>
      <c r="E323" s="79"/>
      <c r="F323" s="79"/>
      <c r="G323" s="79"/>
      <c r="H323" s="79"/>
      <c r="I323" s="79"/>
    </row>
    <row r="324" spans="4:9" x14ac:dyDescent="0.6">
      <c r="D324" s="79"/>
      <c r="E324" s="79"/>
      <c r="F324" s="79"/>
      <c r="G324" s="79"/>
      <c r="H324" s="79"/>
      <c r="I324" s="79"/>
    </row>
    <row r="325" spans="4:9" x14ac:dyDescent="0.6">
      <c r="D325" s="79"/>
      <c r="E325" s="79"/>
      <c r="F325" s="79"/>
      <c r="G325" s="79"/>
      <c r="H325" s="79"/>
      <c r="I325" s="79"/>
    </row>
    <row r="326" spans="4:9" x14ac:dyDescent="0.6">
      <c r="D326" s="79"/>
      <c r="E326" s="79"/>
      <c r="F326" s="79"/>
      <c r="G326" s="79"/>
      <c r="H326" s="79"/>
      <c r="I326" s="79"/>
    </row>
    <row r="327" spans="4:9" x14ac:dyDescent="0.6">
      <c r="D327" s="79"/>
      <c r="E327" s="79"/>
      <c r="F327" s="79"/>
      <c r="G327" s="79"/>
      <c r="H327" s="79"/>
      <c r="I327" s="79"/>
    </row>
    <row r="328" spans="4:9" x14ac:dyDescent="0.6">
      <c r="D328" s="79"/>
      <c r="E328" s="79"/>
      <c r="F328" s="79"/>
      <c r="G328" s="79"/>
      <c r="H328" s="79"/>
      <c r="I328" s="79"/>
    </row>
    <row r="329" spans="4:9" x14ac:dyDescent="0.6">
      <c r="D329" s="79"/>
      <c r="E329" s="79"/>
      <c r="F329" s="79"/>
      <c r="G329" s="79"/>
      <c r="H329" s="79"/>
      <c r="I329" s="79"/>
    </row>
    <row r="330" spans="4:9" x14ac:dyDescent="0.6">
      <c r="D330" s="79"/>
      <c r="E330" s="79"/>
      <c r="F330" s="79"/>
      <c r="G330" s="79"/>
      <c r="H330" s="79"/>
      <c r="I330" s="79"/>
    </row>
    <row r="331" spans="4:9" x14ac:dyDescent="0.6">
      <c r="D331" s="79"/>
      <c r="E331" s="79"/>
      <c r="F331" s="79"/>
      <c r="G331" s="79"/>
      <c r="H331" s="79"/>
      <c r="I331" s="79"/>
    </row>
    <row r="332" spans="4:9" x14ac:dyDescent="0.6">
      <c r="D332" s="79"/>
      <c r="E332" s="79"/>
      <c r="F332" s="79"/>
      <c r="G332" s="79"/>
      <c r="H332" s="79"/>
      <c r="I332" s="79"/>
    </row>
    <row r="333" spans="4:9" x14ac:dyDescent="0.6">
      <c r="D333" s="79"/>
      <c r="E333" s="79"/>
      <c r="F333" s="79"/>
      <c r="G333" s="79"/>
      <c r="H333" s="79"/>
      <c r="I333" s="79"/>
    </row>
    <row r="334" spans="4:9" x14ac:dyDescent="0.6">
      <c r="D334" s="79"/>
      <c r="E334" s="79"/>
      <c r="F334" s="79"/>
      <c r="G334" s="79"/>
      <c r="H334" s="79"/>
      <c r="I334" s="79"/>
    </row>
    <row r="335" spans="4:9" x14ac:dyDescent="0.6">
      <c r="D335" s="79"/>
      <c r="E335" s="79"/>
      <c r="F335" s="79"/>
      <c r="G335" s="79"/>
      <c r="H335" s="79"/>
      <c r="I335" s="79"/>
    </row>
    <row r="336" spans="4:9" x14ac:dyDescent="0.6">
      <c r="D336" s="79"/>
      <c r="E336" s="79"/>
      <c r="F336" s="79"/>
      <c r="G336" s="79"/>
      <c r="H336" s="79"/>
      <c r="I336" s="79"/>
    </row>
    <row r="337" spans="4:9" x14ac:dyDescent="0.6">
      <c r="D337" s="79"/>
      <c r="E337" s="79"/>
      <c r="F337" s="79"/>
      <c r="G337" s="79"/>
      <c r="H337" s="79"/>
      <c r="I337" s="79"/>
    </row>
    <row r="338" spans="4:9" x14ac:dyDescent="0.6">
      <c r="D338" s="79"/>
      <c r="E338" s="79"/>
      <c r="F338" s="79"/>
      <c r="G338" s="79"/>
      <c r="H338" s="79"/>
      <c r="I338" s="79"/>
    </row>
    <row r="339" spans="4:9" x14ac:dyDescent="0.6">
      <c r="D339" s="79"/>
      <c r="E339" s="79"/>
      <c r="F339" s="79"/>
      <c r="G339" s="79"/>
      <c r="H339" s="79"/>
      <c r="I339" s="79"/>
    </row>
    <row r="340" spans="4:9" x14ac:dyDescent="0.6">
      <c r="D340" s="79"/>
      <c r="E340" s="79"/>
      <c r="F340" s="79"/>
      <c r="G340" s="79"/>
      <c r="H340" s="79"/>
      <c r="I340" s="79"/>
    </row>
    <row r="341" spans="4:9" x14ac:dyDescent="0.6">
      <c r="D341" s="79"/>
      <c r="E341" s="79"/>
      <c r="F341" s="79"/>
      <c r="G341" s="79"/>
      <c r="H341" s="79"/>
      <c r="I341" s="79"/>
    </row>
    <row r="342" spans="4:9" x14ac:dyDescent="0.6">
      <c r="D342" s="79"/>
      <c r="E342" s="79"/>
      <c r="F342" s="79"/>
      <c r="G342" s="79"/>
      <c r="H342" s="79"/>
      <c r="I342" s="79"/>
    </row>
    <row r="343" spans="4:9" x14ac:dyDescent="0.6">
      <c r="D343" s="79"/>
      <c r="E343" s="79"/>
      <c r="F343" s="79"/>
      <c r="G343" s="79"/>
      <c r="H343" s="79"/>
      <c r="I343" s="79"/>
    </row>
    <row r="344" spans="4:9" x14ac:dyDescent="0.6">
      <c r="D344" s="79"/>
      <c r="E344" s="79"/>
      <c r="F344" s="79"/>
      <c r="G344" s="79"/>
      <c r="H344" s="79"/>
      <c r="I344" s="79"/>
    </row>
    <row r="345" spans="4:9" x14ac:dyDescent="0.6">
      <c r="D345" s="79"/>
      <c r="E345" s="79"/>
      <c r="F345" s="79"/>
      <c r="G345" s="79"/>
      <c r="H345" s="79"/>
      <c r="I345" s="79"/>
    </row>
    <row r="346" spans="4:9" x14ac:dyDescent="0.6">
      <c r="D346" s="79"/>
      <c r="E346" s="79"/>
      <c r="F346" s="79"/>
      <c r="G346" s="79"/>
      <c r="H346" s="79"/>
      <c r="I346" s="79"/>
    </row>
    <row r="347" spans="4:9" x14ac:dyDescent="0.6">
      <c r="D347" s="79"/>
      <c r="E347" s="79"/>
      <c r="F347" s="79"/>
      <c r="G347" s="79"/>
      <c r="H347" s="79"/>
      <c r="I347" s="79"/>
    </row>
    <row r="348" spans="4:9" x14ac:dyDescent="0.6">
      <c r="D348" s="79"/>
      <c r="E348" s="79"/>
      <c r="F348" s="79"/>
      <c r="G348" s="79"/>
      <c r="H348" s="79"/>
      <c r="I348" s="79"/>
    </row>
    <row r="349" spans="4:9" x14ac:dyDescent="0.6">
      <c r="D349" s="79"/>
      <c r="E349" s="79"/>
      <c r="F349" s="79"/>
      <c r="G349" s="79"/>
      <c r="H349" s="79"/>
      <c r="I349" s="79"/>
    </row>
    <row r="350" spans="4:9" x14ac:dyDescent="0.6">
      <c r="D350" s="79"/>
      <c r="E350" s="79"/>
      <c r="F350" s="79"/>
      <c r="G350" s="79"/>
      <c r="H350" s="79"/>
      <c r="I350" s="79"/>
    </row>
    <row r="351" spans="4:9" x14ac:dyDescent="0.6">
      <c r="D351" s="79"/>
      <c r="E351" s="79"/>
      <c r="F351" s="79"/>
      <c r="G351" s="79"/>
      <c r="H351" s="79"/>
      <c r="I351" s="79"/>
    </row>
    <row r="352" spans="4:9" x14ac:dyDescent="0.6">
      <c r="D352" s="79"/>
      <c r="E352" s="79"/>
      <c r="F352" s="79"/>
      <c r="G352" s="79"/>
      <c r="H352" s="79"/>
      <c r="I352" s="79"/>
    </row>
    <row r="353" spans="4:9" x14ac:dyDescent="0.6">
      <c r="D353" s="79"/>
      <c r="E353" s="79"/>
      <c r="F353" s="79"/>
      <c r="G353" s="79"/>
      <c r="H353" s="79"/>
      <c r="I353" s="79"/>
    </row>
    <row r="354" spans="4:9" x14ac:dyDescent="0.6">
      <c r="D354" s="79"/>
      <c r="E354" s="79"/>
      <c r="F354" s="79"/>
      <c r="G354" s="79"/>
      <c r="H354" s="79"/>
      <c r="I354" s="79"/>
    </row>
    <row r="355" spans="4:9" x14ac:dyDescent="0.6">
      <c r="D355" s="79"/>
      <c r="E355" s="79"/>
      <c r="F355" s="79"/>
      <c r="G355" s="79"/>
      <c r="H355" s="79"/>
      <c r="I355" s="79"/>
    </row>
    <row r="356" spans="4:9" x14ac:dyDescent="0.6">
      <c r="D356" s="79"/>
      <c r="E356" s="79"/>
      <c r="F356" s="79"/>
      <c r="G356" s="79"/>
      <c r="H356" s="79"/>
      <c r="I356" s="79"/>
    </row>
    <row r="357" spans="4:9" x14ac:dyDescent="0.6">
      <c r="D357" s="79"/>
      <c r="E357" s="79"/>
      <c r="F357" s="79"/>
      <c r="G357" s="79"/>
      <c r="H357" s="79"/>
      <c r="I357" s="79"/>
    </row>
    <row r="358" spans="4:9" x14ac:dyDescent="0.6">
      <c r="D358" s="79"/>
      <c r="E358" s="79"/>
      <c r="F358" s="79"/>
      <c r="G358" s="79"/>
      <c r="H358" s="79"/>
      <c r="I358" s="79"/>
    </row>
    <row r="359" spans="4:9" x14ac:dyDescent="0.6">
      <c r="D359" s="79"/>
      <c r="E359" s="79"/>
      <c r="F359" s="79"/>
      <c r="G359" s="79"/>
      <c r="H359" s="79"/>
      <c r="I359" s="79"/>
    </row>
    <row r="360" spans="4:9" x14ac:dyDescent="0.6">
      <c r="D360" s="79"/>
      <c r="E360" s="79"/>
      <c r="F360" s="79"/>
      <c r="G360" s="79"/>
      <c r="H360" s="79"/>
      <c r="I360" s="79"/>
    </row>
    <row r="361" spans="4:9" x14ac:dyDescent="0.6">
      <c r="D361" s="79"/>
      <c r="E361" s="79"/>
      <c r="F361" s="79"/>
      <c r="G361" s="79"/>
      <c r="H361" s="79"/>
      <c r="I361" s="79"/>
    </row>
    <row r="362" spans="4:9" x14ac:dyDescent="0.6">
      <c r="D362" s="79"/>
      <c r="E362" s="79"/>
      <c r="F362" s="79"/>
      <c r="G362" s="79"/>
      <c r="H362" s="79"/>
      <c r="I362" s="79"/>
    </row>
    <row r="363" spans="4:9" x14ac:dyDescent="0.6">
      <c r="D363" s="79"/>
      <c r="E363" s="79"/>
      <c r="F363" s="79"/>
      <c r="G363" s="79"/>
      <c r="H363" s="79"/>
      <c r="I363" s="79"/>
    </row>
    <row r="364" spans="4:9" x14ac:dyDescent="0.6">
      <c r="D364" s="79"/>
      <c r="E364" s="79"/>
      <c r="F364" s="79"/>
      <c r="G364" s="79"/>
      <c r="H364" s="79"/>
      <c r="I364" s="79"/>
    </row>
    <row r="365" spans="4:9" x14ac:dyDescent="0.6">
      <c r="D365" s="79"/>
      <c r="E365" s="79"/>
      <c r="F365" s="79"/>
      <c r="G365" s="79"/>
      <c r="H365" s="79"/>
      <c r="I365" s="79"/>
    </row>
    <row r="366" spans="4:9" x14ac:dyDescent="0.6">
      <c r="D366" s="79"/>
      <c r="E366" s="79"/>
      <c r="F366" s="79"/>
      <c r="G366" s="79"/>
      <c r="H366" s="79"/>
      <c r="I366" s="79"/>
    </row>
    <row r="367" spans="4:9" x14ac:dyDescent="0.6">
      <c r="D367" s="79"/>
      <c r="E367" s="79"/>
      <c r="F367" s="79"/>
      <c r="G367" s="79"/>
      <c r="H367" s="79"/>
      <c r="I367" s="79"/>
    </row>
    <row r="368" spans="4:9" x14ac:dyDescent="0.6">
      <c r="D368" s="79"/>
      <c r="E368" s="79"/>
      <c r="F368" s="79"/>
      <c r="G368" s="79"/>
      <c r="H368" s="79"/>
      <c r="I368" s="79"/>
    </row>
    <row r="369" spans="4:9" x14ac:dyDescent="0.6">
      <c r="D369" s="79"/>
      <c r="E369" s="79"/>
      <c r="F369" s="79"/>
      <c r="G369" s="79"/>
      <c r="H369" s="79"/>
      <c r="I369" s="79"/>
    </row>
    <row r="370" spans="4:9" x14ac:dyDescent="0.6">
      <c r="D370" s="79"/>
      <c r="E370" s="79"/>
      <c r="F370" s="79"/>
      <c r="G370" s="79"/>
      <c r="H370" s="79"/>
      <c r="I370" s="79"/>
    </row>
    <row r="371" spans="4:9" x14ac:dyDescent="0.6">
      <c r="D371" s="79"/>
      <c r="E371" s="79"/>
      <c r="F371" s="79"/>
      <c r="G371" s="79"/>
      <c r="H371" s="79"/>
      <c r="I371" s="79"/>
    </row>
    <row r="372" spans="4:9" x14ac:dyDescent="0.6">
      <c r="D372" s="79"/>
      <c r="E372" s="79"/>
      <c r="F372" s="79"/>
      <c r="G372" s="79"/>
      <c r="H372" s="79"/>
      <c r="I372" s="79"/>
    </row>
    <row r="373" spans="4:9" x14ac:dyDescent="0.6">
      <c r="D373" s="79"/>
      <c r="E373" s="79"/>
      <c r="F373" s="79"/>
      <c r="G373" s="79"/>
      <c r="H373" s="79"/>
      <c r="I373" s="79"/>
    </row>
    <row r="374" spans="4:9" x14ac:dyDescent="0.6">
      <c r="D374" s="79"/>
      <c r="E374" s="79"/>
      <c r="F374" s="79"/>
      <c r="G374" s="79"/>
      <c r="H374" s="79"/>
      <c r="I374" s="79"/>
    </row>
    <row r="375" spans="4:9" x14ac:dyDescent="0.6">
      <c r="D375" s="79"/>
      <c r="E375" s="79"/>
      <c r="F375" s="79"/>
      <c r="G375" s="79"/>
      <c r="H375" s="79"/>
      <c r="I375" s="79"/>
    </row>
    <row r="376" spans="4:9" x14ac:dyDescent="0.6">
      <c r="D376" s="79"/>
      <c r="E376" s="79"/>
      <c r="F376" s="79"/>
      <c r="G376" s="79"/>
      <c r="H376" s="79"/>
      <c r="I376" s="79"/>
    </row>
    <row r="377" spans="4:9" x14ac:dyDescent="0.6">
      <c r="D377" s="79"/>
      <c r="E377" s="79"/>
      <c r="F377" s="79"/>
      <c r="G377" s="79"/>
      <c r="H377" s="79"/>
      <c r="I377" s="79"/>
    </row>
    <row r="378" spans="4:9" x14ac:dyDescent="0.6">
      <c r="D378" s="79"/>
      <c r="E378" s="79"/>
      <c r="F378" s="79"/>
      <c r="G378" s="79"/>
      <c r="H378" s="79"/>
      <c r="I378" s="79"/>
    </row>
    <row r="379" spans="4:9" x14ac:dyDescent="0.6">
      <c r="D379" s="79"/>
      <c r="E379" s="79"/>
      <c r="F379" s="79"/>
      <c r="G379" s="79"/>
      <c r="H379" s="79"/>
      <c r="I379" s="79"/>
    </row>
    <row r="380" spans="4:9" x14ac:dyDescent="0.6">
      <c r="D380" s="79"/>
      <c r="E380" s="79"/>
      <c r="F380" s="79"/>
      <c r="G380" s="79"/>
      <c r="H380" s="79"/>
      <c r="I380" s="79"/>
    </row>
    <row r="381" spans="4:9" x14ac:dyDescent="0.6">
      <c r="D381" s="79"/>
      <c r="E381" s="79"/>
      <c r="F381" s="79"/>
      <c r="G381" s="79"/>
      <c r="H381" s="79"/>
      <c r="I381" s="79"/>
    </row>
    <row r="382" spans="4:9" x14ac:dyDescent="0.6">
      <c r="D382" s="79"/>
      <c r="E382" s="79"/>
      <c r="F382" s="79"/>
      <c r="G382" s="79"/>
      <c r="H382" s="79"/>
      <c r="I382" s="79"/>
    </row>
    <row r="383" spans="4:9" x14ac:dyDescent="0.6">
      <c r="D383" s="79"/>
      <c r="E383" s="79"/>
      <c r="F383" s="79"/>
      <c r="G383" s="79"/>
      <c r="H383" s="79"/>
      <c r="I383" s="79"/>
    </row>
    <row r="384" spans="4:9" x14ac:dyDescent="0.6">
      <c r="D384" s="79"/>
      <c r="E384" s="79"/>
      <c r="F384" s="79"/>
      <c r="G384" s="79"/>
      <c r="H384" s="79"/>
      <c r="I384" s="79"/>
    </row>
    <row r="385" spans="4:9" x14ac:dyDescent="0.6">
      <c r="D385" s="79"/>
      <c r="E385" s="79"/>
      <c r="F385" s="79"/>
      <c r="G385" s="79"/>
      <c r="H385" s="79"/>
      <c r="I385" s="79"/>
    </row>
    <row r="386" spans="4:9" x14ac:dyDescent="0.6">
      <c r="D386" s="79"/>
      <c r="E386" s="79"/>
      <c r="F386" s="79"/>
      <c r="G386" s="79"/>
      <c r="H386" s="79"/>
      <c r="I386" s="79"/>
    </row>
    <row r="387" spans="4:9" x14ac:dyDescent="0.6">
      <c r="D387" s="79"/>
      <c r="E387" s="79"/>
      <c r="F387" s="79"/>
      <c r="G387" s="79"/>
      <c r="H387" s="79"/>
      <c r="I387" s="79"/>
    </row>
    <row r="388" spans="4:9" x14ac:dyDescent="0.6">
      <c r="D388" s="79"/>
      <c r="E388" s="79"/>
      <c r="F388" s="79"/>
      <c r="G388" s="79"/>
      <c r="H388" s="79"/>
      <c r="I388" s="79"/>
    </row>
    <row r="389" spans="4:9" x14ac:dyDescent="0.6">
      <c r="D389" s="79"/>
      <c r="E389" s="79"/>
      <c r="F389" s="79"/>
      <c r="G389" s="79"/>
      <c r="H389" s="79"/>
      <c r="I389" s="79"/>
    </row>
    <row r="390" spans="4:9" x14ac:dyDescent="0.6">
      <c r="D390" s="79"/>
      <c r="E390" s="79"/>
      <c r="F390" s="79"/>
      <c r="G390" s="79"/>
      <c r="H390" s="79"/>
      <c r="I390" s="79"/>
    </row>
    <row r="391" spans="4:9" x14ac:dyDescent="0.6">
      <c r="D391" s="79"/>
      <c r="E391" s="79"/>
      <c r="F391" s="79"/>
      <c r="G391" s="79"/>
      <c r="H391" s="79"/>
      <c r="I391" s="79"/>
    </row>
    <row r="392" spans="4:9" x14ac:dyDescent="0.6">
      <c r="D392" s="79"/>
      <c r="E392" s="79"/>
      <c r="F392" s="79"/>
      <c r="G392" s="79"/>
      <c r="H392" s="79"/>
      <c r="I392" s="79"/>
    </row>
    <row r="393" spans="4:9" x14ac:dyDescent="0.6">
      <c r="D393" s="79"/>
      <c r="E393" s="79"/>
      <c r="F393" s="79"/>
      <c r="G393" s="79"/>
      <c r="H393" s="79"/>
      <c r="I393" s="79"/>
    </row>
    <row r="394" spans="4:9" x14ac:dyDescent="0.6">
      <c r="D394" s="79"/>
      <c r="E394" s="79"/>
      <c r="F394" s="79"/>
      <c r="G394" s="79"/>
      <c r="H394" s="79"/>
      <c r="I394" s="79"/>
    </row>
    <row r="395" spans="4:9" x14ac:dyDescent="0.6">
      <c r="D395" s="79"/>
      <c r="E395" s="79"/>
      <c r="F395" s="79"/>
      <c r="G395" s="79"/>
      <c r="H395" s="79"/>
      <c r="I395" s="79"/>
    </row>
    <row r="396" spans="4:9" x14ac:dyDescent="0.6">
      <c r="D396" s="79"/>
      <c r="E396" s="79"/>
      <c r="F396" s="79"/>
      <c r="G396" s="79"/>
      <c r="H396" s="79"/>
      <c r="I396" s="79"/>
    </row>
    <row r="397" spans="4:9" x14ac:dyDescent="0.6">
      <c r="D397" s="79"/>
      <c r="E397" s="79"/>
      <c r="F397" s="79"/>
      <c r="G397" s="79"/>
      <c r="H397" s="79"/>
      <c r="I397" s="79"/>
    </row>
    <row r="398" spans="4:9" x14ac:dyDescent="0.6">
      <c r="D398" s="79"/>
      <c r="E398" s="79"/>
      <c r="F398" s="79"/>
      <c r="G398" s="79"/>
      <c r="H398" s="79"/>
      <c r="I398" s="79"/>
    </row>
    <row r="399" spans="4:9" x14ac:dyDescent="0.6">
      <c r="D399" s="79"/>
      <c r="E399" s="79"/>
      <c r="F399" s="79"/>
      <c r="G399" s="79"/>
      <c r="H399" s="79"/>
      <c r="I399" s="79"/>
    </row>
    <row r="400" spans="4:9" x14ac:dyDescent="0.6">
      <c r="D400" s="79"/>
      <c r="E400" s="79"/>
      <c r="F400" s="79"/>
      <c r="G400" s="79"/>
      <c r="H400" s="79"/>
      <c r="I400" s="79"/>
    </row>
    <row r="401" spans="4:9" x14ac:dyDescent="0.6">
      <c r="D401" s="79"/>
      <c r="E401" s="79"/>
      <c r="F401" s="79"/>
      <c r="G401" s="79"/>
      <c r="H401" s="79"/>
      <c r="I401" s="79"/>
    </row>
    <row r="402" spans="4:9" x14ac:dyDescent="0.6">
      <c r="D402" s="79"/>
      <c r="E402" s="79"/>
      <c r="F402" s="79"/>
      <c r="G402" s="79"/>
      <c r="H402" s="79"/>
      <c r="I402" s="79"/>
    </row>
    <row r="403" spans="4:9" x14ac:dyDescent="0.6">
      <c r="D403" s="79"/>
      <c r="E403" s="79"/>
      <c r="F403" s="79"/>
      <c r="G403" s="79"/>
      <c r="H403" s="79"/>
      <c r="I403" s="79"/>
    </row>
    <row r="404" spans="4:9" x14ac:dyDescent="0.6">
      <c r="D404" s="79"/>
      <c r="E404" s="79"/>
      <c r="F404" s="79"/>
      <c r="G404" s="79"/>
      <c r="H404" s="79"/>
      <c r="I404" s="79"/>
    </row>
    <row r="405" spans="4:9" x14ac:dyDescent="0.6">
      <c r="D405" s="79"/>
      <c r="E405" s="79"/>
      <c r="F405" s="79"/>
      <c r="G405" s="79"/>
      <c r="H405" s="79"/>
      <c r="I405" s="79"/>
    </row>
    <row r="406" spans="4:9" x14ac:dyDescent="0.6">
      <c r="D406" s="79"/>
      <c r="E406" s="79"/>
      <c r="F406" s="79"/>
      <c r="G406" s="79"/>
      <c r="H406" s="79"/>
      <c r="I406" s="79"/>
    </row>
    <row r="407" spans="4:9" x14ac:dyDescent="0.6">
      <c r="D407" s="79"/>
      <c r="E407" s="79"/>
      <c r="F407" s="79"/>
      <c r="G407" s="79"/>
      <c r="H407" s="79"/>
      <c r="I407" s="79"/>
    </row>
    <row r="408" spans="4:9" x14ac:dyDescent="0.6">
      <c r="D408" s="79"/>
      <c r="E408" s="79"/>
      <c r="F408" s="79"/>
      <c r="G408" s="79"/>
      <c r="H408" s="79"/>
      <c r="I408" s="79"/>
    </row>
    <row r="409" spans="4:9" x14ac:dyDescent="0.6">
      <c r="D409" s="79"/>
      <c r="E409" s="79"/>
      <c r="F409" s="79"/>
      <c r="G409" s="79"/>
      <c r="H409" s="79"/>
      <c r="I409" s="79"/>
    </row>
    <row r="410" spans="4:9" x14ac:dyDescent="0.6">
      <c r="D410" s="79"/>
      <c r="E410" s="79"/>
      <c r="F410" s="79"/>
      <c r="G410" s="79"/>
      <c r="H410" s="79"/>
      <c r="I410" s="79"/>
    </row>
    <row r="411" spans="4:9" x14ac:dyDescent="0.6">
      <c r="D411" s="79"/>
      <c r="E411" s="79"/>
      <c r="F411" s="79"/>
      <c r="G411" s="79"/>
      <c r="H411" s="79"/>
      <c r="I411" s="79"/>
    </row>
    <row r="412" spans="4:9" x14ac:dyDescent="0.6">
      <c r="D412" s="79"/>
      <c r="E412" s="79"/>
      <c r="F412" s="79"/>
      <c r="G412" s="79"/>
      <c r="H412" s="79"/>
      <c r="I412" s="79"/>
    </row>
    <row r="413" spans="4:9" x14ac:dyDescent="0.6">
      <c r="D413" s="79"/>
      <c r="E413" s="79"/>
      <c r="F413" s="79"/>
      <c r="G413" s="79"/>
      <c r="H413" s="79"/>
      <c r="I413" s="79"/>
    </row>
    <row r="414" spans="4:9" x14ac:dyDescent="0.6">
      <c r="D414" s="79"/>
      <c r="E414" s="79"/>
      <c r="F414" s="79"/>
      <c r="G414" s="79"/>
      <c r="H414" s="79"/>
      <c r="I414" s="79"/>
    </row>
    <row r="415" spans="4:9" x14ac:dyDescent="0.6">
      <c r="D415" s="79"/>
      <c r="E415" s="79"/>
      <c r="F415" s="79"/>
      <c r="G415" s="79"/>
      <c r="H415" s="79"/>
      <c r="I415" s="79"/>
    </row>
    <row r="416" spans="4:9" x14ac:dyDescent="0.6">
      <c r="D416" s="79"/>
      <c r="E416" s="79"/>
      <c r="F416" s="79"/>
      <c r="G416" s="79"/>
      <c r="H416" s="79"/>
      <c r="I416" s="79"/>
    </row>
    <row r="417" spans="4:9" x14ac:dyDescent="0.6">
      <c r="D417" s="79"/>
      <c r="E417" s="79"/>
      <c r="F417" s="79"/>
      <c r="G417" s="79"/>
      <c r="H417" s="79"/>
      <c r="I417" s="79"/>
    </row>
    <row r="418" spans="4:9" x14ac:dyDescent="0.6">
      <c r="D418" s="79"/>
      <c r="E418" s="79"/>
      <c r="F418" s="79"/>
      <c r="G418" s="79"/>
      <c r="H418" s="79"/>
      <c r="I418" s="79"/>
    </row>
    <row r="419" spans="4:9" x14ac:dyDescent="0.6">
      <c r="D419" s="79"/>
      <c r="E419" s="79"/>
      <c r="F419" s="79"/>
      <c r="G419" s="79"/>
      <c r="H419" s="79"/>
      <c r="I419" s="79"/>
    </row>
    <row r="420" spans="4:9" x14ac:dyDescent="0.6">
      <c r="D420" s="79"/>
      <c r="E420" s="79"/>
      <c r="F420" s="79"/>
      <c r="G420" s="79"/>
      <c r="H420" s="79"/>
      <c r="I420" s="79"/>
    </row>
    <row r="421" spans="4:9" x14ac:dyDescent="0.6">
      <c r="D421" s="79"/>
      <c r="E421" s="79"/>
      <c r="F421" s="79"/>
      <c r="G421" s="79"/>
      <c r="H421" s="79"/>
      <c r="I421" s="79"/>
    </row>
    <row r="422" spans="4:9" x14ac:dyDescent="0.6">
      <c r="D422" s="79"/>
      <c r="E422" s="79"/>
      <c r="F422" s="79"/>
      <c r="G422" s="79"/>
      <c r="H422" s="79"/>
      <c r="I422" s="79"/>
    </row>
    <row r="423" spans="4:9" x14ac:dyDescent="0.6">
      <c r="D423" s="79"/>
      <c r="E423" s="79"/>
      <c r="F423" s="79"/>
      <c r="G423" s="79"/>
      <c r="H423" s="79"/>
      <c r="I423" s="79"/>
    </row>
    <row r="424" spans="4:9" x14ac:dyDescent="0.6">
      <c r="D424" s="79"/>
      <c r="E424" s="79"/>
      <c r="F424" s="79"/>
      <c r="G424" s="79"/>
      <c r="H424" s="79"/>
      <c r="I424" s="79"/>
    </row>
    <row r="425" spans="4:9" x14ac:dyDescent="0.6">
      <c r="D425" s="79"/>
      <c r="E425" s="79"/>
      <c r="F425" s="79"/>
      <c r="G425" s="79"/>
      <c r="H425" s="79"/>
      <c r="I425" s="79"/>
    </row>
    <row r="426" spans="4:9" x14ac:dyDescent="0.6">
      <c r="D426" s="79"/>
      <c r="E426" s="79"/>
      <c r="F426" s="79"/>
      <c r="G426" s="79"/>
      <c r="H426" s="79"/>
      <c r="I426" s="79"/>
    </row>
    <row r="427" spans="4:9" x14ac:dyDescent="0.6">
      <c r="D427" s="79"/>
      <c r="E427" s="79"/>
      <c r="F427" s="79"/>
      <c r="G427" s="79"/>
      <c r="H427" s="79"/>
      <c r="I427" s="79"/>
    </row>
    <row r="428" spans="4:9" x14ac:dyDescent="0.6">
      <c r="D428" s="79"/>
      <c r="E428" s="79"/>
      <c r="F428" s="79"/>
      <c r="G428" s="79"/>
      <c r="H428" s="79"/>
      <c r="I428" s="79"/>
    </row>
    <row r="429" spans="4:9" x14ac:dyDescent="0.6">
      <c r="D429" s="79"/>
      <c r="E429" s="79"/>
      <c r="F429" s="79"/>
      <c r="G429" s="79"/>
      <c r="H429" s="79"/>
      <c r="I429" s="79"/>
    </row>
    <row r="430" spans="4:9" x14ac:dyDescent="0.6">
      <c r="D430" s="79"/>
      <c r="E430" s="79"/>
      <c r="F430" s="79"/>
      <c r="G430" s="79"/>
      <c r="H430" s="79"/>
      <c r="I430" s="79"/>
    </row>
    <row r="431" spans="4:9" x14ac:dyDescent="0.6">
      <c r="D431" s="79"/>
      <c r="E431" s="79"/>
      <c r="F431" s="79"/>
      <c r="G431" s="79"/>
      <c r="H431" s="79"/>
      <c r="I431" s="79"/>
    </row>
    <row r="432" spans="4:9" x14ac:dyDescent="0.6">
      <c r="D432" s="79"/>
      <c r="E432" s="79"/>
      <c r="F432" s="79"/>
      <c r="G432" s="79"/>
      <c r="H432" s="79"/>
      <c r="I432" s="79"/>
    </row>
    <row r="433" spans="4:9" x14ac:dyDescent="0.6">
      <c r="D433" s="79"/>
      <c r="E433" s="79"/>
      <c r="F433" s="79"/>
      <c r="G433" s="79"/>
      <c r="H433" s="79"/>
      <c r="I433" s="79"/>
    </row>
    <row r="434" spans="4:9" x14ac:dyDescent="0.6">
      <c r="D434" s="79"/>
      <c r="E434" s="79"/>
      <c r="F434" s="79"/>
      <c r="G434" s="79"/>
      <c r="H434" s="79"/>
      <c r="I434" s="79"/>
    </row>
    <row r="435" spans="4:9" x14ac:dyDescent="0.6">
      <c r="D435" s="79"/>
      <c r="E435" s="79"/>
      <c r="F435" s="79"/>
      <c r="G435" s="79"/>
      <c r="H435" s="79"/>
      <c r="I435" s="79"/>
    </row>
    <row r="436" spans="4:9" x14ac:dyDescent="0.6">
      <c r="D436" s="79"/>
      <c r="E436" s="79"/>
      <c r="F436" s="79"/>
      <c r="G436" s="79"/>
      <c r="H436" s="79"/>
      <c r="I436" s="79"/>
    </row>
    <row r="437" spans="4:9" x14ac:dyDescent="0.6">
      <c r="D437" s="79"/>
      <c r="E437" s="79"/>
      <c r="F437" s="79"/>
      <c r="G437" s="79"/>
      <c r="H437" s="79"/>
      <c r="I437" s="79"/>
    </row>
    <row r="438" spans="4:9" x14ac:dyDescent="0.6">
      <c r="D438" s="79"/>
      <c r="E438" s="79"/>
      <c r="F438" s="79"/>
      <c r="G438" s="79"/>
      <c r="H438" s="79"/>
      <c r="I438" s="79"/>
    </row>
    <row r="439" spans="4:9" x14ac:dyDescent="0.6">
      <c r="D439" s="79"/>
      <c r="E439" s="79"/>
      <c r="F439" s="79"/>
      <c r="G439" s="79"/>
      <c r="H439" s="79"/>
      <c r="I439" s="79"/>
    </row>
    <row r="440" spans="4:9" x14ac:dyDescent="0.6">
      <c r="D440" s="79"/>
      <c r="E440" s="79"/>
      <c r="F440" s="79"/>
      <c r="G440" s="79"/>
      <c r="H440" s="79"/>
      <c r="I440" s="79"/>
    </row>
    <row r="441" spans="4:9" x14ac:dyDescent="0.6">
      <c r="D441" s="79"/>
      <c r="E441" s="79"/>
      <c r="F441" s="79"/>
      <c r="G441" s="79"/>
      <c r="H441" s="79"/>
      <c r="I441" s="79"/>
    </row>
    <row r="442" spans="4:9" x14ac:dyDescent="0.6">
      <c r="D442" s="79"/>
      <c r="E442" s="79"/>
      <c r="F442" s="79"/>
      <c r="G442" s="79"/>
      <c r="H442" s="79"/>
      <c r="I442" s="79"/>
    </row>
    <row r="443" spans="4:9" x14ac:dyDescent="0.6">
      <c r="D443" s="79"/>
      <c r="E443" s="79"/>
      <c r="F443" s="79"/>
      <c r="G443" s="79"/>
      <c r="H443" s="79"/>
      <c r="I443" s="79"/>
    </row>
    <row r="444" spans="4:9" x14ac:dyDescent="0.6">
      <c r="D444" s="79"/>
      <c r="E444" s="79"/>
      <c r="F444" s="79"/>
      <c r="G444" s="79"/>
      <c r="H444" s="79"/>
      <c r="I444" s="79"/>
    </row>
    <row r="445" spans="4:9" x14ac:dyDescent="0.6">
      <c r="D445" s="79"/>
      <c r="E445" s="79"/>
      <c r="F445" s="79"/>
      <c r="G445" s="79"/>
      <c r="H445" s="79"/>
      <c r="I445" s="79"/>
    </row>
    <row r="446" spans="4:9" x14ac:dyDescent="0.6">
      <c r="D446" s="79"/>
      <c r="E446" s="79"/>
      <c r="F446" s="79"/>
      <c r="G446" s="79"/>
      <c r="H446" s="79"/>
      <c r="I446" s="79"/>
    </row>
    <row r="447" spans="4:9" x14ac:dyDescent="0.6">
      <c r="D447" s="79"/>
      <c r="E447" s="79"/>
      <c r="F447" s="79"/>
      <c r="G447" s="79"/>
      <c r="H447" s="79"/>
      <c r="I447" s="79"/>
    </row>
    <row r="448" spans="4:9" x14ac:dyDescent="0.6">
      <c r="D448" s="79"/>
      <c r="E448" s="79"/>
      <c r="F448" s="79"/>
      <c r="G448" s="79"/>
      <c r="H448" s="79"/>
      <c r="I448" s="79"/>
    </row>
    <row r="449" spans="4:9" x14ac:dyDescent="0.6">
      <c r="D449" s="79"/>
      <c r="E449" s="79"/>
      <c r="F449" s="79"/>
      <c r="G449" s="79"/>
      <c r="H449" s="79"/>
      <c r="I449" s="79"/>
    </row>
    <row r="450" spans="4:9" x14ac:dyDescent="0.6">
      <c r="D450" s="79"/>
      <c r="E450" s="79"/>
      <c r="F450" s="79"/>
      <c r="G450" s="79"/>
      <c r="H450" s="79"/>
      <c r="I450" s="79"/>
    </row>
    <row r="451" spans="4:9" x14ac:dyDescent="0.6">
      <c r="D451" s="79"/>
      <c r="E451" s="79"/>
      <c r="F451" s="79"/>
      <c r="G451" s="79"/>
      <c r="H451" s="79"/>
      <c r="I451" s="79"/>
    </row>
    <row r="452" spans="4:9" x14ac:dyDescent="0.6">
      <c r="D452" s="79"/>
      <c r="E452" s="79"/>
      <c r="F452" s="79"/>
      <c r="G452" s="79"/>
      <c r="H452" s="79"/>
      <c r="I452" s="79"/>
    </row>
    <row r="453" spans="4:9" x14ac:dyDescent="0.6">
      <c r="D453" s="79"/>
      <c r="E453" s="79"/>
      <c r="F453" s="79"/>
      <c r="G453" s="79"/>
      <c r="H453" s="79"/>
      <c r="I453" s="79"/>
    </row>
    <row r="454" spans="4:9" x14ac:dyDescent="0.6">
      <c r="D454" s="79"/>
      <c r="E454" s="79"/>
      <c r="F454" s="79"/>
      <c r="G454" s="79"/>
      <c r="H454" s="79"/>
      <c r="I454" s="79"/>
    </row>
    <row r="455" spans="4:9" x14ac:dyDescent="0.6">
      <c r="D455" s="79"/>
      <c r="E455" s="79"/>
      <c r="F455" s="79"/>
      <c r="G455" s="79"/>
      <c r="H455" s="79"/>
      <c r="I455" s="79"/>
    </row>
    <row r="456" spans="4:9" x14ac:dyDescent="0.6">
      <c r="D456" s="79"/>
      <c r="E456" s="79"/>
      <c r="F456" s="79"/>
      <c r="G456" s="79"/>
      <c r="H456" s="79"/>
      <c r="I456" s="79"/>
    </row>
    <row r="457" spans="4:9" x14ac:dyDescent="0.6">
      <c r="D457" s="79"/>
      <c r="E457" s="79"/>
      <c r="F457" s="79"/>
      <c r="G457" s="79"/>
      <c r="H457" s="79"/>
      <c r="I457" s="79"/>
    </row>
    <row r="458" spans="4:9" x14ac:dyDescent="0.6">
      <c r="D458" s="79"/>
      <c r="E458" s="79"/>
      <c r="F458" s="79"/>
      <c r="G458" s="79"/>
      <c r="H458" s="79"/>
      <c r="I458" s="79"/>
    </row>
    <row r="459" spans="4:9" x14ac:dyDescent="0.6">
      <c r="D459" s="79"/>
      <c r="E459" s="79"/>
      <c r="F459" s="79"/>
      <c r="G459" s="79"/>
      <c r="H459" s="79"/>
      <c r="I459" s="79"/>
    </row>
    <row r="460" spans="4:9" x14ac:dyDescent="0.6">
      <c r="D460" s="79"/>
      <c r="E460" s="79"/>
      <c r="F460" s="79"/>
      <c r="G460" s="79"/>
      <c r="H460" s="79"/>
      <c r="I460" s="79"/>
    </row>
    <row r="461" spans="4:9" x14ac:dyDescent="0.6">
      <c r="D461" s="79"/>
      <c r="E461" s="79"/>
      <c r="F461" s="79"/>
      <c r="G461" s="79"/>
      <c r="H461" s="79"/>
      <c r="I461" s="79"/>
    </row>
    <row r="462" spans="4:9" x14ac:dyDescent="0.6">
      <c r="D462" s="79"/>
      <c r="E462" s="79"/>
      <c r="F462" s="79"/>
      <c r="G462" s="79"/>
      <c r="H462" s="79"/>
      <c r="I462" s="79"/>
    </row>
    <row r="463" spans="4:9" x14ac:dyDescent="0.6">
      <c r="D463" s="79"/>
      <c r="E463" s="79"/>
      <c r="F463" s="79"/>
      <c r="G463" s="79"/>
      <c r="H463" s="79"/>
      <c r="I463" s="79"/>
    </row>
    <row r="464" spans="4:9" x14ac:dyDescent="0.6">
      <c r="D464" s="79"/>
      <c r="E464" s="79"/>
      <c r="F464" s="79"/>
      <c r="G464" s="79"/>
      <c r="H464" s="79"/>
      <c r="I464" s="79"/>
    </row>
    <row r="465" spans="4:9" x14ac:dyDescent="0.6">
      <c r="D465" s="79"/>
      <c r="E465" s="79"/>
      <c r="F465" s="79"/>
      <c r="G465" s="79"/>
      <c r="H465" s="79"/>
      <c r="I465" s="79"/>
    </row>
    <row r="466" spans="4:9" x14ac:dyDescent="0.6">
      <c r="D466" s="79"/>
      <c r="E466" s="79"/>
      <c r="F466" s="79"/>
      <c r="G466" s="79"/>
      <c r="H466" s="79"/>
      <c r="I466" s="79"/>
    </row>
    <row r="467" spans="4:9" x14ac:dyDescent="0.6">
      <c r="D467" s="79"/>
      <c r="E467" s="79"/>
      <c r="F467" s="79"/>
      <c r="G467" s="79"/>
      <c r="H467" s="79"/>
      <c r="I467" s="79"/>
    </row>
    <row r="468" spans="4:9" x14ac:dyDescent="0.6">
      <c r="D468" s="79"/>
      <c r="E468" s="79"/>
      <c r="F468" s="79"/>
      <c r="G468" s="79"/>
      <c r="H468" s="79"/>
      <c r="I468" s="79"/>
    </row>
    <row r="469" spans="4:9" x14ac:dyDescent="0.6">
      <c r="D469" s="79"/>
      <c r="E469" s="79"/>
      <c r="F469" s="79"/>
      <c r="G469" s="79"/>
      <c r="H469" s="79"/>
      <c r="I469" s="79"/>
    </row>
    <row r="470" spans="4:9" x14ac:dyDescent="0.6">
      <c r="D470" s="79"/>
      <c r="E470" s="79"/>
      <c r="F470" s="79"/>
      <c r="G470" s="79"/>
      <c r="H470" s="79"/>
      <c r="I470" s="79"/>
    </row>
    <row r="471" spans="4:9" x14ac:dyDescent="0.6">
      <c r="D471" s="79"/>
      <c r="E471" s="79"/>
      <c r="F471" s="79"/>
      <c r="G471" s="79"/>
      <c r="H471" s="79"/>
      <c r="I471" s="79"/>
    </row>
    <row r="472" spans="4:9" x14ac:dyDescent="0.6">
      <c r="D472" s="79"/>
      <c r="E472" s="79"/>
      <c r="F472" s="79"/>
      <c r="G472" s="79"/>
      <c r="H472" s="79"/>
      <c r="I472" s="79"/>
    </row>
    <row r="473" spans="4:9" x14ac:dyDescent="0.6">
      <c r="D473" s="79"/>
      <c r="E473" s="79"/>
      <c r="F473" s="79"/>
      <c r="G473" s="79"/>
      <c r="H473" s="79"/>
      <c r="I473" s="79"/>
    </row>
    <row r="474" spans="4:9" x14ac:dyDescent="0.6">
      <c r="D474" s="79"/>
      <c r="E474" s="79"/>
      <c r="F474" s="79"/>
      <c r="G474" s="79"/>
      <c r="H474" s="79"/>
      <c r="I474" s="79"/>
    </row>
    <row r="475" spans="4:9" x14ac:dyDescent="0.6">
      <c r="D475" s="79"/>
      <c r="E475" s="79"/>
      <c r="F475" s="79"/>
      <c r="G475" s="79"/>
      <c r="H475" s="79"/>
      <c r="I475" s="79"/>
    </row>
    <row r="476" spans="4:9" x14ac:dyDescent="0.6">
      <c r="D476" s="79"/>
      <c r="E476" s="79"/>
      <c r="F476" s="79"/>
      <c r="G476" s="79"/>
      <c r="H476" s="79"/>
      <c r="I476" s="79"/>
    </row>
    <row r="477" spans="4:9" x14ac:dyDescent="0.6">
      <c r="D477" s="79"/>
      <c r="E477" s="79"/>
      <c r="F477" s="79"/>
      <c r="G477" s="79"/>
      <c r="H477" s="79"/>
      <c r="I477" s="79"/>
    </row>
    <row r="478" spans="4:9" x14ac:dyDescent="0.6">
      <c r="D478" s="79"/>
      <c r="E478" s="79"/>
      <c r="F478" s="79"/>
      <c r="G478" s="79"/>
      <c r="H478" s="79"/>
      <c r="I478" s="79"/>
    </row>
    <row r="479" spans="4:9" x14ac:dyDescent="0.6">
      <c r="D479" s="79"/>
      <c r="E479" s="79"/>
      <c r="F479" s="79"/>
      <c r="G479" s="79"/>
      <c r="H479" s="79"/>
      <c r="I479" s="79"/>
    </row>
    <row r="480" spans="4:9" x14ac:dyDescent="0.6">
      <c r="D480" s="79"/>
      <c r="E480" s="79"/>
      <c r="F480" s="79"/>
      <c r="G480" s="79"/>
      <c r="H480" s="79"/>
      <c r="I480" s="79"/>
    </row>
    <row r="481" spans="4:9" x14ac:dyDescent="0.6">
      <c r="D481" s="79"/>
      <c r="E481" s="79"/>
      <c r="F481" s="79"/>
      <c r="G481" s="79"/>
      <c r="H481" s="79"/>
      <c r="I481" s="79"/>
    </row>
    <row r="482" spans="4:9" x14ac:dyDescent="0.6">
      <c r="D482" s="79"/>
      <c r="E482" s="79"/>
      <c r="F482" s="79"/>
      <c r="G482" s="79"/>
      <c r="H482" s="79"/>
      <c r="I482" s="79"/>
    </row>
    <row r="483" spans="4:9" x14ac:dyDescent="0.6">
      <c r="D483" s="79"/>
      <c r="E483" s="79"/>
      <c r="F483" s="79"/>
      <c r="G483" s="79"/>
      <c r="H483" s="79"/>
      <c r="I483" s="79"/>
    </row>
    <row r="484" spans="4:9" x14ac:dyDescent="0.6">
      <c r="D484" s="79"/>
      <c r="E484" s="79"/>
      <c r="F484" s="79"/>
      <c r="G484" s="79"/>
      <c r="H484" s="79"/>
      <c r="I484" s="79"/>
    </row>
    <row r="485" spans="4:9" x14ac:dyDescent="0.6">
      <c r="D485" s="79"/>
      <c r="E485" s="79"/>
      <c r="F485" s="79"/>
      <c r="G485" s="79"/>
      <c r="H485" s="79"/>
      <c r="I485" s="79"/>
    </row>
    <row r="486" spans="4:9" x14ac:dyDescent="0.6">
      <c r="D486" s="79"/>
      <c r="E486" s="79"/>
      <c r="F486" s="79"/>
      <c r="G486" s="79"/>
      <c r="H486" s="79"/>
      <c r="I486" s="79"/>
    </row>
    <row r="487" spans="4:9" x14ac:dyDescent="0.6">
      <c r="D487" s="79"/>
      <c r="E487" s="79"/>
      <c r="F487" s="79"/>
      <c r="G487" s="79"/>
      <c r="H487" s="79"/>
      <c r="I487" s="79"/>
    </row>
    <row r="488" spans="4:9" x14ac:dyDescent="0.6">
      <c r="D488" s="79"/>
      <c r="E488" s="79"/>
      <c r="F488" s="79"/>
      <c r="G488" s="79"/>
      <c r="H488" s="79"/>
      <c r="I488" s="79"/>
    </row>
    <row r="489" spans="4:9" x14ac:dyDescent="0.6">
      <c r="D489" s="79"/>
      <c r="E489" s="79"/>
      <c r="F489" s="79"/>
      <c r="G489" s="79"/>
      <c r="H489" s="79"/>
      <c r="I489" s="79"/>
    </row>
    <row r="490" spans="4:9" x14ac:dyDescent="0.6">
      <c r="D490" s="79"/>
      <c r="E490" s="79"/>
      <c r="F490" s="79"/>
      <c r="G490" s="79"/>
      <c r="H490" s="79"/>
      <c r="I490" s="79"/>
    </row>
    <row r="491" spans="4:9" x14ac:dyDescent="0.6">
      <c r="D491" s="79"/>
      <c r="E491" s="79"/>
      <c r="F491" s="79"/>
      <c r="G491" s="79"/>
      <c r="H491" s="79"/>
      <c r="I491" s="79"/>
    </row>
    <row r="492" spans="4:9" x14ac:dyDescent="0.6">
      <c r="D492" s="79"/>
      <c r="E492" s="79"/>
      <c r="F492" s="79"/>
      <c r="G492" s="79"/>
      <c r="H492" s="79"/>
      <c r="I492" s="79"/>
    </row>
    <row r="493" spans="4:9" x14ac:dyDescent="0.6">
      <c r="D493" s="79"/>
      <c r="E493" s="79"/>
      <c r="F493" s="79"/>
      <c r="G493" s="79"/>
      <c r="H493" s="79"/>
      <c r="I493" s="79"/>
    </row>
    <row r="494" spans="4:9" x14ac:dyDescent="0.6">
      <c r="D494" s="79"/>
      <c r="E494" s="79"/>
      <c r="F494" s="79"/>
      <c r="G494" s="79"/>
      <c r="H494" s="79"/>
      <c r="I494" s="79"/>
    </row>
    <row r="495" spans="4:9" x14ac:dyDescent="0.6">
      <c r="D495" s="79"/>
      <c r="E495" s="79"/>
      <c r="F495" s="79"/>
      <c r="G495" s="79"/>
      <c r="H495" s="79"/>
      <c r="I495" s="79"/>
    </row>
    <row r="496" spans="4:9" x14ac:dyDescent="0.6">
      <c r="D496" s="79"/>
      <c r="E496" s="79"/>
      <c r="F496" s="79"/>
      <c r="G496" s="79"/>
      <c r="H496" s="79"/>
      <c r="I496" s="79"/>
    </row>
    <row r="497" spans="4:9" x14ac:dyDescent="0.6">
      <c r="D497" s="79"/>
      <c r="E497" s="79"/>
      <c r="F497" s="79"/>
      <c r="G497" s="79"/>
      <c r="H497" s="79"/>
      <c r="I497" s="79"/>
    </row>
    <row r="498" spans="4:9" x14ac:dyDescent="0.6">
      <c r="D498" s="79"/>
      <c r="E498" s="79"/>
      <c r="F498" s="79"/>
      <c r="G498" s="79"/>
      <c r="H498" s="79"/>
      <c r="I498" s="79"/>
    </row>
    <row r="499" spans="4:9" x14ac:dyDescent="0.6">
      <c r="D499" s="79"/>
      <c r="E499" s="79"/>
      <c r="F499" s="79"/>
      <c r="G499" s="79"/>
      <c r="H499" s="79"/>
      <c r="I499" s="79"/>
    </row>
    <row r="500" spans="4:9" x14ac:dyDescent="0.6">
      <c r="D500" s="79"/>
      <c r="E500" s="79"/>
      <c r="F500" s="79"/>
      <c r="G500" s="79"/>
      <c r="H500" s="79"/>
      <c r="I500" s="79"/>
    </row>
    <row r="501" spans="4:9" x14ac:dyDescent="0.6">
      <c r="D501" s="79"/>
      <c r="E501" s="79"/>
      <c r="F501" s="79"/>
      <c r="G501" s="79"/>
      <c r="H501" s="79"/>
      <c r="I501" s="79"/>
    </row>
    <row r="502" spans="4:9" x14ac:dyDescent="0.6">
      <c r="D502" s="79"/>
      <c r="E502" s="79"/>
      <c r="F502" s="79"/>
      <c r="G502" s="79"/>
      <c r="H502" s="79"/>
      <c r="I502" s="79"/>
    </row>
    <row r="503" spans="4:9" x14ac:dyDescent="0.6">
      <c r="D503" s="79"/>
      <c r="E503" s="79"/>
      <c r="F503" s="79"/>
      <c r="G503" s="79"/>
      <c r="H503" s="79"/>
      <c r="I503" s="79"/>
    </row>
    <row r="504" spans="4:9" x14ac:dyDescent="0.6">
      <c r="D504" s="79"/>
      <c r="E504" s="79"/>
      <c r="F504" s="79"/>
      <c r="G504" s="79"/>
      <c r="H504" s="79"/>
      <c r="I504" s="79"/>
    </row>
    <row r="505" spans="4:9" x14ac:dyDescent="0.6">
      <c r="D505" s="79"/>
      <c r="E505" s="79"/>
      <c r="F505" s="79"/>
      <c r="G505" s="79"/>
      <c r="H505" s="79"/>
      <c r="I505" s="79"/>
    </row>
    <row r="506" spans="4:9" x14ac:dyDescent="0.6">
      <c r="D506" s="79"/>
      <c r="E506" s="79"/>
      <c r="F506" s="79"/>
      <c r="G506" s="79"/>
      <c r="H506" s="79"/>
      <c r="I506" s="79"/>
    </row>
    <row r="507" spans="4:9" x14ac:dyDescent="0.6">
      <c r="D507" s="79"/>
      <c r="E507" s="79"/>
      <c r="F507" s="79"/>
      <c r="G507" s="79"/>
      <c r="H507" s="79"/>
      <c r="I507" s="79"/>
    </row>
    <row r="508" spans="4:9" x14ac:dyDescent="0.6">
      <c r="D508" s="79"/>
      <c r="E508" s="79"/>
      <c r="F508" s="79"/>
      <c r="G508" s="79"/>
      <c r="H508" s="79"/>
      <c r="I508" s="79"/>
    </row>
    <row r="509" spans="4:9" x14ac:dyDescent="0.6">
      <c r="D509" s="79"/>
      <c r="E509" s="79"/>
      <c r="F509" s="79"/>
      <c r="G509" s="79"/>
      <c r="H509" s="79"/>
      <c r="I509" s="79"/>
    </row>
    <row r="510" spans="4:9" x14ac:dyDescent="0.6">
      <c r="D510" s="79"/>
      <c r="E510" s="79"/>
      <c r="F510" s="79"/>
      <c r="G510" s="79"/>
      <c r="H510" s="79"/>
      <c r="I510" s="79"/>
    </row>
    <row r="511" spans="4:9" x14ac:dyDescent="0.6">
      <c r="D511" s="79"/>
      <c r="E511" s="79"/>
      <c r="F511" s="79"/>
      <c r="G511" s="79"/>
      <c r="H511" s="79"/>
      <c r="I511" s="79"/>
    </row>
    <row r="512" spans="4:9" x14ac:dyDescent="0.6">
      <c r="D512" s="79"/>
      <c r="E512" s="79"/>
      <c r="F512" s="79"/>
      <c r="G512" s="79"/>
      <c r="H512" s="79"/>
      <c r="I512" s="79"/>
    </row>
    <row r="513" spans="4:9" x14ac:dyDescent="0.6">
      <c r="D513" s="79"/>
      <c r="E513" s="79"/>
      <c r="F513" s="79"/>
      <c r="G513" s="79"/>
      <c r="H513" s="79"/>
      <c r="I513" s="79"/>
    </row>
    <row r="514" spans="4:9" x14ac:dyDescent="0.6">
      <c r="D514" s="79"/>
      <c r="E514" s="79"/>
      <c r="F514" s="79"/>
      <c r="G514" s="79"/>
      <c r="H514" s="79"/>
      <c r="I514" s="79"/>
    </row>
    <row r="515" spans="4:9" x14ac:dyDescent="0.6">
      <c r="D515" s="79"/>
      <c r="E515" s="79"/>
      <c r="F515" s="79"/>
      <c r="G515" s="79"/>
      <c r="H515" s="79"/>
      <c r="I515" s="79"/>
    </row>
    <row r="516" spans="4:9" x14ac:dyDescent="0.6">
      <c r="D516" s="79"/>
      <c r="E516" s="79"/>
      <c r="F516" s="79"/>
      <c r="G516" s="79"/>
      <c r="H516" s="79"/>
      <c r="I516" s="79"/>
    </row>
    <row r="517" spans="4:9" x14ac:dyDescent="0.6">
      <c r="D517" s="79"/>
      <c r="E517" s="79"/>
      <c r="F517" s="79"/>
      <c r="G517" s="79"/>
      <c r="H517" s="79"/>
      <c r="I517" s="79"/>
    </row>
    <row r="518" spans="4:9" x14ac:dyDescent="0.6">
      <c r="D518" s="79"/>
      <c r="E518" s="79"/>
      <c r="F518" s="79"/>
      <c r="G518" s="79"/>
      <c r="H518" s="79"/>
      <c r="I518" s="79"/>
    </row>
    <row r="519" spans="4:9" x14ac:dyDescent="0.6">
      <c r="D519" s="79"/>
      <c r="E519" s="79"/>
      <c r="F519" s="79"/>
      <c r="G519" s="79"/>
      <c r="H519" s="79"/>
      <c r="I519" s="79"/>
    </row>
    <row r="520" spans="4:9" x14ac:dyDescent="0.6">
      <c r="D520" s="79"/>
      <c r="E520" s="79"/>
      <c r="F520" s="79"/>
      <c r="G520" s="79"/>
      <c r="H520" s="79"/>
      <c r="I520" s="79"/>
    </row>
    <row r="521" spans="4:9" x14ac:dyDescent="0.6">
      <c r="D521" s="79"/>
      <c r="E521" s="79"/>
      <c r="F521" s="79"/>
      <c r="G521" s="79"/>
      <c r="H521" s="79"/>
      <c r="I521" s="79"/>
    </row>
    <row r="522" spans="4:9" x14ac:dyDescent="0.6">
      <c r="D522" s="79"/>
      <c r="E522" s="79"/>
      <c r="F522" s="79"/>
      <c r="G522" s="79"/>
      <c r="H522" s="79"/>
      <c r="I522" s="79"/>
    </row>
    <row r="523" spans="4:9" x14ac:dyDescent="0.6">
      <c r="D523" s="79"/>
      <c r="E523" s="79"/>
      <c r="F523" s="79"/>
      <c r="G523" s="79"/>
      <c r="H523" s="79"/>
      <c r="I523" s="79"/>
    </row>
    <row r="524" spans="4:9" x14ac:dyDescent="0.6">
      <c r="D524" s="79"/>
      <c r="E524" s="79"/>
      <c r="F524" s="79"/>
      <c r="G524" s="79"/>
      <c r="H524" s="79"/>
      <c r="I524" s="79"/>
    </row>
    <row r="525" spans="4:9" x14ac:dyDescent="0.6">
      <c r="D525" s="79"/>
      <c r="E525" s="79"/>
      <c r="F525" s="79"/>
      <c r="G525" s="79"/>
      <c r="H525" s="79"/>
      <c r="I525" s="79"/>
    </row>
    <row r="526" spans="4:9" x14ac:dyDescent="0.6">
      <c r="D526" s="79"/>
      <c r="E526" s="79"/>
      <c r="F526" s="79"/>
      <c r="G526" s="79"/>
      <c r="H526" s="79"/>
      <c r="I526" s="79"/>
    </row>
    <row r="527" spans="4:9" x14ac:dyDescent="0.6">
      <c r="D527" s="79"/>
      <c r="E527" s="79"/>
      <c r="F527" s="79"/>
      <c r="G527" s="79"/>
      <c r="H527" s="79"/>
      <c r="I527" s="79"/>
    </row>
    <row r="528" spans="4:9" x14ac:dyDescent="0.6">
      <c r="D528" s="79"/>
      <c r="E528" s="79"/>
      <c r="F528" s="79"/>
      <c r="G528" s="79"/>
      <c r="H528" s="79"/>
      <c r="I528" s="79"/>
    </row>
    <row r="529" spans="4:9" x14ac:dyDescent="0.6">
      <c r="D529" s="79"/>
      <c r="E529" s="79"/>
      <c r="F529" s="79"/>
      <c r="G529" s="79"/>
      <c r="H529" s="79"/>
      <c r="I529" s="79"/>
    </row>
    <row r="530" spans="4:9" x14ac:dyDescent="0.6">
      <c r="D530" s="79"/>
      <c r="E530" s="79"/>
      <c r="F530" s="79"/>
      <c r="G530" s="79"/>
      <c r="H530" s="79"/>
      <c r="I530" s="79"/>
    </row>
    <row r="531" spans="4:9" x14ac:dyDescent="0.6">
      <c r="D531" s="79"/>
      <c r="E531" s="79"/>
      <c r="F531" s="79"/>
      <c r="G531" s="79"/>
      <c r="H531" s="79"/>
      <c r="I531" s="79"/>
    </row>
    <row r="532" spans="4:9" x14ac:dyDescent="0.6">
      <c r="D532" s="79"/>
      <c r="E532" s="79"/>
      <c r="F532" s="79"/>
      <c r="G532" s="79"/>
      <c r="H532" s="79"/>
      <c r="I532" s="79"/>
    </row>
    <row r="533" spans="4:9" x14ac:dyDescent="0.6">
      <c r="D533" s="79"/>
      <c r="E533" s="79"/>
      <c r="F533" s="79"/>
      <c r="G533" s="79"/>
      <c r="H533" s="79"/>
      <c r="I533" s="79"/>
    </row>
    <row r="534" spans="4:9" x14ac:dyDescent="0.6">
      <c r="D534" s="79"/>
      <c r="E534" s="79"/>
      <c r="F534" s="79"/>
      <c r="G534" s="79"/>
      <c r="H534" s="79"/>
      <c r="I534" s="79"/>
    </row>
    <row r="535" spans="4:9" x14ac:dyDescent="0.6">
      <c r="D535" s="79"/>
      <c r="E535" s="79"/>
      <c r="F535" s="79"/>
      <c r="G535" s="79"/>
      <c r="H535" s="79"/>
      <c r="I535" s="79"/>
    </row>
    <row r="536" spans="4:9" x14ac:dyDescent="0.6">
      <c r="D536" s="79"/>
      <c r="E536" s="79"/>
      <c r="F536" s="79"/>
      <c r="G536" s="79"/>
      <c r="H536" s="79"/>
      <c r="I536" s="79"/>
    </row>
    <row r="537" spans="4:9" x14ac:dyDescent="0.6">
      <c r="D537" s="79"/>
      <c r="E537" s="79"/>
      <c r="F537" s="79"/>
      <c r="G537" s="79"/>
      <c r="H537" s="79"/>
      <c r="I537" s="79"/>
    </row>
    <row r="538" spans="4:9" x14ac:dyDescent="0.6">
      <c r="D538" s="79"/>
      <c r="E538" s="79"/>
      <c r="F538" s="79"/>
      <c r="G538" s="79"/>
      <c r="H538" s="79"/>
      <c r="I538" s="79"/>
    </row>
    <row r="539" spans="4:9" x14ac:dyDescent="0.6">
      <c r="D539" s="79"/>
      <c r="E539" s="79"/>
      <c r="F539" s="79"/>
      <c r="G539" s="79"/>
      <c r="H539" s="79"/>
      <c r="I539" s="79"/>
    </row>
    <row r="540" spans="4:9" x14ac:dyDescent="0.6">
      <c r="D540" s="79"/>
      <c r="E540" s="79"/>
      <c r="F540" s="79"/>
      <c r="G540" s="79"/>
      <c r="H540" s="79"/>
      <c r="I540" s="79"/>
    </row>
    <row r="541" spans="4:9" x14ac:dyDescent="0.6">
      <c r="D541" s="79"/>
      <c r="E541" s="79"/>
      <c r="F541" s="79"/>
      <c r="G541" s="79"/>
      <c r="H541" s="79"/>
      <c r="I541" s="79"/>
    </row>
    <row r="542" spans="4:9" x14ac:dyDescent="0.6">
      <c r="D542" s="79"/>
      <c r="E542" s="79"/>
      <c r="F542" s="79"/>
      <c r="G542" s="79"/>
      <c r="H542" s="79"/>
      <c r="I542" s="79"/>
    </row>
    <row r="543" spans="4:9" x14ac:dyDescent="0.6">
      <c r="D543" s="79"/>
      <c r="E543" s="79"/>
      <c r="F543" s="79"/>
      <c r="G543" s="79"/>
      <c r="H543" s="79"/>
      <c r="I543" s="79"/>
    </row>
    <row r="544" spans="4:9" x14ac:dyDescent="0.6">
      <c r="D544" s="79"/>
      <c r="E544" s="79"/>
      <c r="F544" s="79"/>
      <c r="G544" s="79"/>
      <c r="H544" s="79"/>
      <c r="I544" s="79"/>
    </row>
    <row r="545" spans="4:9" x14ac:dyDescent="0.6">
      <c r="D545" s="79"/>
      <c r="E545" s="79"/>
      <c r="F545" s="79"/>
      <c r="G545" s="79"/>
      <c r="H545" s="79"/>
      <c r="I545" s="79"/>
    </row>
    <row r="546" spans="4:9" x14ac:dyDescent="0.6">
      <c r="D546" s="79"/>
      <c r="E546" s="79"/>
      <c r="F546" s="79"/>
      <c r="G546" s="79"/>
      <c r="H546" s="79"/>
      <c r="I546" s="79"/>
    </row>
    <row r="547" spans="4:9" x14ac:dyDescent="0.6">
      <c r="D547" s="79"/>
      <c r="E547" s="79"/>
      <c r="F547" s="79"/>
      <c r="G547" s="79"/>
      <c r="H547" s="79"/>
      <c r="I547" s="79"/>
    </row>
    <row r="548" spans="4:9" x14ac:dyDescent="0.6">
      <c r="D548" s="79"/>
      <c r="E548" s="79"/>
      <c r="F548" s="79"/>
      <c r="G548" s="79"/>
      <c r="H548" s="79"/>
      <c r="I548" s="79"/>
    </row>
    <row r="549" spans="4:9" x14ac:dyDescent="0.6">
      <c r="D549" s="79"/>
      <c r="E549" s="79"/>
      <c r="F549" s="79"/>
      <c r="G549" s="79"/>
      <c r="H549" s="79"/>
      <c r="I549" s="79"/>
    </row>
    <row r="550" spans="4:9" x14ac:dyDescent="0.6">
      <c r="D550" s="79"/>
      <c r="E550" s="79"/>
      <c r="F550" s="79"/>
      <c r="G550" s="79"/>
      <c r="H550" s="79"/>
      <c r="I550" s="79"/>
    </row>
    <row r="551" spans="4:9" x14ac:dyDescent="0.6">
      <c r="D551" s="79"/>
      <c r="E551" s="79"/>
      <c r="F551" s="79"/>
      <c r="G551" s="79"/>
      <c r="H551" s="79"/>
      <c r="I551" s="79"/>
    </row>
    <row r="552" spans="4:9" x14ac:dyDescent="0.6">
      <c r="D552" s="79"/>
      <c r="E552" s="79"/>
      <c r="F552" s="79"/>
      <c r="G552" s="79"/>
      <c r="H552" s="79"/>
      <c r="I552" s="79"/>
    </row>
    <row r="553" spans="4:9" x14ac:dyDescent="0.6">
      <c r="D553" s="79"/>
      <c r="E553" s="79"/>
      <c r="F553" s="79"/>
      <c r="G553" s="79"/>
      <c r="H553" s="79"/>
      <c r="I553" s="79"/>
    </row>
    <row r="554" spans="4:9" x14ac:dyDescent="0.6">
      <c r="D554" s="79"/>
      <c r="E554" s="79"/>
      <c r="F554" s="79"/>
      <c r="G554" s="79"/>
      <c r="H554" s="79"/>
      <c r="I554" s="79"/>
    </row>
    <row r="555" spans="4:9" x14ac:dyDescent="0.6">
      <c r="D555" s="79"/>
      <c r="E555" s="79"/>
      <c r="F555" s="79"/>
      <c r="G555" s="79"/>
      <c r="H555" s="79"/>
      <c r="I555" s="79"/>
    </row>
    <row r="556" spans="4:9" x14ac:dyDescent="0.6">
      <c r="D556" s="79"/>
      <c r="E556" s="79"/>
      <c r="F556" s="79"/>
      <c r="G556" s="79"/>
      <c r="H556" s="79"/>
      <c r="I556" s="79"/>
    </row>
    <row r="557" spans="4:9" x14ac:dyDescent="0.6">
      <c r="D557" s="79"/>
      <c r="E557" s="79"/>
      <c r="F557" s="79"/>
      <c r="G557" s="79"/>
      <c r="H557" s="79"/>
      <c r="I557" s="79"/>
    </row>
    <row r="558" spans="4:9" x14ac:dyDescent="0.6">
      <c r="D558" s="79"/>
      <c r="E558" s="79"/>
      <c r="F558" s="79"/>
      <c r="G558" s="79"/>
      <c r="H558" s="79"/>
      <c r="I558" s="79"/>
    </row>
    <row r="559" spans="4:9" x14ac:dyDescent="0.6">
      <c r="D559" s="79"/>
      <c r="E559" s="79"/>
      <c r="F559" s="79"/>
      <c r="G559" s="79"/>
      <c r="H559" s="79"/>
      <c r="I559" s="79"/>
    </row>
    <row r="560" spans="4:9" x14ac:dyDescent="0.6">
      <c r="D560" s="79"/>
      <c r="E560" s="79"/>
      <c r="F560" s="79"/>
      <c r="G560" s="79"/>
      <c r="H560" s="79"/>
      <c r="I560" s="79"/>
    </row>
    <row r="561" spans="4:9" x14ac:dyDescent="0.6">
      <c r="D561" s="79"/>
      <c r="E561" s="79"/>
      <c r="F561" s="79"/>
      <c r="G561" s="79"/>
      <c r="H561" s="79"/>
      <c r="I561" s="79"/>
    </row>
    <row r="562" spans="4:9" x14ac:dyDescent="0.6">
      <c r="D562" s="79"/>
      <c r="E562" s="79"/>
      <c r="F562" s="79"/>
      <c r="G562" s="79"/>
      <c r="H562" s="79"/>
      <c r="I562" s="79"/>
    </row>
    <row r="563" spans="4:9" x14ac:dyDescent="0.6">
      <c r="D563" s="79"/>
      <c r="E563" s="79"/>
      <c r="F563" s="79"/>
      <c r="G563" s="79"/>
      <c r="H563" s="79"/>
      <c r="I563" s="79"/>
    </row>
    <row r="564" spans="4:9" x14ac:dyDescent="0.6">
      <c r="D564" s="79"/>
      <c r="E564" s="79"/>
      <c r="F564" s="79"/>
      <c r="G564" s="79"/>
      <c r="H564" s="79"/>
      <c r="I564" s="79"/>
    </row>
    <row r="565" spans="4:9" x14ac:dyDescent="0.6">
      <c r="D565" s="79"/>
      <c r="E565" s="79"/>
      <c r="F565" s="79"/>
      <c r="G565" s="79"/>
      <c r="H565" s="79"/>
      <c r="I565" s="79"/>
    </row>
    <row r="566" spans="4:9" x14ac:dyDescent="0.6">
      <c r="D566" s="79"/>
      <c r="E566" s="79"/>
      <c r="F566" s="79"/>
      <c r="G566" s="79"/>
      <c r="H566" s="79"/>
      <c r="I566" s="79"/>
    </row>
    <row r="567" spans="4:9" x14ac:dyDescent="0.6">
      <c r="D567" s="79"/>
      <c r="E567" s="79"/>
      <c r="F567" s="79"/>
      <c r="G567" s="79"/>
      <c r="H567" s="79"/>
      <c r="I567" s="79"/>
    </row>
    <row r="568" spans="4:9" x14ac:dyDescent="0.6">
      <c r="D568" s="79"/>
      <c r="E568" s="79"/>
      <c r="F568" s="79"/>
      <c r="G568" s="79"/>
      <c r="H568" s="79"/>
      <c r="I568" s="79"/>
    </row>
    <row r="569" spans="4:9" x14ac:dyDescent="0.6">
      <c r="D569" s="79"/>
      <c r="E569" s="79"/>
      <c r="F569" s="79"/>
      <c r="G569" s="79"/>
      <c r="H569" s="79"/>
      <c r="I569" s="79"/>
    </row>
    <row r="570" spans="4:9" x14ac:dyDescent="0.6">
      <c r="D570" s="79"/>
      <c r="E570" s="79"/>
      <c r="F570" s="79"/>
      <c r="G570" s="79"/>
      <c r="H570" s="79"/>
      <c r="I570" s="79"/>
    </row>
    <row r="571" spans="4:9" x14ac:dyDescent="0.6">
      <c r="D571" s="79"/>
      <c r="E571" s="79"/>
      <c r="F571" s="79"/>
      <c r="G571" s="79"/>
      <c r="H571" s="79"/>
      <c r="I571" s="79"/>
    </row>
    <row r="572" spans="4:9" x14ac:dyDescent="0.6">
      <c r="D572" s="79"/>
      <c r="E572" s="79"/>
      <c r="F572" s="79"/>
      <c r="G572" s="79"/>
      <c r="H572" s="79"/>
      <c r="I572" s="79"/>
    </row>
    <row r="573" spans="4:9" x14ac:dyDescent="0.6">
      <c r="D573" s="79"/>
      <c r="E573" s="79"/>
      <c r="F573" s="79"/>
      <c r="G573" s="79"/>
      <c r="H573" s="79"/>
      <c r="I573" s="79"/>
    </row>
    <row r="574" spans="4:9" x14ac:dyDescent="0.6">
      <c r="D574" s="79"/>
      <c r="E574" s="79"/>
      <c r="F574" s="79"/>
      <c r="G574" s="79"/>
      <c r="H574" s="79"/>
      <c r="I574" s="79"/>
    </row>
    <row r="575" spans="4:9" x14ac:dyDescent="0.6">
      <c r="D575" s="79"/>
      <c r="E575" s="79"/>
      <c r="F575" s="79"/>
      <c r="G575" s="79"/>
      <c r="H575" s="79"/>
      <c r="I575" s="79"/>
    </row>
    <row r="576" spans="4:9" x14ac:dyDescent="0.6">
      <c r="D576" s="79"/>
      <c r="E576" s="79"/>
      <c r="F576" s="79"/>
      <c r="G576" s="79"/>
      <c r="H576" s="79"/>
      <c r="I576" s="79"/>
    </row>
    <row r="577" spans="4:9" x14ac:dyDescent="0.6">
      <c r="D577" s="79"/>
      <c r="E577" s="79"/>
      <c r="F577" s="79"/>
      <c r="G577" s="79"/>
      <c r="H577" s="79"/>
      <c r="I577" s="79"/>
    </row>
    <row r="578" spans="4:9" x14ac:dyDescent="0.6">
      <c r="D578" s="79"/>
      <c r="E578" s="79"/>
      <c r="F578" s="79"/>
      <c r="G578" s="79"/>
      <c r="H578" s="79"/>
      <c r="I578" s="79"/>
    </row>
    <row r="579" spans="4:9" x14ac:dyDescent="0.6">
      <c r="D579" s="79"/>
      <c r="E579" s="79"/>
      <c r="F579" s="79"/>
      <c r="G579" s="79"/>
      <c r="H579" s="79"/>
      <c r="I579" s="79"/>
    </row>
    <row r="580" spans="4:9" x14ac:dyDescent="0.6">
      <c r="D580" s="79"/>
      <c r="E580" s="79"/>
      <c r="F580" s="79"/>
      <c r="G580" s="79"/>
      <c r="H580" s="79"/>
      <c r="I580" s="79"/>
    </row>
    <row r="581" spans="4:9" x14ac:dyDescent="0.6">
      <c r="D581" s="79"/>
      <c r="E581" s="79"/>
      <c r="F581" s="79"/>
      <c r="G581" s="79"/>
      <c r="H581" s="79"/>
      <c r="I581" s="79"/>
    </row>
    <row r="582" spans="4:9" x14ac:dyDescent="0.6">
      <c r="D582" s="79"/>
      <c r="E582" s="79"/>
      <c r="F582" s="79"/>
      <c r="G582" s="79"/>
      <c r="H582" s="79"/>
      <c r="I582" s="79"/>
    </row>
    <row r="583" spans="4:9" x14ac:dyDescent="0.6">
      <c r="D583" s="79"/>
      <c r="E583" s="79"/>
      <c r="F583" s="79"/>
      <c r="G583" s="79"/>
      <c r="H583" s="79"/>
      <c r="I583" s="79"/>
    </row>
    <row r="584" spans="4:9" x14ac:dyDescent="0.6">
      <c r="D584" s="79"/>
      <c r="E584" s="79"/>
      <c r="F584" s="79"/>
      <c r="G584" s="79"/>
      <c r="H584" s="79"/>
      <c r="I584" s="79"/>
    </row>
    <row r="585" spans="4:9" x14ac:dyDescent="0.6">
      <c r="D585" s="79"/>
      <c r="E585" s="79"/>
      <c r="F585" s="79"/>
      <c r="G585" s="79"/>
      <c r="H585" s="79"/>
      <c r="I585" s="79"/>
    </row>
    <row r="586" spans="4:9" x14ac:dyDescent="0.6">
      <c r="D586" s="79"/>
      <c r="E586" s="79"/>
      <c r="F586" s="79"/>
      <c r="G586" s="79"/>
      <c r="H586" s="79"/>
      <c r="I586" s="79"/>
    </row>
    <row r="587" spans="4:9" x14ac:dyDescent="0.6">
      <c r="D587" s="79"/>
      <c r="E587" s="79"/>
      <c r="F587" s="79"/>
      <c r="G587" s="79"/>
      <c r="H587" s="79"/>
      <c r="I587" s="79"/>
    </row>
    <row r="588" spans="4:9" x14ac:dyDescent="0.6">
      <c r="D588" s="79"/>
      <c r="E588" s="79"/>
      <c r="F588" s="79"/>
      <c r="G588" s="79"/>
      <c r="H588" s="79"/>
      <c r="I588" s="79"/>
    </row>
    <row r="589" spans="4:9" x14ac:dyDescent="0.6">
      <c r="D589" s="79"/>
      <c r="E589" s="79"/>
      <c r="F589" s="79"/>
      <c r="G589" s="79"/>
      <c r="H589" s="79"/>
      <c r="I589" s="79"/>
    </row>
    <row r="590" spans="4:9" x14ac:dyDescent="0.6">
      <c r="D590" s="79"/>
      <c r="E590" s="79"/>
      <c r="F590" s="79"/>
      <c r="G590" s="79"/>
      <c r="H590" s="79"/>
      <c r="I590" s="79"/>
    </row>
    <row r="591" spans="4:9" x14ac:dyDescent="0.6">
      <c r="D591" s="79"/>
      <c r="E591" s="79"/>
      <c r="F591" s="79"/>
      <c r="G591" s="79"/>
      <c r="H591" s="79"/>
      <c r="I591" s="79"/>
    </row>
    <row r="592" spans="4:9" x14ac:dyDescent="0.6">
      <c r="D592" s="79"/>
      <c r="E592" s="79"/>
      <c r="F592" s="79"/>
      <c r="G592" s="79"/>
      <c r="H592" s="79"/>
      <c r="I592" s="79"/>
    </row>
    <row r="593" spans="4:9" x14ac:dyDescent="0.6">
      <c r="D593" s="79"/>
      <c r="E593" s="79"/>
      <c r="F593" s="79"/>
      <c r="G593" s="79"/>
      <c r="H593" s="79"/>
      <c r="I593" s="79"/>
    </row>
    <row r="594" spans="4:9" x14ac:dyDescent="0.6">
      <c r="D594" s="79"/>
      <c r="E594" s="79"/>
      <c r="F594" s="79"/>
      <c r="G594" s="79"/>
      <c r="H594" s="79"/>
      <c r="I594" s="79"/>
    </row>
    <row r="595" spans="4:9" x14ac:dyDescent="0.6">
      <c r="D595" s="79"/>
      <c r="E595" s="79"/>
      <c r="F595" s="79"/>
      <c r="G595" s="79"/>
      <c r="H595" s="79"/>
      <c r="I595" s="79"/>
    </row>
    <row r="596" spans="4:9" x14ac:dyDescent="0.6">
      <c r="D596" s="79"/>
      <c r="E596" s="79"/>
      <c r="F596" s="79"/>
      <c r="G596" s="79"/>
      <c r="H596" s="79"/>
      <c r="I596" s="79"/>
    </row>
    <row r="597" spans="4:9" x14ac:dyDescent="0.6">
      <c r="D597" s="79"/>
      <c r="E597" s="79"/>
      <c r="F597" s="79"/>
      <c r="G597" s="79"/>
      <c r="H597" s="79"/>
      <c r="I597" s="79"/>
    </row>
    <row r="598" spans="4:9" x14ac:dyDescent="0.6">
      <c r="D598" s="79"/>
      <c r="E598" s="79"/>
      <c r="F598" s="79"/>
      <c r="G598" s="79"/>
      <c r="H598" s="79"/>
      <c r="I598" s="79"/>
    </row>
    <row r="599" spans="4:9" x14ac:dyDescent="0.6">
      <c r="D599" s="79"/>
      <c r="E599" s="79"/>
      <c r="F599" s="79"/>
      <c r="G599" s="79"/>
      <c r="H599" s="79"/>
      <c r="I599" s="79"/>
    </row>
    <row r="600" spans="4:9" x14ac:dyDescent="0.6">
      <c r="D600" s="79"/>
      <c r="E600" s="79"/>
      <c r="F600" s="79"/>
      <c r="G600" s="79"/>
      <c r="H600" s="79"/>
      <c r="I600" s="79"/>
    </row>
    <row r="601" spans="4:9" x14ac:dyDescent="0.6">
      <c r="D601" s="79"/>
      <c r="E601" s="79"/>
      <c r="F601" s="79"/>
      <c r="G601" s="79"/>
      <c r="H601" s="79"/>
      <c r="I601" s="79"/>
    </row>
    <row r="602" spans="4:9" x14ac:dyDescent="0.6">
      <c r="D602" s="79"/>
      <c r="E602" s="79"/>
      <c r="F602" s="79"/>
      <c r="G602" s="79"/>
      <c r="H602" s="79"/>
      <c r="I602" s="79"/>
    </row>
    <row r="603" spans="4:9" x14ac:dyDescent="0.6">
      <c r="D603" s="79"/>
      <c r="E603" s="79"/>
      <c r="F603" s="79"/>
      <c r="G603" s="79"/>
      <c r="H603" s="79"/>
      <c r="I603" s="79"/>
    </row>
    <row r="604" spans="4:9" x14ac:dyDescent="0.6">
      <c r="D604" s="79"/>
      <c r="E604" s="79"/>
      <c r="F604" s="79"/>
      <c r="G604" s="79"/>
      <c r="H604" s="79"/>
      <c r="I604" s="79"/>
    </row>
    <row r="605" spans="4:9" x14ac:dyDescent="0.6">
      <c r="D605" s="79"/>
      <c r="E605" s="79"/>
      <c r="F605" s="79"/>
      <c r="G605" s="79"/>
      <c r="H605" s="79"/>
      <c r="I605" s="79"/>
    </row>
    <row r="606" spans="4:9" x14ac:dyDescent="0.6">
      <c r="D606" s="79"/>
      <c r="E606" s="79"/>
      <c r="F606" s="79"/>
      <c r="G606" s="79"/>
      <c r="H606" s="79"/>
      <c r="I606" s="79"/>
    </row>
    <row r="607" spans="4:9" x14ac:dyDescent="0.6">
      <c r="D607" s="79"/>
      <c r="E607" s="79"/>
      <c r="F607" s="79"/>
      <c r="G607" s="79"/>
      <c r="H607" s="79"/>
      <c r="I607" s="79"/>
    </row>
    <row r="608" spans="4:9" x14ac:dyDescent="0.6">
      <c r="D608" s="79"/>
      <c r="E608" s="79"/>
      <c r="F608" s="79"/>
      <c r="G608" s="79"/>
      <c r="H608" s="79"/>
      <c r="I608" s="79"/>
    </row>
    <row r="609" spans="4:9" x14ac:dyDescent="0.6">
      <c r="D609" s="79"/>
      <c r="E609" s="79"/>
      <c r="F609" s="79"/>
      <c r="G609" s="79"/>
      <c r="H609" s="79"/>
      <c r="I609" s="79"/>
    </row>
    <row r="610" spans="4:9" x14ac:dyDescent="0.6">
      <c r="D610" s="79"/>
      <c r="E610" s="79"/>
      <c r="F610" s="79"/>
      <c r="G610" s="79"/>
      <c r="H610" s="79"/>
      <c r="I610" s="79"/>
    </row>
    <row r="611" spans="4:9" x14ac:dyDescent="0.6">
      <c r="D611" s="79"/>
      <c r="E611" s="79"/>
      <c r="F611" s="79"/>
      <c r="G611" s="79"/>
      <c r="H611" s="79"/>
      <c r="I611" s="79"/>
    </row>
    <row r="612" spans="4:9" x14ac:dyDescent="0.6">
      <c r="D612" s="79"/>
      <c r="E612" s="79"/>
      <c r="F612" s="79"/>
      <c r="G612" s="79"/>
      <c r="H612" s="79"/>
      <c r="I612" s="79"/>
    </row>
    <row r="613" spans="4:9" x14ac:dyDescent="0.6">
      <c r="D613" s="79"/>
      <c r="E613" s="79"/>
      <c r="F613" s="79"/>
      <c r="G613" s="79"/>
      <c r="H613" s="79"/>
      <c r="I613" s="79"/>
    </row>
    <row r="614" spans="4:9" x14ac:dyDescent="0.6">
      <c r="D614" s="79"/>
      <c r="E614" s="79"/>
      <c r="F614" s="79"/>
      <c r="G614" s="79"/>
      <c r="H614" s="79"/>
      <c r="I614" s="79"/>
    </row>
    <row r="615" spans="4:9" x14ac:dyDescent="0.6">
      <c r="D615" s="79"/>
      <c r="E615" s="79"/>
      <c r="F615" s="79"/>
      <c r="G615" s="79"/>
      <c r="H615" s="79"/>
      <c r="I615" s="79"/>
    </row>
    <row r="616" spans="4:9" x14ac:dyDescent="0.6">
      <c r="D616" s="79"/>
      <c r="E616" s="79"/>
      <c r="F616" s="79"/>
      <c r="G616" s="79"/>
      <c r="H616" s="79"/>
      <c r="I616" s="79"/>
    </row>
    <row r="617" spans="4:9" x14ac:dyDescent="0.6">
      <c r="D617" s="79"/>
      <c r="E617" s="79"/>
      <c r="F617" s="79"/>
      <c r="G617" s="79"/>
      <c r="H617" s="79"/>
      <c r="I617" s="79"/>
    </row>
    <row r="618" spans="4:9" x14ac:dyDescent="0.6">
      <c r="D618" s="79"/>
      <c r="E618" s="79"/>
      <c r="F618" s="79"/>
      <c r="G618" s="79"/>
      <c r="H618" s="79"/>
      <c r="I618" s="79"/>
    </row>
    <row r="619" spans="4:9" x14ac:dyDescent="0.6">
      <c r="D619" s="79"/>
      <c r="E619" s="79"/>
      <c r="F619" s="79"/>
      <c r="G619" s="79"/>
      <c r="H619" s="79"/>
      <c r="I619" s="79"/>
    </row>
    <row r="620" spans="4:9" x14ac:dyDescent="0.6">
      <c r="D620" s="79"/>
      <c r="E620" s="79"/>
      <c r="F620" s="79"/>
      <c r="G620" s="79"/>
      <c r="H620" s="79"/>
      <c r="I620" s="79"/>
    </row>
    <row r="621" spans="4:9" x14ac:dyDescent="0.6">
      <c r="D621" s="79"/>
      <c r="E621" s="79"/>
      <c r="F621" s="79"/>
      <c r="G621" s="79"/>
      <c r="H621" s="79"/>
      <c r="I621" s="79"/>
    </row>
    <row r="622" spans="4:9" x14ac:dyDescent="0.6">
      <c r="D622" s="79"/>
      <c r="E622" s="79"/>
      <c r="F622" s="79"/>
      <c r="G622" s="79"/>
      <c r="H622" s="79"/>
      <c r="I622" s="79"/>
    </row>
    <row r="623" spans="4:9" x14ac:dyDescent="0.6">
      <c r="D623" s="79"/>
      <c r="E623" s="79"/>
      <c r="F623" s="79"/>
      <c r="G623" s="79"/>
      <c r="H623" s="79"/>
      <c r="I623" s="79"/>
    </row>
    <row r="624" spans="4:9" x14ac:dyDescent="0.6">
      <c r="D624" s="79"/>
      <c r="E624" s="79"/>
      <c r="F624" s="79"/>
      <c r="G624" s="79"/>
      <c r="H624" s="79"/>
      <c r="I624" s="79"/>
    </row>
    <row r="625" spans="4:9" x14ac:dyDescent="0.6">
      <c r="D625" s="79"/>
      <c r="E625" s="79"/>
      <c r="F625" s="79"/>
      <c r="G625" s="79"/>
      <c r="H625" s="79"/>
      <c r="I625" s="79"/>
    </row>
    <row r="626" spans="4:9" x14ac:dyDescent="0.6">
      <c r="D626" s="79"/>
      <c r="E626" s="79"/>
      <c r="F626" s="79"/>
      <c r="G626" s="79"/>
      <c r="H626" s="79"/>
      <c r="I626" s="79"/>
    </row>
    <row r="627" spans="4:9" x14ac:dyDescent="0.6">
      <c r="D627" s="79"/>
      <c r="E627" s="79"/>
      <c r="F627" s="79"/>
      <c r="G627" s="79"/>
      <c r="H627" s="79"/>
      <c r="I627" s="79"/>
    </row>
    <row r="628" spans="4:9" x14ac:dyDescent="0.6">
      <c r="D628" s="79"/>
      <c r="E628" s="79"/>
      <c r="F628" s="79"/>
      <c r="G628" s="79"/>
      <c r="H628" s="79"/>
      <c r="I628" s="79"/>
    </row>
    <row r="629" spans="4:9" x14ac:dyDescent="0.6">
      <c r="D629" s="79"/>
      <c r="E629" s="79"/>
      <c r="F629" s="79"/>
      <c r="G629" s="79"/>
      <c r="H629" s="79"/>
      <c r="I629" s="79"/>
    </row>
    <row r="630" spans="4:9" x14ac:dyDescent="0.6">
      <c r="D630" s="79"/>
      <c r="E630" s="79"/>
      <c r="F630" s="79"/>
      <c r="G630" s="79"/>
      <c r="H630" s="79"/>
      <c r="I630" s="79"/>
    </row>
    <row r="631" spans="4:9" x14ac:dyDescent="0.6">
      <c r="D631" s="79"/>
      <c r="E631" s="79"/>
      <c r="F631" s="79"/>
      <c r="G631" s="79"/>
      <c r="H631" s="79"/>
      <c r="I631" s="79"/>
    </row>
    <row r="632" spans="4:9" x14ac:dyDescent="0.6">
      <c r="D632" s="79"/>
      <c r="E632" s="79"/>
      <c r="F632" s="79"/>
      <c r="G632" s="79"/>
      <c r="H632" s="79"/>
      <c r="I632" s="79"/>
    </row>
    <row r="633" spans="4:9" x14ac:dyDescent="0.6">
      <c r="D633" s="79"/>
      <c r="E633" s="79"/>
      <c r="F633" s="79"/>
      <c r="G633" s="79"/>
      <c r="H633" s="79"/>
      <c r="I633" s="79"/>
    </row>
    <row r="634" spans="4:9" x14ac:dyDescent="0.6">
      <c r="D634" s="79"/>
      <c r="E634" s="79"/>
      <c r="F634" s="79"/>
      <c r="G634" s="79"/>
      <c r="H634" s="79"/>
      <c r="I634" s="79"/>
    </row>
    <row r="635" spans="4:9" x14ac:dyDescent="0.6">
      <c r="D635" s="79"/>
      <c r="E635" s="79"/>
      <c r="F635" s="79"/>
      <c r="G635" s="79"/>
      <c r="H635" s="79"/>
      <c r="I635" s="79"/>
    </row>
    <row r="636" spans="4:9" x14ac:dyDescent="0.6">
      <c r="D636" s="79"/>
      <c r="E636" s="79"/>
      <c r="F636" s="79"/>
      <c r="G636" s="79"/>
      <c r="H636" s="79"/>
      <c r="I636" s="79"/>
    </row>
    <row r="637" spans="4:9" x14ac:dyDescent="0.6">
      <c r="D637" s="79"/>
      <c r="E637" s="79"/>
      <c r="F637" s="79"/>
      <c r="G637" s="79"/>
      <c r="H637" s="79"/>
      <c r="I637" s="79"/>
    </row>
    <row r="638" spans="4:9" x14ac:dyDescent="0.6">
      <c r="D638" s="79"/>
      <c r="E638" s="79"/>
      <c r="F638" s="79"/>
      <c r="G638" s="79"/>
      <c r="H638" s="79"/>
      <c r="I638" s="79"/>
    </row>
    <row r="639" spans="4:9" x14ac:dyDescent="0.6">
      <c r="D639" s="79"/>
      <c r="E639" s="79"/>
      <c r="F639" s="79"/>
      <c r="G639" s="79"/>
      <c r="H639" s="79"/>
      <c r="I639" s="79"/>
    </row>
    <row r="640" spans="4:9" x14ac:dyDescent="0.6">
      <c r="D640" s="79"/>
      <c r="E640" s="79"/>
      <c r="F640" s="79"/>
      <c r="G640" s="79"/>
      <c r="H640" s="79"/>
      <c r="I640" s="79"/>
    </row>
    <row r="641" spans="4:9" x14ac:dyDescent="0.6">
      <c r="D641" s="79"/>
      <c r="E641" s="79"/>
      <c r="F641" s="79"/>
      <c r="G641" s="79"/>
      <c r="H641" s="79"/>
      <c r="I641" s="79"/>
    </row>
    <row r="642" spans="4:9" x14ac:dyDescent="0.6">
      <c r="D642" s="79"/>
      <c r="E642" s="79"/>
      <c r="F642" s="79"/>
      <c r="G642" s="79"/>
      <c r="H642" s="79"/>
      <c r="I642" s="79"/>
    </row>
    <row r="643" spans="4:9" x14ac:dyDescent="0.6">
      <c r="D643" s="79"/>
      <c r="E643" s="79"/>
      <c r="F643" s="79"/>
      <c r="G643" s="79"/>
      <c r="H643" s="79"/>
      <c r="I643" s="79"/>
    </row>
    <row r="644" spans="4:9" x14ac:dyDescent="0.6">
      <c r="D644" s="79"/>
      <c r="E644" s="79"/>
      <c r="F644" s="79"/>
      <c r="G644" s="79"/>
      <c r="H644" s="79"/>
      <c r="I644" s="79"/>
    </row>
    <row r="645" spans="4:9" x14ac:dyDescent="0.6">
      <c r="D645" s="79"/>
      <c r="E645" s="79"/>
      <c r="F645" s="79"/>
      <c r="G645" s="79"/>
      <c r="H645" s="79"/>
      <c r="I645" s="79"/>
    </row>
    <row r="646" spans="4:9" x14ac:dyDescent="0.6">
      <c r="D646" s="79"/>
      <c r="E646" s="79"/>
      <c r="F646" s="79"/>
      <c r="G646" s="79"/>
      <c r="H646" s="79"/>
      <c r="I646" s="79"/>
    </row>
    <row r="647" spans="4:9" x14ac:dyDescent="0.6">
      <c r="D647" s="79"/>
      <c r="E647" s="79"/>
      <c r="F647" s="79"/>
      <c r="G647" s="79"/>
      <c r="H647" s="79"/>
      <c r="I647" s="79"/>
    </row>
    <row r="648" spans="4:9" x14ac:dyDescent="0.6">
      <c r="D648" s="79"/>
      <c r="E648" s="79"/>
      <c r="F648" s="79"/>
      <c r="G648" s="79"/>
      <c r="H648" s="79"/>
      <c r="I648" s="79"/>
    </row>
    <row r="649" spans="4:9" x14ac:dyDescent="0.6">
      <c r="D649" s="79"/>
      <c r="E649" s="79"/>
      <c r="F649" s="79"/>
      <c r="G649" s="79"/>
      <c r="H649" s="79"/>
      <c r="I649" s="79"/>
    </row>
    <row r="650" spans="4:9" x14ac:dyDescent="0.6">
      <c r="D650" s="79"/>
      <c r="E650" s="79"/>
      <c r="F650" s="79"/>
      <c r="G650" s="79"/>
      <c r="H650" s="79"/>
      <c r="I650" s="79"/>
    </row>
    <row r="651" spans="4:9" x14ac:dyDescent="0.6">
      <c r="D651" s="79"/>
      <c r="E651" s="79"/>
      <c r="F651" s="79"/>
      <c r="G651" s="79"/>
      <c r="H651" s="79"/>
      <c r="I651" s="79"/>
    </row>
    <row r="652" spans="4:9" x14ac:dyDescent="0.6">
      <c r="D652" s="79"/>
      <c r="E652" s="79"/>
      <c r="F652" s="79"/>
      <c r="G652" s="79"/>
      <c r="H652" s="79"/>
      <c r="I652" s="79"/>
    </row>
    <row r="653" spans="4:9" x14ac:dyDescent="0.6">
      <c r="D653" s="79"/>
      <c r="E653" s="79"/>
      <c r="F653" s="79"/>
      <c r="G653" s="79"/>
      <c r="H653" s="79"/>
      <c r="I653" s="79"/>
    </row>
    <row r="654" spans="4:9" x14ac:dyDescent="0.6">
      <c r="D654" s="79"/>
      <c r="E654" s="79"/>
      <c r="F654" s="79"/>
      <c r="G654" s="79"/>
      <c r="H654" s="79"/>
      <c r="I654" s="79"/>
    </row>
    <row r="655" spans="4:9" x14ac:dyDescent="0.6">
      <c r="D655" s="79"/>
      <c r="E655" s="79"/>
      <c r="F655" s="79"/>
      <c r="G655" s="79"/>
      <c r="H655" s="79"/>
      <c r="I655" s="79"/>
    </row>
    <row r="656" spans="4:9" x14ac:dyDescent="0.6">
      <c r="D656" s="79"/>
      <c r="E656" s="79"/>
      <c r="F656" s="79"/>
      <c r="G656" s="79"/>
      <c r="H656" s="79"/>
      <c r="I656" s="79"/>
    </row>
    <row r="657" spans="4:9" x14ac:dyDescent="0.6">
      <c r="D657" s="79"/>
      <c r="E657" s="79"/>
      <c r="F657" s="79"/>
      <c r="G657" s="79"/>
      <c r="H657" s="79"/>
      <c r="I657" s="79"/>
    </row>
    <row r="658" spans="4:9" x14ac:dyDescent="0.6">
      <c r="D658" s="79"/>
      <c r="E658" s="79"/>
      <c r="F658" s="79"/>
      <c r="G658" s="79"/>
      <c r="H658" s="79"/>
      <c r="I658" s="79"/>
    </row>
    <row r="659" spans="4:9" x14ac:dyDescent="0.6">
      <c r="D659" s="79"/>
      <c r="E659" s="79"/>
      <c r="F659" s="79"/>
      <c r="G659" s="79"/>
      <c r="H659" s="79"/>
      <c r="I659" s="79"/>
    </row>
    <row r="660" spans="4:9" x14ac:dyDescent="0.6">
      <c r="D660" s="79"/>
      <c r="E660" s="79"/>
      <c r="F660" s="79"/>
      <c r="G660" s="79"/>
      <c r="H660" s="79"/>
      <c r="I660" s="79"/>
    </row>
    <row r="661" spans="4:9" x14ac:dyDescent="0.6">
      <c r="D661" s="79"/>
      <c r="E661" s="79"/>
      <c r="F661" s="79"/>
      <c r="G661" s="79"/>
      <c r="H661" s="79"/>
      <c r="I661" s="79"/>
    </row>
    <row r="662" spans="4:9" x14ac:dyDescent="0.6">
      <c r="D662" s="79"/>
      <c r="E662" s="79"/>
      <c r="F662" s="79"/>
      <c r="G662" s="79"/>
      <c r="H662" s="79"/>
      <c r="I662" s="79"/>
    </row>
    <row r="663" spans="4:9" x14ac:dyDescent="0.6">
      <c r="D663" s="79"/>
      <c r="E663" s="79"/>
      <c r="F663" s="79"/>
      <c r="G663" s="79"/>
      <c r="H663" s="79"/>
      <c r="I663" s="79"/>
    </row>
    <row r="664" spans="4:9" x14ac:dyDescent="0.6">
      <c r="D664" s="79"/>
      <c r="E664" s="79"/>
      <c r="F664" s="79"/>
      <c r="G664" s="79"/>
      <c r="H664" s="79"/>
      <c r="I664" s="79"/>
    </row>
    <row r="665" spans="4:9" x14ac:dyDescent="0.6">
      <c r="D665" s="79"/>
      <c r="E665" s="79"/>
      <c r="F665" s="79"/>
      <c r="G665" s="79"/>
      <c r="H665" s="79"/>
      <c r="I665" s="79"/>
    </row>
    <row r="666" spans="4:9" x14ac:dyDescent="0.6">
      <c r="D666" s="79"/>
      <c r="E666" s="79"/>
      <c r="F666" s="79"/>
      <c r="G666" s="79"/>
      <c r="H666" s="79"/>
      <c r="I666" s="79"/>
    </row>
    <row r="667" spans="4:9" x14ac:dyDescent="0.6">
      <c r="D667" s="79"/>
      <c r="E667" s="79"/>
      <c r="F667" s="79"/>
      <c r="G667" s="79"/>
      <c r="H667" s="79"/>
      <c r="I667" s="79"/>
    </row>
    <row r="668" spans="4:9" x14ac:dyDescent="0.6">
      <c r="D668" s="79"/>
      <c r="E668" s="79"/>
      <c r="F668" s="79"/>
      <c r="G668" s="79"/>
      <c r="H668" s="79"/>
      <c r="I668" s="79"/>
    </row>
    <row r="669" spans="4:9" x14ac:dyDescent="0.6">
      <c r="D669" s="79"/>
      <c r="E669" s="79"/>
      <c r="F669" s="79"/>
      <c r="G669" s="79"/>
      <c r="H669" s="79"/>
      <c r="I669" s="79"/>
    </row>
    <row r="670" spans="4:9" x14ac:dyDescent="0.6">
      <c r="D670" s="79"/>
      <c r="E670" s="79"/>
      <c r="F670" s="79"/>
      <c r="G670" s="79"/>
      <c r="H670" s="79"/>
      <c r="I670" s="79"/>
    </row>
    <row r="671" spans="4:9" x14ac:dyDescent="0.6">
      <c r="D671" s="79"/>
      <c r="E671" s="79"/>
      <c r="F671" s="79"/>
      <c r="G671" s="79"/>
      <c r="H671" s="79"/>
      <c r="I671" s="79"/>
    </row>
  </sheetData>
  <sheetProtection algorithmName="SHA-512" hashValue="+w+9wHah9RfWEzcZ5O6MGQfmcDRzUrzLOWLfmUrSWtAVUanGxpOafzl5e7aoBvRXb8z8K4YYwLF+vyF4VRxToQ==" saltValue="9PwyKpQ8bkhdjEXkJ1wBtg==" spinCount="100000" sheet="1" objects="1" scenarios="1" formatCells="0" formatColumns="0" formatRows="0" insertColumns="0" insertRows="0" insertHyperlinks="0" deleteColumns="0" deleteRows="0" sort="0" autoFilter="0"/>
  <mergeCells count="18"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L5:L6"/>
    <mergeCell ref="E5:E6"/>
    <mergeCell ref="K5:K7"/>
    <mergeCell ref="D127:I127"/>
    <mergeCell ref="F121:I121"/>
    <mergeCell ref="A124:B124"/>
    <mergeCell ref="F124:G124"/>
    <mergeCell ref="A126:B126"/>
    <mergeCell ref="E126:H126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309"/>
  <sheetViews>
    <sheetView workbookViewId="0">
      <selection sqref="A1:I309"/>
    </sheetView>
  </sheetViews>
  <sheetFormatPr defaultRowHeight="21" x14ac:dyDescent="0.6"/>
  <cols>
    <col min="1" max="1" width="6.19921875" style="12" customWidth="1"/>
    <col min="2" max="2" width="38.09765625" style="17" customWidth="1"/>
    <col min="3" max="3" width="13.8984375" style="20" customWidth="1"/>
    <col min="4" max="4" width="11.19921875" style="12" customWidth="1"/>
    <col min="5" max="5" width="7" style="5" customWidth="1"/>
    <col min="6" max="6" width="7.09765625" style="5" customWidth="1"/>
    <col min="7" max="7" width="10" style="5" customWidth="1"/>
    <col min="8" max="8" width="11" style="5" customWidth="1"/>
    <col min="9" max="9" width="16.19921875" style="99" customWidth="1"/>
  </cols>
  <sheetData>
    <row r="1" spans="1:9" x14ac:dyDescent="0.6">
      <c r="A1" s="1169" t="s">
        <v>174</v>
      </c>
      <c r="B1" s="1169"/>
      <c r="C1" s="1169"/>
      <c r="D1" s="1169"/>
      <c r="E1" s="1169"/>
      <c r="F1" s="1169"/>
      <c r="G1" s="1169"/>
      <c r="H1" s="1169"/>
      <c r="I1" s="1169"/>
    </row>
    <row r="2" spans="1:9" x14ac:dyDescent="0.6">
      <c r="A2" s="1169" t="s">
        <v>0</v>
      </c>
      <c r="B2" s="1169"/>
      <c r="C2" s="1169"/>
      <c r="D2" s="1169"/>
      <c r="E2" s="1169"/>
      <c r="F2" s="1169"/>
      <c r="G2" s="1169"/>
      <c r="H2" s="1169"/>
      <c r="I2" s="1169"/>
    </row>
    <row r="3" spans="1:9" x14ac:dyDescent="0.6">
      <c r="B3" s="1204" t="str">
        <f>+[2]งบประจำและงบกลยุทธ์!A4</f>
        <v xml:space="preserve">                ข้อมูล ณ วันที่ 30 มิถุนายน 2566</v>
      </c>
      <c r="C3" s="1204"/>
      <c r="D3" s="1204"/>
      <c r="E3" s="1204"/>
      <c r="F3" s="1204"/>
      <c r="G3" s="1204"/>
      <c r="H3" s="1204"/>
      <c r="I3" s="1102" t="s">
        <v>95</v>
      </c>
    </row>
    <row r="4" spans="1:9" s="101" customFormat="1" ht="42" x14ac:dyDescent="0.25">
      <c r="A4" s="100" t="s">
        <v>26</v>
      </c>
      <c r="B4" s="103" t="s">
        <v>27</v>
      </c>
      <c r="C4" s="102" t="s">
        <v>41</v>
      </c>
      <c r="D4" s="100" t="s">
        <v>25</v>
      </c>
      <c r="E4" s="104" t="s">
        <v>4</v>
      </c>
      <c r="F4" s="1103" t="s">
        <v>42</v>
      </c>
      <c r="G4" s="104" t="s">
        <v>28</v>
      </c>
      <c r="H4" s="104" t="s">
        <v>6</v>
      </c>
      <c r="I4" s="105" t="s">
        <v>7</v>
      </c>
    </row>
    <row r="5" spans="1:9" ht="18.600000000000001" x14ac:dyDescent="0.25">
      <c r="A5" s="106" t="str">
        <f>+[2]ระบบการควบคุมฯ!A8</f>
        <v>ก</v>
      </c>
      <c r="B5" s="107" t="str">
        <f>+[2]ระบบการควบคุมฯ!B8</f>
        <v xml:space="preserve">แผนงานบุคลากรภาครัฐ </v>
      </c>
      <c r="C5" s="350">
        <f>+[5]ระบบการควบคุมฯ!C25</f>
        <v>0</v>
      </c>
      <c r="D5" s="108">
        <f>+D6</f>
        <v>8927500</v>
      </c>
      <c r="E5" s="108">
        <f t="shared" ref="E5:H6" si="0">+E6</f>
        <v>0</v>
      </c>
      <c r="F5" s="108">
        <f t="shared" si="0"/>
        <v>0</v>
      </c>
      <c r="G5" s="108">
        <f t="shared" si="0"/>
        <v>6973120.8899999997</v>
      </c>
      <c r="H5" s="108">
        <f t="shared" si="0"/>
        <v>1954379.1100000003</v>
      </c>
      <c r="I5" s="109"/>
    </row>
    <row r="6" spans="1:9" ht="37.200000000000003" x14ac:dyDescent="0.25">
      <c r="A6" s="351">
        <f>+[2]ระบบการควบคุมฯ!A9</f>
        <v>1</v>
      </c>
      <c r="B6" s="352" t="str">
        <f>+[2]ระบบการควบคุมฯ!B9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352" t="str">
        <f>+[2]ระบบการควบคุมฯ!C10</f>
        <v>20004 14000800</v>
      </c>
      <c r="D6" s="354">
        <f>+D7</f>
        <v>8927500</v>
      </c>
      <c r="E6" s="354">
        <f t="shared" si="0"/>
        <v>0</v>
      </c>
      <c r="F6" s="354">
        <f t="shared" si="0"/>
        <v>0</v>
      </c>
      <c r="G6" s="354">
        <f t="shared" si="0"/>
        <v>6973120.8899999997</v>
      </c>
      <c r="H6" s="354">
        <f t="shared" si="0"/>
        <v>1954379.1100000003</v>
      </c>
      <c r="I6" s="355"/>
    </row>
    <row r="7" spans="1:9" ht="31.2" x14ac:dyDescent="0.25">
      <c r="A7" s="356">
        <f>+[2]ระบบการควบคุมฯ!A11</f>
        <v>1.1000000000000001</v>
      </c>
      <c r="B7" s="468" t="str">
        <f>+[2]ระบบการควบคุมฯ!B11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10" t="str">
        <f>+[2]ระบบการควบคุมฯ!C11</f>
        <v>20004 66 79456 00000</v>
      </c>
      <c r="D7" s="357">
        <f>+D8+D12</f>
        <v>8927500</v>
      </c>
      <c r="E7" s="357">
        <f t="shared" ref="E7:H7" si="1">+E8+E12</f>
        <v>0</v>
      </c>
      <c r="F7" s="357">
        <f t="shared" si="1"/>
        <v>0</v>
      </c>
      <c r="G7" s="357">
        <f t="shared" si="1"/>
        <v>6973120.8899999997</v>
      </c>
      <c r="H7" s="357">
        <f t="shared" si="1"/>
        <v>1954379.1100000003</v>
      </c>
      <c r="I7" s="558"/>
    </row>
    <row r="8" spans="1:9" ht="18.600000000000001" x14ac:dyDescent="0.25">
      <c r="A8" s="358"/>
      <c r="B8" s="359" t="str">
        <f>+[2]ระบบการควบคุมฯ!B12</f>
        <v xml:space="preserve"> งบบุคลากร 6611150</v>
      </c>
      <c r="C8" s="469" t="str">
        <f>+[2]ระบบการควบคุมฯ!C12</f>
        <v>20004 14000800 1000000</v>
      </c>
      <c r="D8" s="361">
        <f>+D9</f>
        <v>6857000</v>
      </c>
      <c r="E8" s="361">
        <f t="shared" ref="E8:H8" si="2">+E9</f>
        <v>0</v>
      </c>
      <c r="F8" s="361">
        <f t="shared" si="2"/>
        <v>0</v>
      </c>
      <c r="G8" s="361">
        <f t="shared" si="2"/>
        <v>5436772.8899999997</v>
      </c>
      <c r="H8" s="361">
        <f t="shared" si="2"/>
        <v>1420227.1100000003</v>
      </c>
      <c r="I8" s="362"/>
    </row>
    <row r="9" spans="1:9" ht="37.200000000000003" x14ac:dyDescent="0.25">
      <c r="A9" s="889" t="str">
        <f>+[2]ระบบการควบคุมฯ!A13</f>
        <v>1.1.1</v>
      </c>
      <c r="B9" s="890" t="str">
        <f>+[2]ระบบการควบคุมฯ!B13</f>
        <v>ค่าตอบแทนพนักงานราชการ29 อัตรา (ต.ค.65 - ก.พ.66) 3,040,000 บาท</v>
      </c>
      <c r="C9" s="891" t="str">
        <f>+[2]ระบบการควบคุมฯ!C13</f>
        <v>ศธ 04002/ว4811 ลว.25 ต.ค.65 โอนครั้งที่ 7</v>
      </c>
      <c r="D9" s="892">
        <f>+[2]ระบบการควบคุมฯ!D13</f>
        <v>6857000</v>
      </c>
      <c r="E9" s="892">
        <f>+'[2]1408บุคลากรภาครัฐ'!I40+'[2]1408บุคลากรภาครัฐ'!J40</f>
        <v>0</v>
      </c>
      <c r="F9" s="892">
        <f>+'[2]1408บุคลากรภาครัฐ'!K40+'[2]1408บุคลากรภาครัฐ'!L40</f>
        <v>0</v>
      </c>
      <c r="G9" s="892">
        <f>+'[2]1408บุคลากรภาครัฐ'!M40+'[2]1408บุคลากรภาครัฐ'!N40</f>
        <v>5436772.8899999997</v>
      </c>
      <c r="H9" s="893">
        <f>+D9-E9-F9-G9</f>
        <v>1420227.1100000003</v>
      </c>
      <c r="I9" s="894" t="s">
        <v>15</v>
      </c>
    </row>
    <row r="10" spans="1:9" ht="37.200000000000003" hidden="1" customHeight="1" x14ac:dyDescent="0.25">
      <c r="A10" s="1104" t="str">
        <f>+[2]ระบบการควบคุมฯ!A14</f>
        <v>1.1.1.1</v>
      </c>
      <c r="B10" s="1105" t="str">
        <f>+[2]ระบบการควบคุมฯ!B14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1106" t="str">
        <f>+[2]ระบบการควบคุมฯ!C14</f>
        <v>ศธ 04002/ว700 ลว.22 ก.พ.66 โอนครั้งที่ 332</v>
      </c>
      <c r="D10" s="1107"/>
      <c r="E10" s="1107"/>
      <c r="F10" s="1107"/>
      <c r="G10" s="1107"/>
      <c r="H10" s="1108"/>
      <c r="I10" s="1109"/>
    </row>
    <row r="11" spans="1:9" ht="55.95" hidden="1" customHeight="1" x14ac:dyDescent="0.25">
      <c r="A11" s="1110" t="str">
        <f>+[2]ระบบการควบคุมฯ!A15</f>
        <v>1.1.1.2</v>
      </c>
      <c r="B11" s="1111" t="str">
        <f>+[2]ระบบการควบคุมฯ!B15</f>
        <v xml:space="preserve">ค่าตอบแทนพนักงานราชการ 28 อัตรา (มิย - สค 66) 1,841,000 บาท </v>
      </c>
      <c r="C11" s="1112" t="str">
        <f>+[2]ระบบการควบคุมฯ!C15</f>
        <v>ศธ 04002/ว2030 ลว.23 พค 66 โอนครั้งที่ 549</v>
      </c>
      <c r="D11" s="1113"/>
      <c r="E11" s="1113"/>
      <c r="F11" s="1113"/>
      <c r="G11" s="1113"/>
      <c r="H11" s="1114"/>
      <c r="I11" s="1115"/>
    </row>
    <row r="12" spans="1:9" ht="55.95" hidden="1" customHeight="1" x14ac:dyDescent="0.25">
      <c r="A12" s="358">
        <f>+[2]ระบบการควบคุมฯ!A21</f>
        <v>0</v>
      </c>
      <c r="B12" s="359" t="str">
        <f>+[2]ระบบการควบคุมฯ!B21</f>
        <v xml:space="preserve"> งบดำเนินงาน 66112xx</v>
      </c>
      <c r="C12" s="469" t="str">
        <f>+[2]ระบบการควบคุมฯ!C21</f>
        <v>20004 14000800 2000000</v>
      </c>
      <c r="D12" s="361">
        <f>SUM(D13:D17)</f>
        <v>2070500</v>
      </c>
      <c r="E12" s="361">
        <f t="shared" ref="E12:H12" si="3">SUM(E13:E17)</f>
        <v>0</v>
      </c>
      <c r="F12" s="361">
        <f t="shared" si="3"/>
        <v>0</v>
      </c>
      <c r="G12" s="361">
        <f t="shared" si="3"/>
        <v>1536348</v>
      </c>
      <c r="H12" s="361">
        <f t="shared" si="3"/>
        <v>534152</v>
      </c>
      <c r="I12" s="362"/>
    </row>
    <row r="13" spans="1:9" ht="74.400000000000006" hidden="1" customHeight="1" x14ac:dyDescent="0.25">
      <c r="A13" s="889" t="str">
        <f>+[2]ระบบการควบคุมฯ!A22</f>
        <v>1.1.2</v>
      </c>
      <c r="B13" s="890" t="str">
        <f>+[2]ระบบการควบคุมฯ!B22</f>
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</c>
      <c r="C13" s="891" t="str">
        <f>+[2]ระบบการควบคุมฯ!C22</f>
        <v>ศธ 04002/ว4811 ลว.25 ต.ค.65 โอนครั้งที่ 7</v>
      </c>
      <c r="D13" s="892">
        <f>+[2]ระบบการควบคุมฯ!D22</f>
        <v>246000</v>
      </c>
      <c r="E13" s="892">
        <f>+'[2]1408บุคลากรภาครัฐ'!I66+'[2]1408บุคลากรภาครัฐ'!J66</f>
        <v>0</v>
      </c>
      <c r="F13" s="892">
        <f>+'[2]1408บุคลากรภาครัฐ'!K66+'[2]1408บุคลากรภาครัฐ'!L66</f>
        <v>0</v>
      </c>
      <c r="G13" s="892">
        <f>+'[2]1408บุคลากรภาครัฐ'!M66+'[2]1408บุคลากรภาครัฐ'!N66</f>
        <v>161918</v>
      </c>
      <c r="H13" s="893">
        <f>+D13-E13-F13-G13</f>
        <v>84082</v>
      </c>
      <c r="I13" s="894" t="s">
        <v>15</v>
      </c>
    </row>
    <row r="14" spans="1:9" ht="55.95" hidden="1" customHeight="1" x14ac:dyDescent="0.25">
      <c r="A14" s="366" t="str">
        <f>+[2]ระบบการควบคุมฯ!A23</f>
        <v>1.1.2.1</v>
      </c>
      <c r="B14" s="895" t="str">
        <f>+[2]ระบบการควบคุมฯ!B23</f>
        <v>เงินสมทบกองทุนประกันสังคม 28 อัตรา (มี.ค.-พค66) 66000 บาท</v>
      </c>
      <c r="C14" s="896" t="str">
        <f>+[2]ระบบการควบคุมฯ!C23</f>
        <v>ศธ 04002/ว700 ลว.22 ก.พ.66 โอนครั้งที่ 332</v>
      </c>
      <c r="D14" s="367"/>
      <c r="E14" s="367"/>
      <c r="F14" s="367"/>
      <c r="G14" s="367"/>
      <c r="H14" s="897"/>
      <c r="I14" s="898"/>
    </row>
    <row r="15" spans="1:9" ht="31.2" hidden="1" customHeight="1" x14ac:dyDescent="0.25">
      <c r="A15" s="366" t="str">
        <f>+[2]ระบบการควบคุมฯ!A24</f>
        <v>1.1.2.2</v>
      </c>
      <c r="B15" s="895" t="str">
        <f>+[2]ระบบการควบคุมฯ!B24</f>
        <v>เงินสมทบกองทุนประกันสังคม 28 อัตรา (มิย-สค66) 63000 บาท</v>
      </c>
      <c r="C15" s="896" t="str">
        <f>+[2]ระบบการควบคุมฯ!C24</f>
        <v>ศธ 04002/ว2030 ลว.23 พค 66 โอนครั้งที่ 549</v>
      </c>
      <c r="D15" s="367"/>
      <c r="E15" s="367"/>
      <c r="F15" s="367"/>
      <c r="G15" s="367"/>
      <c r="H15" s="897"/>
      <c r="I15" s="898"/>
    </row>
    <row r="16" spans="1:9" ht="18.75" hidden="1" customHeight="1" x14ac:dyDescent="0.25">
      <c r="A16" s="889" t="str">
        <f>+[2]ระบบการควบคุมฯ!A29</f>
        <v>1.1.3</v>
      </c>
      <c r="B16" s="890" t="str">
        <f>+[2]ระบบการควบคุมฯ!B29</f>
        <v xml:space="preserve">ค่าเช่าบ้าน  ครั้งที่ 1 768,000 บาท </v>
      </c>
      <c r="C16" s="891" t="str">
        <f>+[2]ระบบการควบคุมฯ!C29</f>
        <v>ศธ 04002/ว5197 ลว.14/11/2022 โอนครั้งที่ 67</v>
      </c>
      <c r="D16" s="892">
        <f>+[2]ระบบการควบคุมฯ!D29</f>
        <v>1824500</v>
      </c>
      <c r="E16" s="892">
        <f>+'[2]1408บุคลากรภาครัฐ'!I121+'[2]1408บุคลากรภาครัฐ'!J121</f>
        <v>0</v>
      </c>
      <c r="F16" s="892">
        <f>+'[2]1408บุคลากรภาครัฐ'!K128+'[2]1408บุคลากรภาครัฐ'!L128</f>
        <v>0</v>
      </c>
      <c r="G16" s="892">
        <f>+'[2]1408บุคลากรภาครัฐ'!M121+'[2]1408บุคลากรภาครัฐ'!N121</f>
        <v>1374430</v>
      </c>
      <c r="H16" s="893">
        <f>+D16-E16-F16-G16</f>
        <v>450070</v>
      </c>
      <c r="I16" s="894" t="s">
        <v>15</v>
      </c>
    </row>
    <row r="17" spans="1:9" ht="18.75" hidden="1" customHeight="1" x14ac:dyDescent="0.25">
      <c r="A17" s="1104" t="str">
        <f>+[2]ระบบการควบคุมฯ!A30</f>
        <v>1.1.3.1</v>
      </c>
      <c r="B17" s="1105" t="str">
        <f>+[2]ระบบการควบคุมฯ!B30</f>
        <v>ค่าเช่าบ้านครั้งที่ 2 421,500</v>
      </c>
      <c r="C17" s="1106" t="str">
        <f>+[2]ระบบการควบคุมฯ!C30</f>
        <v>ศธ 04002/ว709 ลว. 23 ก.พ.66</v>
      </c>
      <c r="D17" s="1107"/>
      <c r="E17" s="1107"/>
      <c r="F17" s="1107"/>
      <c r="G17" s="1107"/>
      <c r="H17" s="1108"/>
      <c r="I17" s="1109"/>
    </row>
    <row r="18" spans="1:9" ht="18.75" hidden="1" customHeight="1" x14ac:dyDescent="0.25">
      <c r="A18" s="1110" t="str">
        <f>+[2]ระบบการควบคุมฯ!A31</f>
        <v>1.1.3.2</v>
      </c>
      <c r="B18" s="1111" t="str">
        <f>+[2]ระบบการควบคุมฯ!B31</f>
        <v>ค่าเช่าบ้านครั้งที่ 3 635,000 บาท มิย - สค 66</v>
      </c>
      <c r="C18" s="1112" t="str">
        <f>+[2]ระบบการควบคุมฯ!C31</f>
        <v>ศธ 04002/ว2424 ลว. 16 มิย 66</v>
      </c>
      <c r="D18" s="1113"/>
      <c r="E18" s="1113"/>
      <c r="F18" s="1113"/>
      <c r="G18" s="1113"/>
      <c r="H18" s="1114"/>
      <c r="I18" s="1115"/>
    </row>
    <row r="19" spans="1:9" ht="18.75" hidden="1" customHeight="1" x14ac:dyDescent="0.25">
      <c r="A19" s="106" t="str">
        <f>+[5]ระบบการควบคุมฯ!A30</f>
        <v>ข</v>
      </c>
      <c r="B19" s="107" t="str">
        <f>+[5]ระบบการควบคุมฯ!B30</f>
        <v xml:space="preserve">แผนงานยุทธศาสตร์พัฒนาคุณภาพการศึกษาและการเรียนรู้ </v>
      </c>
      <c r="C19" s="350">
        <f>+[5]ระบบการควบคุมฯ!C30</f>
        <v>0</v>
      </c>
      <c r="D19" s="108">
        <f>+D20+D49+D63+D132+D142</f>
        <v>15329204</v>
      </c>
      <c r="E19" s="108">
        <f t="shared" ref="E19:H19" si="4">+E20+E49+E63+E132+E142</f>
        <v>0</v>
      </c>
      <c r="F19" s="108">
        <f t="shared" si="4"/>
        <v>0</v>
      </c>
      <c r="G19" s="108">
        <f t="shared" si="4"/>
        <v>14264332.449999999</v>
      </c>
      <c r="H19" s="108">
        <f t="shared" si="4"/>
        <v>1064871.5500000005</v>
      </c>
      <c r="I19" s="109"/>
    </row>
    <row r="20" spans="1:9" ht="18.75" hidden="1" customHeight="1" x14ac:dyDescent="0.25">
      <c r="A20" s="351">
        <f>+[5]ระบบการควบคุมฯ!A31</f>
        <v>1</v>
      </c>
      <c r="B20" s="352" t="str">
        <f>+[5]ระบบการควบคุมฯ!B31</f>
        <v>โครงการพัฒนาหลักสูตรกระบวนการเรียนการสอน การวัดและประเมินผล</v>
      </c>
      <c r="C20" s="352" t="str">
        <f>+[2]ระบบการควบคุมฯ!C40</f>
        <v>20004 31003100</v>
      </c>
      <c r="D20" s="354">
        <f>+D21+D24+D32+D36+D43+D46</f>
        <v>44100</v>
      </c>
      <c r="E20" s="354">
        <f t="shared" ref="E20:H20" si="5">+E21+E24+E32+E36+E43+E46</f>
        <v>0</v>
      </c>
      <c r="F20" s="354">
        <f t="shared" si="5"/>
        <v>0</v>
      </c>
      <c r="G20" s="354">
        <f t="shared" si="5"/>
        <v>12820</v>
      </c>
      <c r="H20" s="354">
        <f t="shared" si="5"/>
        <v>31280</v>
      </c>
      <c r="I20" s="355"/>
    </row>
    <row r="21" spans="1:9" ht="18.75" hidden="1" customHeight="1" x14ac:dyDescent="0.25">
      <c r="A21" s="356">
        <f>+[2]ระบบการควบคุมฯ!A42</f>
        <v>1.1000000000000001</v>
      </c>
      <c r="B21" s="852" t="str">
        <f>+[2]ระบบการควบคุมฯ!B42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21" s="110" t="str">
        <f>+[2]ระบบการควบคุมฯ!C42</f>
        <v>20004 66 00039 00000</v>
      </c>
      <c r="D21" s="357">
        <f>+D22</f>
        <v>1800</v>
      </c>
      <c r="E21" s="357">
        <f t="shared" ref="E21:H22" si="6">+E22</f>
        <v>0</v>
      </c>
      <c r="F21" s="357">
        <f t="shared" si="6"/>
        <v>0</v>
      </c>
      <c r="G21" s="357">
        <f t="shared" si="6"/>
        <v>1320</v>
      </c>
      <c r="H21" s="357">
        <f t="shared" si="6"/>
        <v>480</v>
      </c>
      <c r="I21" s="558"/>
    </row>
    <row r="22" spans="1:9" ht="18.75" hidden="1" customHeight="1" x14ac:dyDescent="0.25">
      <c r="A22" s="979"/>
      <c r="B22" s="980" t="str">
        <f>+[2]ระบบการควบคุมฯ!B43</f>
        <v>งบรายจ่ายอื่น   6611500</v>
      </c>
      <c r="C22" s="981" t="str">
        <f>+[2]ระบบการควบคุมฯ!C43</f>
        <v>20004 31003100 5000003</v>
      </c>
      <c r="D22" s="982">
        <f>+D23</f>
        <v>1800</v>
      </c>
      <c r="E22" s="982">
        <f t="shared" si="6"/>
        <v>0</v>
      </c>
      <c r="F22" s="982">
        <f t="shared" si="6"/>
        <v>0</v>
      </c>
      <c r="G22" s="982">
        <f t="shared" si="6"/>
        <v>1320</v>
      </c>
      <c r="H22" s="982">
        <f t="shared" si="6"/>
        <v>480</v>
      </c>
      <c r="I22" s="983"/>
    </row>
    <row r="23" spans="1:9" ht="55.95" hidden="1" customHeight="1" x14ac:dyDescent="0.25">
      <c r="A23" s="363" t="str">
        <f>+[2]ระบบการควบคุมฯ!A44</f>
        <v>1.1.1</v>
      </c>
      <c r="B23" s="193" t="str">
        <f>+[2]ระบบการควบคุมฯ!B44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3" s="901" t="str">
        <f>+[2]ระบบการควบคุมฯ!C44</f>
        <v>ศธ 04002/ว1463  ลว. 11 เมย 66 โอนครั้งที่ 466</v>
      </c>
      <c r="D23" s="500">
        <f>+[2]ระบบการควบคุมฯ!F44</f>
        <v>1800</v>
      </c>
      <c r="E23" s="500">
        <f>+[2]ระบบการควบคุมฯ!G44+[2]ระบบการควบคุมฯ!H44</f>
        <v>0</v>
      </c>
      <c r="F23" s="500">
        <f>+[2]ระบบการควบคุมฯ!I44+[2]ระบบการควบคุมฯ!J44</f>
        <v>0</v>
      </c>
      <c r="G23" s="500">
        <f>+[2]ระบบการควบคุมฯ!K44+[2]ระบบการควบคุมฯ!L44</f>
        <v>1320</v>
      </c>
      <c r="H23" s="501">
        <f>+D23-E23-F23-G23</f>
        <v>480</v>
      </c>
      <c r="I23" s="984" t="s">
        <v>96</v>
      </c>
    </row>
    <row r="24" spans="1:9" ht="55.95" hidden="1" customHeight="1" x14ac:dyDescent="0.25">
      <c r="A24" s="356">
        <f>+[2]ระบบการควบคุมฯ!A46</f>
        <v>1.2</v>
      </c>
      <c r="B24" s="468" t="str">
        <f>+[2]ระบบการควบคุมฯ!B46</f>
        <v>กิจกรรมการยกระดับผลการทดสอบทางการศึกษาระดับชาติที่สอดคล้องกับบริบทพื้นที่</v>
      </c>
      <c r="C24" s="852" t="str">
        <f>+[2]ระบบการควบคุมฯ!C46</f>
        <v>20004 66 00040 00000</v>
      </c>
      <c r="D24" s="357">
        <f>+D25</f>
        <v>12300</v>
      </c>
      <c r="E24" s="357">
        <f t="shared" ref="E24:H24" si="7">+E25</f>
        <v>0</v>
      </c>
      <c r="F24" s="357">
        <f t="shared" si="7"/>
        <v>0</v>
      </c>
      <c r="G24" s="357">
        <f t="shared" si="7"/>
        <v>10700</v>
      </c>
      <c r="H24" s="357">
        <f t="shared" si="7"/>
        <v>1600</v>
      </c>
      <c r="I24" s="558"/>
    </row>
    <row r="25" spans="1:9" ht="37.200000000000003" hidden="1" customHeight="1" x14ac:dyDescent="0.25">
      <c r="A25" s="358"/>
      <c r="B25" s="359" t="str">
        <f>+[2]ระบบการควบคุมฯ!B47</f>
        <v>งบรายจ่ายอื่น   6611500</v>
      </c>
      <c r="C25" s="469" t="str">
        <f>+[2]ระบบการควบคุมฯ!C47</f>
        <v>20004 31003100 5000004</v>
      </c>
      <c r="D25" s="361">
        <f>SUM(D26:D31)</f>
        <v>12300</v>
      </c>
      <c r="E25" s="361">
        <f t="shared" ref="E25:H25" si="8">SUM(E26:E31)</f>
        <v>0</v>
      </c>
      <c r="F25" s="361">
        <f t="shared" si="8"/>
        <v>0</v>
      </c>
      <c r="G25" s="361">
        <f t="shared" si="8"/>
        <v>10700</v>
      </c>
      <c r="H25" s="361">
        <f t="shared" si="8"/>
        <v>1600</v>
      </c>
      <c r="I25" s="362"/>
    </row>
    <row r="26" spans="1:9" ht="37.200000000000003" hidden="1" customHeight="1" x14ac:dyDescent="0.25">
      <c r="A26" s="363" t="str">
        <f>+[2]ระบบการควบคุมฯ!A48</f>
        <v>1.2.1</v>
      </c>
      <c r="B26" s="193" t="str">
        <f>+[2]ระบบการควบคุมฯ!B48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</c>
      <c r="C26" s="193" t="str">
        <f>+[2]ระบบการควบคุมฯ!C48</f>
        <v>ศธ 04002/ว5005  ลว. 3 พ.ย. 65 โอนครั้งที่ 42</v>
      </c>
      <c r="D26" s="364">
        <f>+[2]ระบบการควบคุมฯ!F48</f>
        <v>800</v>
      </c>
      <c r="E26" s="364">
        <f>+[2]ระบบการควบคุมฯ!G48+[2]ระบบการควบคุมฯ!H48</f>
        <v>0</v>
      </c>
      <c r="F26" s="364">
        <f>+[2]ระบบการควบคุมฯ!I48+[2]ระบบการควบคุมฯ!J48</f>
        <v>0</v>
      </c>
      <c r="G26" s="364">
        <f>+[2]ระบบการควบคุมฯ!K48+[2]ระบบการควบคุมฯ!L48</f>
        <v>800</v>
      </c>
      <c r="H26" s="365">
        <f>+D26-E26-F26-G26</f>
        <v>0</v>
      </c>
      <c r="I26" s="112" t="s">
        <v>96</v>
      </c>
    </row>
    <row r="27" spans="1:9" ht="55.95" hidden="1" customHeight="1" x14ac:dyDescent="0.25">
      <c r="A27" s="363" t="str">
        <f>+[2]ระบบการควบคุมฯ!A49</f>
        <v>1.2.2</v>
      </c>
      <c r="B27" s="193" t="str">
        <f>+[2]ระบบการควบคุมฯ!B49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7" s="193" t="str">
        <f>+[2]ระบบการควบคุมฯ!C49</f>
        <v>ศธ 04002/ว259 ลว. 25 มค 66 โอนครั้งที่ 225</v>
      </c>
      <c r="D27" s="364">
        <f>+[2]ระบบการควบคุมฯ!F49</f>
        <v>9900</v>
      </c>
      <c r="E27" s="364">
        <f>+[2]ระบบการควบคุมฯ!G49+[2]ระบบการควบคุมฯ!H49</f>
        <v>0</v>
      </c>
      <c r="F27" s="364">
        <f>+[2]ระบบการควบคุมฯ!I49+[2]ระบบการควบคุมฯ!J49</f>
        <v>0</v>
      </c>
      <c r="G27" s="364">
        <f>+[2]ระบบการควบคุมฯ!K49+[2]ระบบการควบคุมฯ!L49</f>
        <v>9900</v>
      </c>
      <c r="H27" s="365">
        <f>+D27-E27-F27-G27</f>
        <v>0</v>
      </c>
      <c r="I27" s="112" t="s">
        <v>96</v>
      </c>
    </row>
    <row r="28" spans="1:9" ht="37.200000000000003" hidden="1" customHeight="1" x14ac:dyDescent="0.25">
      <c r="A28" s="363" t="str">
        <f>+[2]ระบบการควบคุมฯ!A50</f>
        <v>1.1.3</v>
      </c>
      <c r="B28" s="193" t="str">
        <f>+[2]ระบบการควบคุมฯ!B50</f>
        <v xml:space="preserve">ค่าใช้จ่ายในการเดินทางเข้าร่วมประชุมเชิงปฏิบัติการพัฒนาศักยภาพศึกษานิเทศก์และครูแกนนำระดับเขตพื้นที่การศึกษาด้านการวัดและประเมินผลในชั้นเรียนเพื่อพัฒนาการเรียนรู้ของผู้เรียน (Assessment for Learning) ตามหลักสูตรแกนกลางการศึกษาขั้นพื้นฐานพุทธศักราช 2551 รุ่นที่ 1 ระหว่างวันที่ 10 – 12 พฤษภาคม 2566 ณ โรงแรมริเวอร์ไซด์ กรุงเทพ เขตบางพลัด </v>
      </c>
      <c r="C28" s="193" t="str">
        <f>+[2]ระบบการควบคุมฯ!C50</f>
        <v>ศธ 04002/ว2075  ลว. 25 พ.ค. 66 โอนครั้งที่ 554</v>
      </c>
      <c r="D28" s="364">
        <f>+[2]ระบบการควบคุมฯ!F50</f>
        <v>1600</v>
      </c>
      <c r="E28" s="364">
        <f>+[2]ระบบการควบคุมฯ!G50+[2]ระบบการควบคุมฯ!H50</f>
        <v>0</v>
      </c>
      <c r="F28" s="364">
        <f>+[2]ระบบการควบคุมฯ!I50+[2]ระบบการควบคุมฯ!J50</f>
        <v>0</v>
      </c>
      <c r="G28" s="364">
        <f>+[2]ระบบการควบคุมฯ!K50+[2]ระบบการควบคุมฯ!L50</f>
        <v>0</v>
      </c>
      <c r="H28" s="365">
        <f>+D28-E28-F28-G28</f>
        <v>1600</v>
      </c>
      <c r="I28" s="112" t="s">
        <v>208</v>
      </c>
    </row>
    <row r="29" spans="1:9" ht="18.600000000000001" hidden="1" customHeight="1" x14ac:dyDescent="0.25">
      <c r="A29" s="363" t="str">
        <f>+[2]ระบบการควบคุมฯ!A51</f>
        <v>1.2.1</v>
      </c>
      <c r="B29" s="193">
        <f>+[2]ระบบการควบคุมฯ!B51</f>
        <v>0</v>
      </c>
      <c r="C29" s="193">
        <f>+[2]ระบบการควบคุมฯ!C51</f>
        <v>0</v>
      </c>
      <c r="D29" s="364">
        <f>+[2]ระบบการควบคุมฯ!F51</f>
        <v>0</v>
      </c>
      <c r="E29" s="364">
        <f>+[2]ระบบการควบคุมฯ!G51+[2]ระบบการควบคุมฯ!H51</f>
        <v>0</v>
      </c>
      <c r="F29" s="364">
        <f>+[2]ระบบการควบคุมฯ!I51+[2]ระบบการควบคุมฯ!J51</f>
        <v>0</v>
      </c>
      <c r="G29" s="364">
        <f>+[2]ระบบการควบคุมฯ!K51+[2]ระบบการควบคุมฯ!L51</f>
        <v>0</v>
      </c>
      <c r="H29" s="365">
        <f>+D29-E29-F29-G29</f>
        <v>0</v>
      </c>
      <c r="I29" s="112" t="s">
        <v>96</v>
      </c>
    </row>
    <row r="30" spans="1:9" ht="18.600000000000001" hidden="1" customHeight="1" x14ac:dyDescent="0.25">
      <c r="A30" s="366" t="str">
        <f>+[3]ระบบการควบคุมฯ!A45</f>
        <v>1.1.4</v>
      </c>
      <c r="B30" s="193" t="str">
        <f>+[3]ระบบการควบคุมฯ!B45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30" s="111" t="str">
        <f>+[3]ระบบการควบคุมฯ!C45</f>
        <v>ศธ 04002/ว13135 ลว.15 ส.ค.65 โอนครั้งที่ 754</v>
      </c>
      <c r="D30" s="367">
        <f>+[3]ระบบการควบคุมฯ!D45</f>
        <v>0</v>
      </c>
      <c r="E30" s="367"/>
      <c r="F30" s="367"/>
      <c r="G30" s="364">
        <f>+[3]ระบบการควบคุมฯ!K45+[3]ระบบการควบคุมฯ!L45</f>
        <v>0</v>
      </c>
      <c r="H30" s="365">
        <f t="shared" ref="H30:H31" si="9">+D30-E30-F30-G30</f>
        <v>0</v>
      </c>
      <c r="I30" s="112" t="s">
        <v>96</v>
      </c>
    </row>
    <row r="31" spans="1:9" ht="55.95" hidden="1" customHeight="1" x14ac:dyDescent="0.25">
      <c r="A31" s="366" t="str">
        <f>+[3]ระบบการควบคุมฯ!A46</f>
        <v>1.1.5</v>
      </c>
      <c r="B31" s="193" t="str">
        <f>+[3]ระบบการควบคุมฯ!B46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31" s="111" t="str">
        <f>+[3]ระบบการควบคุมฯ!C46</f>
        <v>ศธ 04002/ว13135 ลว.30 ก.ย.65 โอนครั้งที่ 754</v>
      </c>
      <c r="D31" s="367">
        <f>+[3]ระบบการควบคุมฯ!D46</f>
        <v>0</v>
      </c>
      <c r="E31" s="367"/>
      <c r="F31" s="367"/>
      <c r="G31" s="364">
        <f>+[3]ระบบการควบคุมฯ!K46+[3]ระบบการควบคุมฯ!L46</f>
        <v>0</v>
      </c>
      <c r="H31" s="365">
        <f t="shared" si="9"/>
        <v>0</v>
      </c>
      <c r="I31" s="112" t="s">
        <v>15</v>
      </c>
    </row>
    <row r="32" spans="1:9" ht="18.600000000000001" hidden="1" customHeight="1" x14ac:dyDescent="0.25">
      <c r="A32" s="356">
        <f>+[2]ระบบการควบคุมฯ!A53</f>
        <v>1.3</v>
      </c>
      <c r="B32" s="468" t="str">
        <f>+[2]ระบบการควบคุมฯ!B53</f>
        <v>กิจกรรมการขับเคลื่อนการจัดการเรียนรู้วิทยาการคำนวณและการออกแบบเทคโนโลยี</v>
      </c>
      <c r="C32" s="852" t="str">
        <f>+[2]ระบบการควบคุมฯ!C53</f>
        <v>20004 66 00075 00000</v>
      </c>
      <c r="D32" s="357">
        <f>+D33</f>
        <v>17000</v>
      </c>
      <c r="E32" s="357">
        <f t="shared" ref="E32:H32" si="10">+E33</f>
        <v>0</v>
      </c>
      <c r="F32" s="357">
        <f t="shared" si="10"/>
        <v>0</v>
      </c>
      <c r="G32" s="357">
        <f t="shared" si="10"/>
        <v>0</v>
      </c>
      <c r="H32" s="357">
        <f t="shared" si="10"/>
        <v>17000</v>
      </c>
      <c r="I32" s="558"/>
    </row>
    <row r="33" spans="1:9" ht="37.200000000000003" hidden="1" customHeight="1" x14ac:dyDescent="0.25">
      <c r="A33" s="358"/>
      <c r="B33" s="359" t="str">
        <f>+[3]ระบบการควบคุมฯ!B48</f>
        <v>งบรายจ่ายอื่น   6611500</v>
      </c>
      <c r="C33" s="360" t="str">
        <f>+[3]ระบบการควบคุมฯ!C48</f>
        <v>20004 32003100 5000005</v>
      </c>
      <c r="D33" s="361">
        <f>SUM(D34:D35)</f>
        <v>17000</v>
      </c>
      <c r="E33" s="361">
        <f t="shared" ref="E33:H33" si="11">SUM(E34:E35)</f>
        <v>0</v>
      </c>
      <c r="F33" s="361">
        <f t="shared" si="11"/>
        <v>0</v>
      </c>
      <c r="G33" s="361">
        <f t="shared" si="11"/>
        <v>0</v>
      </c>
      <c r="H33" s="361">
        <f t="shared" si="11"/>
        <v>17000</v>
      </c>
      <c r="I33" s="362"/>
    </row>
    <row r="34" spans="1:9" ht="37.200000000000003" hidden="1" customHeight="1" x14ac:dyDescent="0.25">
      <c r="A34" s="363" t="str">
        <f>+[2]ระบบการควบคุมฯ!A55</f>
        <v>1.3.1</v>
      </c>
      <c r="B34" s="193" t="str">
        <f>+[2]ระบบการควบคุมฯ!B55</f>
        <v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ร.ร.ร่วมจิตประสาท</v>
      </c>
      <c r="C34" s="111" t="str">
        <f>+[2]ระบบการควบคุมฯ!C55</f>
        <v>ศธ 04002/ว897 ลว.7 มี.ค.66 โอนครั้งที่ 366</v>
      </c>
      <c r="D34" s="364">
        <f>+[2]ระบบการควบคุมฯ!F55</f>
        <v>12000</v>
      </c>
      <c r="E34" s="364">
        <f>+[2]ระบบการควบคุมฯ!G55+[2]ระบบการควบคุมฯ!H55</f>
        <v>0</v>
      </c>
      <c r="F34" s="364">
        <f>+[2]ระบบการควบคุมฯ!I55+[2]ระบบการควบคุมฯ!J55</f>
        <v>0</v>
      </c>
      <c r="G34" s="364">
        <f>+[2]ระบบการควบคุมฯ!K55+[2]ระบบการควบคุมฯ!L55</f>
        <v>0</v>
      </c>
      <c r="H34" s="365">
        <f t="shared" ref="H34:H36" si="12">+D34-E34-F34-G34</f>
        <v>12000</v>
      </c>
      <c r="I34" s="112" t="s">
        <v>187</v>
      </c>
    </row>
    <row r="35" spans="1:9" ht="18.600000000000001" hidden="1" customHeight="1" x14ac:dyDescent="0.25">
      <c r="A35" s="363" t="str">
        <f>+[2]ระบบการควบคุมฯ!A56</f>
        <v>1.3.2</v>
      </c>
      <c r="B35" s="193" t="str">
        <f>+[2]ระบบการควบคุมฯ!B56</f>
        <v>ค่าใช้จ่ายในการนิเทศ กำกับ ติดตามการจัดการเรียนรู้วิทยาการคำนวณและการออกแบบเทคโนโลยี (CODING)</v>
      </c>
      <c r="C35" s="111" t="str">
        <f>+[2]ระบบการควบคุมฯ!C56</f>
        <v>ศธ 04002/ว2543 ลว.28 มิ.ย.66 โอนครั้งที่ 616</v>
      </c>
      <c r="D35" s="364">
        <f>+[2]ระบบการควบคุมฯ!F56</f>
        <v>5000</v>
      </c>
      <c r="E35" s="364">
        <f>+[2]ระบบการควบคุมฯ!G56+[2]ระบบการควบคุมฯ!H56</f>
        <v>0</v>
      </c>
      <c r="F35" s="364">
        <f>+[2]ระบบการควบคุมฯ!I56+[2]ระบบการควบคุมฯ!J56</f>
        <v>0</v>
      </c>
      <c r="G35" s="364">
        <f>+[2]ระบบการควบคุมฯ!K56+[2]ระบบการควบคุมฯ!L56</f>
        <v>0</v>
      </c>
      <c r="H35" s="365">
        <f t="shared" si="12"/>
        <v>5000</v>
      </c>
      <c r="I35" s="112" t="s">
        <v>96</v>
      </c>
    </row>
    <row r="36" spans="1:9" ht="37.200000000000003" hidden="1" customHeight="1" x14ac:dyDescent="0.25">
      <c r="A36" s="371">
        <f>+[2]ระบบการควบคุมฯ!A58</f>
        <v>1.4</v>
      </c>
      <c r="B36" s="487" t="str">
        <f>+[2]ระบบการควบคุมฯ!B58</f>
        <v>กิจกรรมการพัฒนาเด็กปฐมวัยอย่างมีคุณภาพ</v>
      </c>
      <c r="C36" s="488" t="str">
        <f>+[3]ระบบการควบคุมฯ!C51</f>
        <v>20004 6686176 00000</v>
      </c>
      <c r="D36" s="357">
        <f>+D37</f>
        <v>12200</v>
      </c>
      <c r="E36" s="357"/>
      <c r="F36" s="357"/>
      <c r="G36" s="489">
        <f>+[3]ระบบการควบคุมฯ!K51+[3]ระบบการควบคุมฯ!L51</f>
        <v>0</v>
      </c>
      <c r="H36" s="490">
        <f t="shared" si="12"/>
        <v>12200</v>
      </c>
      <c r="I36" s="491" t="s">
        <v>96</v>
      </c>
    </row>
    <row r="37" spans="1:9" ht="18.600000000000001" hidden="1" customHeight="1" x14ac:dyDescent="0.25">
      <c r="A37" s="358"/>
      <c r="B37" s="368" t="str">
        <f>+[5]ระบบการควบคุมฯ!B36</f>
        <v>งบรายจ่ายอื่น   6511500</v>
      </c>
      <c r="C37" s="360" t="str">
        <f>+[3]ระบบการควบคุมฯ!C52</f>
        <v>20004 31003100 5000009</v>
      </c>
      <c r="D37" s="361">
        <f>SUM(D38:D42)</f>
        <v>12200</v>
      </c>
      <c r="E37" s="361">
        <f t="shared" ref="E37:H37" si="13">SUM(E38:E42)</f>
        <v>0</v>
      </c>
      <c r="F37" s="361">
        <f t="shared" si="13"/>
        <v>0</v>
      </c>
      <c r="G37" s="361">
        <f t="shared" si="13"/>
        <v>5200</v>
      </c>
      <c r="H37" s="361">
        <f t="shared" si="13"/>
        <v>7000</v>
      </c>
      <c r="I37" s="361"/>
    </row>
    <row r="38" spans="1:9" ht="37.200000000000003" hidden="1" customHeight="1" x14ac:dyDescent="0.25">
      <c r="A38" s="363" t="str">
        <f>+[2]ระบบการควบคุมฯ!A60</f>
        <v>1.4.1</v>
      </c>
      <c r="B38" s="193" t="str">
        <f>+[2]ระบบการควบคุมฯ!B60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38" s="111" t="str">
        <f>+[2]ระบบการควบคุมฯ!C60</f>
        <v>ศธ 04002/ว5574 ลว.9 ธ.ค.65 โอนครั้งที่ 118</v>
      </c>
      <c r="D38" s="364">
        <f>+[2]ระบบการควบคุมฯ!F60</f>
        <v>800</v>
      </c>
      <c r="E38" s="364">
        <f>+[2]ระบบการควบคุมฯ!G60+[2]ระบบการควบคุมฯ!H60</f>
        <v>0</v>
      </c>
      <c r="F38" s="364">
        <f>+[2]ระบบการควบคุมฯ!I60+[2]ระบบการควบคุมฯ!J60</f>
        <v>0</v>
      </c>
      <c r="G38" s="365">
        <f>+[2]ระบบการควบคุมฯ!K60+[2]ระบบการควบคุมฯ!L60</f>
        <v>800</v>
      </c>
      <c r="H38" s="365">
        <f>+D38-E38-F38-G38</f>
        <v>0</v>
      </c>
      <c r="I38" s="470" t="s">
        <v>96</v>
      </c>
    </row>
    <row r="39" spans="1:9" ht="93" hidden="1" customHeight="1" x14ac:dyDescent="0.25">
      <c r="A39" s="363" t="str">
        <f>+[2]ระบบการควบคุมฯ!A61</f>
        <v>1.4.1.1</v>
      </c>
      <c r="B39" s="193" t="str">
        <f>+[2]ระบบการควบคุมฯ!B61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39" s="111" t="str">
        <f>+[2]ระบบการควบคุมฯ!C61</f>
        <v>ศธ 04002/ว332 ลว 1 กพ 66 ครั้งที่ 257</v>
      </c>
      <c r="D39" s="364">
        <f>+[2]ระบบการควบคุมฯ!F61</f>
        <v>800</v>
      </c>
      <c r="E39" s="364">
        <f>+[2]ระบบการควบคุมฯ!G61+[2]ระบบการควบคุมฯ!H61</f>
        <v>0</v>
      </c>
      <c r="F39" s="364">
        <f>+[2]ระบบการควบคุมฯ!I61+[2]ระบบการควบคุมฯ!J61</f>
        <v>0</v>
      </c>
      <c r="G39" s="365">
        <f>+[2]ระบบการควบคุมฯ!K61+[2]ระบบการควบคุมฯ!L61</f>
        <v>800</v>
      </c>
      <c r="H39" s="365">
        <f>+D39-E39-F39-G39</f>
        <v>0</v>
      </c>
      <c r="I39" s="470" t="s">
        <v>96</v>
      </c>
    </row>
    <row r="40" spans="1:9" ht="55.8" x14ac:dyDescent="0.25">
      <c r="A40" s="363" t="str">
        <f>+[2]ระบบการควบคุมฯ!A62</f>
        <v>1.4.2</v>
      </c>
      <c r="B40" s="193" t="str">
        <f>+[2]ระบบการควบคุมฯ!B62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พุทธศักราช ปีการศึกษา 2565  </v>
      </c>
      <c r="C40" s="111" t="str">
        <f>+[2]ระบบการควบคุมฯ!C62</f>
        <v>ศธ 04002/ว197 ลว.19 ม.ค.66 โอนครั้งที่ 214</v>
      </c>
      <c r="D40" s="364">
        <f>+[2]ระบบการควบคุมฯ!F62</f>
        <v>3600</v>
      </c>
      <c r="E40" s="364">
        <f>+[2]ระบบการควบคุมฯ!G62+[2]ระบบการควบคุมฯ!H62</f>
        <v>0</v>
      </c>
      <c r="F40" s="364">
        <f>+[2]ระบบการควบคุมฯ!I62+[2]ระบบการควบคุมฯ!J62</f>
        <v>0</v>
      </c>
      <c r="G40" s="365">
        <f>+[2]ระบบการควบคุมฯ!K62+[2]ระบบการควบคุมฯ!L62</f>
        <v>3600</v>
      </c>
      <c r="H40" s="365">
        <f>+D40-E40-F40-G40</f>
        <v>0</v>
      </c>
      <c r="I40" s="470" t="s">
        <v>96</v>
      </c>
    </row>
    <row r="41" spans="1:9" ht="74.400000000000006" x14ac:dyDescent="0.25">
      <c r="A41" s="363" t="str">
        <f>+[2]ระบบการควบคุมฯ!A63</f>
        <v>1.3.3</v>
      </c>
      <c r="B41" s="193" t="str">
        <f>+[2]ระบบการควบคุมฯ!B63</f>
        <v>ค่าใช้จ่ายในการเดินทางเข้าร่วมประชุมเชิงปฏิบัติการประมวลผลและจัดทำรายงานผลการประเมินคุณภาพผู้เรียนระดับชาติ ปีการศึกษา 2565 ระหว่างวันที่ 2 – 7 กรกฎาคม 2566 ณ โรงแรมซีบรีซ จอมเที่ยน รีสอร์ท จังหวัดชลบุรี</v>
      </c>
      <c r="C41" s="111" t="str">
        <f>+[2]ระบบการควบคุมฯ!C63</f>
        <v>ศธ 04002/ว2533  ลว. 27 มิ.ย. 66 โอนครั้งที่ 609</v>
      </c>
      <c r="D41" s="364">
        <f>+[2]ระบบการควบคุมฯ!D63</f>
        <v>7000</v>
      </c>
      <c r="E41" s="364">
        <f>+[3]ระบบการควบคุมฯ!G55+[3]ระบบการควบคุมฯ!H55</f>
        <v>0</v>
      </c>
      <c r="F41" s="364">
        <f>+[3]ระบบการควบคุมฯ!I55+[3]ระบบการควบคุมฯ!J55</f>
        <v>0</v>
      </c>
      <c r="G41" s="365">
        <f>+[3]ระบบการควบคุมฯ!K55+[3]ระบบการควบคุมฯ!L55</f>
        <v>0</v>
      </c>
      <c r="H41" s="365">
        <f t="shared" ref="H41:H42" si="14">+D41-E41-F41-G41</f>
        <v>7000</v>
      </c>
      <c r="I41" s="470" t="s">
        <v>96</v>
      </c>
    </row>
    <row r="42" spans="1:9" ht="18.600000000000001" x14ac:dyDescent="0.25">
      <c r="A42" s="363"/>
      <c r="B42" s="193"/>
      <c r="C42" s="111"/>
      <c r="D42" s="364">
        <f>+[3]ระบบการควบคุมฯ!F56</f>
        <v>0</v>
      </c>
      <c r="E42" s="364">
        <f>+[3]ระบบการควบคุมฯ!G56+[3]ระบบการควบคุมฯ!H56</f>
        <v>0</v>
      </c>
      <c r="F42" s="364">
        <f>+[3]ระบบการควบคุมฯ!I56+[3]ระบบการควบคุมฯ!J56</f>
        <v>0</v>
      </c>
      <c r="G42" s="365">
        <f>+[3]ระบบการควบคุมฯ!K56+[3]ระบบการควบคุมฯ!L56</f>
        <v>0</v>
      </c>
      <c r="H42" s="365">
        <f t="shared" si="14"/>
        <v>0</v>
      </c>
      <c r="I42" s="115"/>
    </row>
    <row r="43" spans="1:9" ht="37.200000000000003" hidden="1" customHeight="1" x14ac:dyDescent="0.25">
      <c r="A43" s="492">
        <f>+[2]ระบบการควบคุมฯ!A64</f>
        <v>0</v>
      </c>
      <c r="B43" s="492">
        <f>+[2]ระบบการควบคุมฯ!B64</f>
        <v>0</v>
      </c>
      <c r="C43" s="492">
        <f>+[2]ระบบการควบคุมฯ!C64</f>
        <v>0</v>
      </c>
      <c r="D43" s="489">
        <f>+D44</f>
        <v>0</v>
      </c>
      <c r="E43" s="489">
        <f t="shared" ref="E43:H47" si="15">+E44</f>
        <v>0</v>
      </c>
      <c r="F43" s="489">
        <f t="shared" si="15"/>
        <v>0</v>
      </c>
      <c r="G43" s="489">
        <f t="shared" si="15"/>
        <v>0</v>
      </c>
      <c r="H43" s="489">
        <f t="shared" si="15"/>
        <v>0</v>
      </c>
      <c r="I43" s="493"/>
    </row>
    <row r="44" spans="1:9" ht="37.200000000000003" hidden="1" customHeight="1" x14ac:dyDescent="0.25">
      <c r="A44" s="494">
        <f>+[3]ระบบการควบคุมฯ!A58</f>
        <v>0</v>
      </c>
      <c r="B44" s="495" t="str">
        <f>+[3]ระบบการควบคุมฯ!B58</f>
        <v>งบรายจ่ายอื่น   6611500</v>
      </c>
      <c r="C44" s="496" t="str">
        <f>+[3]ระบบการควบคุมฯ!C58</f>
        <v>20004 31003100 5000003</v>
      </c>
      <c r="D44" s="497">
        <f>+D45</f>
        <v>0</v>
      </c>
      <c r="E44" s="497">
        <f t="shared" si="15"/>
        <v>0</v>
      </c>
      <c r="F44" s="497">
        <f t="shared" si="15"/>
        <v>0</v>
      </c>
      <c r="G44" s="497">
        <f t="shared" si="15"/>
        <v>0</v>
      </c>
      <c r="H44" s="497">
        <f t="shared" si="15"/>
        <v>0</v>
      </c>
      <c r="I44" s="498"/>
    </row>
    <row r="45" spans="1:9" ht="55.95" hidden="1" customHeight="1" x14ac:dyDescent="0.25">
      <c r="A45" s="363" t="str">
        <f>+[3]ระบบการควบคุมฯ!A59</f>
        <v>1.4.1</v>
      </c>
      <c r="B45" s="430" t="str">
        <f>+[3]ระบบการควบคุมฯ!B59</f>
        <v>ค่าใช้จ่ายดำเนินงานโครงการการพัฒนาคลังเครื่องมือมาตรฐานเพื่อยกระดับคุณภาพผู้เรียนในศตวรรษที่ 21</v>
      </c>
      <c r="C45" s="499" t="str">
        <f>+[3]ระบบการควบคุมฯ!C59</f>
        <v>ศธ 04002/ว2678 ลว.11 ก.ค.65 โอนครั้งที่ 593</v>
      </c>
      <c r="D45" s="500">
        <f>+[3]ระบบการควบคุมฯ!F59</f>
        <v>0</v>
      </c>
      <c r="E45" s="500">
        <f>+[3]ระบบการควบคุมฯ!G59+[3]ระบบการควบคุมฯ!H59</f>
        <v>0</v>
      </c>
      <c r="F45" s="500">
        <f>+[3]ระบบการควบคุมฯ!I59+[3]ระบบการควบคุมฯ!J59</f>
        <v>0</v>
      </c>
      <c r="G45" s="501">
        <f>+[3]ระบบการควบคุมฯ!K59+[3]ระบบการควบคุมฯ!L59</f>
        <v>0</v>
      </c>
      <c r="H45" s="501">
        <f t="shared" ref="H45" si="16">+D45-E45-F45-G45</f>
        <v>0</v>
      </c>
      <c r="I45" s="502" t="s">
        <v>96</v>
      </c>
    </row>
    <row r="46" spans="1:9" ht="18.600000000000001" hidden="1" customHeight="1" x14ac:dyDescent="0.25">
      <c r="A46" s="492">
        <f>+[2]ระบบการควบคุมฯ!A67</f>
        <v>1.5</v>
      </c>
      <c r="B46" s="869" t="str">
        <f>+[2]ระบบการควบคุมฯ!B67</f>
        <v>กิจกรรมการพัฒนามาตรฐานระบบการประเมินมาตรฐานและการประกันคุณภาพการศึกษา</v>
      </c>
      <c r="C46" s="488" t="str">
        <f>+[2]ระบบการควบคุมฯ!C67</f>
        <v>20004 66 86181 00000</v>
      </c>
      <c r="D46" s="489">
        <f>+D47</f>
        <v>800</v>
      </c>
      <c r="E46" s="489">
        <f t="shared" si="15"/>
        <v>0</v>
      </c>
      <c r="F46" s="489">
        <f t="shared" si="15"/>
        <v>0</v>
      </c>
      <c r="G46" s="489">
        <f t="shared" si="15"/>
        <v>800</v>
      </c>
      <c r="H46" s="489">
        <f t="shared" si="15"/>
        <v>0</v>
      </c>
      <c r="I46" s="493"/>
    </row>
    <row r="47" spans="1:9" ht="37.200000000000003" hidden="1" customHeight="1" x14ac:dyDescent="0.25">
      <c r="A47" s="494"/>
      <c r="B47" s="495" t="str">
        <f>+[2]ระบบการควบคุมฯ!B68</f>
        <v>งบรายจ่ายอื่น   6611500</v>
      </c>
      <c r="C47" s="496" t="str">
        <f>+[2]ระบบการควบคุมฯ!C68</f>
        <v>20004 31003100 5000012</v>
      </c>
      <c r="D47" s="497">
        <f>+D48</f>
        <v>800</v>
      </c>
      <c r="E47" s="497">
        <f t="shared" si="15"/>
        <v>0</v>
      </c>
      <c r="F47" s="497">
        <f t="shared" si="15"/>
        <v>0</v>
      </c>
      <c r="G47" s="497">
        <f t="shared" si="15"/>
        <v>800</v>
      </c>
      <c r="H47" s="497">
        <f t="shared" si="15"/>
        <v>0</v>
      </c>
      <c r="I47" s="498"/>
    </row>
    <row r="48" spans="1:9" ht="37.200000000000003" hidden="1" customHeight="1" x14ac:dyDescent="0.25">
      <c r="A48" s="363" t="str">
        <f>+[2]ระบบการควบคุมฯ!A69</f>
        <v>1.5.1</v>
      </c>
      <c r="B48" s="430" t="str">
        <f>+[2]ระบบการควบคุมฯ!B69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48" s="499" t="str">
        <f>+[2]ระบบการควบคุมฯ!C69</f>
        <v>ศธ 04002/ว5470 ลว.1 ธ.ค.65 โอนครั้งที่ 102</v>
      </c>
      <c r="D48" s="500">
        <f>+[2]ระบบการควบคุมฯ!F69</f>
        <v>800</v>
      </c>
      <c r="E48" s="500">
        <f>+[2]ระบบการควบคุมฯ!G69+[2]ระบบการควบคุมฯ!H69</f>
        <v>0</v>
      </c>
      <c r="F48" s="500">
        <f>+[2]ระบบการควบคุมฯ!I69+[2]ระบบการควบคุมฯ!J69</f>
        <v>0</v>
      </c>
      <c r="G48" s="501">
        <f>+[2]ระบบการควบคุมฯ!K69+[2]ระบบการควบคุมฯ!L69</f>
        <v>800</v>
      </c>
      <c r="H48" s="501">
        <f t="shared" ref="H48" si="17">+D48-E48-F48-G48</f>
        <v>0</v>
      </c>
      <c r="I48" s="502" t="s">
        <v>96</v>
      </c>
    </row>
    <row r="49" spans="1:9" ht="18.600000000000001" hidden="1" customHeight="1" x14ac:dyDescent="0.25">
      <c r="A49" s="369">
        <f>+[5]ระบบการควบคุมฯ!A39</f>
        <v>2</v>
      </c>
      <c r="B49" s="370" t="s">
        <v>97</v>
      </c>
      <c r="C49" s="353" t="str">
        <f>+[3]ระบบการควบคุมฯ!C60</f>
        <v>20004 31004500 2000000</v>
      </c>
      <c r="D49" s="354">
        <f>+D50+D53+D56+D59</f>
        <v>40800</v>
      </c>
      <c r="E49" s="354">
        <f t="shared" ref="E49:H49" si="18">+E50+E53+E56+E59</f>
        <v>0</v>
      </c>
      <c r="F49" s="354">
        <f t="shared" si="18"/>
        <v>0</v>
      </c>
      <c r="G49" s="354">
        <f t="shared" si="18"/>
        <v>20350</v>
      </c>
      <c r="H49" s="354">
        <f t="shared" si="18"/>
        <v>20450</v>
      </c>
      <c r="I49" s="354">
        <f t="shared" ref="E49:I50" si="19">+I50</f>
        <v>0</v>
      </c>
    </row>
    <row r="50" spans="1:9" ht="37.200000000000003" hidden="1" customHeight="1" x14ac:dyDescent="0.25">
      <c r="A50" s="371">
        <f>+[5]ระบบการควบคุมฯ!A40</f>
        <v>2.1</v>
      </c>
      <c r="B50" s="113" t="str">
        <f>+[2]ระบบการควบคุมฯ!B72</f>
        <v xml:space="preserve">กิจกรรมพัฒนาการจัดการเรียนการสอนภาษาอังกฤษ </v>
      </c>
      <c r="C50" s="114" t="str">
        <f>+[3]ระบบการควบคุมฯ!C62</f>
        <v>20004 66000 7300000</v>
      </c>
      <c r="D50" s="357">
        <f>+D51</f>
        <v>0</v>
      </c>
      <c r="E50" s="357">
        <f t="shared" si="19"/>
        <v>0</v>
      </c>
      <c r="F50" s="357">
        <f t="shared" si="19"/>
        <v>0</v>
      </c>
      <c r="G50" s="357">
        <f t="shared" si="19"/>
        <v>0</v>
      </c>
      <c r="H50" s="357">
        <f t="shared" si="19"/>
        <v>0</v>
      </c>
      <c r="I50" s="357">
        <f t="shared" si="19"/>
        <v>0</v>
      </c>
    </row>
    <row r="51" spans="1:9" ht="37.200000000000003" hidden="1" customHeight="1" x14ac:dyDescent="0.25">
      <c r="A51" s="358"/>
      <c r="B51" s="368" t="str">
        <f>+[2]ระบบการควบคุมฯ!B65</f>
        <v>งบรายจ่ายอื่น   6611500</v>
      </c>
      <c r="C51" s="116"/>
      <c r="D51" s="361">
        <f>SUM(D52)</f>
        <v>0</v>
      </c>
      <c r="E51" s="361">
        <f t="shared" ref="E51:I51" si="20">SUM(E52)</f>
        <v>0</v>
      </c>
      <c r="F51" s="361">
        <f t="shared" si="20"/>
        <v>0</v>
      </c>
      <c r="G51" s="361">
        <f t="shared" si="20"/>
        <v>0</v>
      </c>
      <c r="H51" s="361">
        <f t="shared" si="20"/>
        <v>0</v>
      </c>
      <c r="I51" s="361">
        <f t="shared" si="20"/>
        <v>0</v>
      </c>
    </row>
    <row r="52" spans="1:9" ht="37.200000000000003" hidden="1" customHeight="1" x14ac:dyDescent="0.25">
      <c r="A52" s="363" t="s">
        <v>34</v>
      </c>
      <c r="B52" s="193" t="str">
        <f>+[3]ระบบการควบคุมฯ!B64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52" s="193" t="str">
        <f>+[3]ระบบการควบคุมฯ!C64</f>
        <v>ศธ 04002/ว402 ลว.2 ก.พ.65 โอนครั้งที่ 181</v>
      </c>
      <c r="D52" s="364">
        <f>+[3]ระบบการควบคุมฯ!F64</f>
        <v>0</v>
      </c>
      <c r="E52" s="364"/>
      <c r="F52" s="364">
        <f>+[5]ระบบการควบคุมฯ!I42+[5]ระบบการควบคุมฯ!J42</f>
        <v>0</v>
      </c>
      <c r="G52" s="115">
        <f>+[3]ระบบการควบคุมฯ!K64+[3]ระบบการควบคุมฯ!L64</f>
        <v>0</v>
      </c>
      <c r="H52" s="115">
        <f>+D52-E52-F52-G52</f>
        <v>0</v>
      </c>
      <c r="I52" s="115" t="s">
        <v>53</v>
      </c>
    </row>
    <row r="53" spans="1:9" ht="37.200000000000003" hidden="1" customHeight="1" x14ac:dyDescent="0.25">
      <c r="A53" s="492">
        <f>+[3]ระบบการควบคุมฯ!A65</f>
        <v>2.2000000000000002</v>
      </c>
      <c r="B53" s="487" t="str">
        <f>+[3]ระบบการควบคุมฯ!B65</f>
        <v xml:space="preserve">กิจกรรมการพัฒนาครูและบุคลากรทางการศึกษา           </v>
      </c>
      <c r="C53" s="487" t="str">
        <f>+[3]ระบบการควบคุมฯ!C65</f>
        <v>20004 66 00091 00000</v>
      </c>
      <c r="D53" s="489">
        <f>+D54</f>
        <v>0</v>
      </c>
      <c r="E53" s="489">
        <f t="shared" ref="E53:H60" si="21">+E54</f>
        <v>0</v>
      </c>
      <c r="F53" s="489">
        <f t="shared" si="21"/>
        <v>0</v>
      </c>
      <c r="G53" s="489">
        <f t="shared" si="21"/>
        <v>0</v>
      </c>
      <c r="H53" s="489">
        <f t="shared" si="21"/>
        <v>0</v>
      </c>
      <c r="I53" s="493"/>
    </row>
    <row r="54" spans="1:9" ht="37.200000000000003" hidden="1" customHeight="1" x14ac:dyDescent="0.25">
      <c r="A54" s="503" t="s">
        <v>61</v>
      </c>
      <c r="B54" s="504" t="str">
        <f>+[3]ระบบการควบคุมฯ!B66</f>
        <v>งบดำเนินงาน   66112xx</v>
      </c>
      <c r="C54" s="504" t="str">
        <f>+[3]ระบบการควบคุมฯ!C66</f>
        <v>20004 32004500 2000000</v>
      </c>
      <c r="D54" s="505">
        <f>+D55</f>
        <v>0</v>
      </c>
      <c r="E54" s="505">
        <f t="shared" si="21"/>
        <v>0</v>
      </c>
      <c r="F54" s="505">
        <f t="shared" si="21"/>
        <v>0</v>
      </c>
      <c r="G54" s="505">
        <f t="shared" si="21"/>
        <v>0</v>
      </c>
      <c r="H54" s="506">
        <f>+D54-E54-F54-G54</f>
        <v>0</v>
      </c>
      <c r="I54" s="506"/>
    </row>
    <row r="55" spans="1:9" ht="37.200000000000003" hidden="1" customHeight="1" x14ac:dyDescent="0.25">
      <c r="A55" s="363" t="s">
        <v>61</v>
      </c>
      <c r="B55" s="193" t="str">
        <f>+[3]ระบบการควบคุมฯ!B67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5" s="193" t="str">
        <f>+[3]ระบบการควบคุมฯ!C67</f>
        <v>ศธ 04002/ว2595 ลว.7 ก.ค.65 โอนครั้งที่ 604</v>
      </c>
      <c r="D55" s="364">
        <f>+[3]ระบบการควบคุมฯ!F67</f>
        <v>0</v>
      </c>
      <c r="E55" s="364">
        <f>+[3]ระบบการควบคุมฯ!G67+[3]ระบบการควบคุมฯ!H67</f>
        <v>0</v>
      </c>
      <c r="F55" s="364">
        <f>+[3]ระบบการควบคุมฯ!I67+[3]ระบบการควบคุมฯ!J67</f>
        <v>0</v>
      </c>
      <c r="G55" s="115">
        <f>+[3]ระบบการควบคุมฯ!K67+[3]ระบบการควบคุมฯ!L67</f>
        <v>0</v>
      </c>
      <c r="H55" s="115">
        <f>+D55-E55-F55-G55</f>
        <v>0</v>
      </c>
      <c r="I55" s="470" t="s">
        <v>96</v>
      </c>
    </row>
    <row r="56" spans="1:9" ht="37.200000000000003" hidden="1" customHeight="1" x14ac:dyDescent="0.25">
      <c r="A56" s="492">
        <f>+[2]ระบบการควบคุมฯ!A78</f>
        <v>2.2999999999999998</v>
      </c>
      <c r="B56" s="487" t="str">
        <f>+[2]ระบบการควบคุมฯ!B78</f>
        <v xml:space="preserve">กิจกรรมพัฒนาศูนย์ HCEC </v>
      </c>
      <c r="C56" s="487" t="str">
        <f>+[2]ระบบการควบคุมฯ!C78</f>
        <v>20004 66 00103 00000</v>
      </c>
      <c r="D56" s="489">
        <f>+D57</f>
        <v>800</v>
      </c>
      <c r="E56" s="489">
        <f t="shared" si="21"/>
        <v>0</v>
      </c>
      <c r="F56" s="489">
        <f t="shared" si="21"/>
        <v>0</v>
      </c>
      <c r="G56" s="489">
        <f t="shared" si="21"/>
        <v>800</v>
      </c>
      <c r="H56" s="489">
        <f t="shared" si="21"/>
        <v>0</v>
      </c>
      <c r="I56" s="493"/>
    </row>
    <row r="57" spans="1:9" ht="55.95" hidden="1" customHeight="1" x14ac:dyDescent="0.25">
      <c r="A57" s="503"/>
      <c r="B57" s="899" t="str">
        <f>+[2]ระบบการควบคุมฯ!B79</f>
        <v>งบดำเนินงาน   66112xx</v>
      </c>
      <c r="C57" s="900" t="str">
        <f>+[2]ระบบการควบคุมฯ!C79</f>
        <v>20004 31004500 2000000</v>
      </c>
      <c r="D57" s="505">
        <f>+D58</f>
        <v>800</v>
      </c>
      <c r="E57" s="505">
        <f t="shared" si="21"/>
        <v>0</v>
      </c>
      <c r="F57" s="505">
        <f t="shared" si="21"/>
        <v>0</v>
      </c>
      <c r="G57" s="505">
        <f t="shared" si="21"/>
        <v>800</v>
      </c>
      <c r="H57" s="506">
        <f>+D57-E57-F57-G57</f>
        <v>0</v>
      </c>
      <c r="I57" s="506"/>
    </row>
    <row r="58" spans="1:9" ht="37.200000000000003" hidden="1" customHeight="1" x14ac:dyDescent="0.25">
      <c r="A58" s="363" t="str">
        <f>+[2]ระบบการควบคุมฯ!A80</f>
        <v>2.3.1</v>
      </c>
      <c r="B58" s="193" t="str">
        <f>+[2]ระบบการควบคุมฯ!B80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58" s="901" t="str">
        <f>+[2]ระบบการควบคุมฯ!C80</f>
        <v>ศธ 04002/ว512 ลว. 10 กพ 66 โอนครั้งที่ 296</v>
      </c>
      <c r="D58" s="364">
        <f>+[2]ระบบการควบคุมฯ!F80</f>
        <v>800</v>
      </c>
      <c r="E58" s="364">
        <f>+[2]ระบบการควบคุมฯ!G80+[2]ระบบการควบคุมฯ!H80</f>
        <v>0</v>
      </c>
      <c r="F58" s="364">
        <f>+[2]ระบบการควบคุมฯ!I80+[2]ระบบการควบคุมฯ!J80</f>
        <v>0</v>
      </c>
      <c r="G58" s="115">
        <f>+[2]ระบบการควบคุมฯ!K80+[2]ระบบการควบคุมฯ!L80</f>
        <v>800</v>
      </c>
      <c r="H58" s="115">
        <f>+D58-E58-F58-G58</f>
        <v>0</v>
      </c>
      <c r="I58" s="470" t="s">
        <v>18</v>
      </c>
    </row>
    <row r="59" spans="1:9" ht="37.200000000000003" hidden="1" customHeight="1" x14ac:dyDescent="0.25">
      <c r="A59" s="492">
        <f>+[2]ระบบการควบคุมฯ!A82</f>
        <v>2.4</v>
      </c>
      <c r="B59" s="487" t="str">
        <f>+[2]ระบบการควบคุมฯ!B82</f>
        <v xml:space="preserve">กิจกรรมพัฒนาครูเพื่อการจัดการเรียนรู้สู่ฐานสมรรถนะ  </v>
      </c>
      <c r="C59" s="487" t="str">
        <f>+[2]ระบบการควบคุมฯ!C82</f>
        <v>20004 66 00104 00000</v>
      </c>
      <c r="D59" s="489">
        <f>+D60</f>
        <v>40000</v>
      </c>
      <c r="E59" s="489">
        <f t="shared" si="21"/>
        <v>0</v>
      </c>
      <c r="F59" s="489">
        <f t="shared" si="21"/>
        <v>0</v>
      </c>
      <c r="G59" s="489">
        <f t="shared" si="21"/>
        <v>19550</v>
      </c>
      <c r="H59" s="489">
        <f t="shared" si="21"/>
        <v>20450</v>
      </c>
      <c r="I59" s="493"/>
    </row>
    <row r="60" spans="1:9" ht="55.95" hidden="1" customHeight="1" x14ac:dyDescent="0.25">
      <c r="A60" s="503">
        <f>+[2]ระบบการควบคุมฯ!A83</f>
        <v>0</v>
      </c>
      <c r="B60" s="504" t="str">
        <f>+[2]ระบบการควบคุมฯ!B83</f>
        <v>งบดำเนินงาน   66112xx</v>
      </c>
      <c r="C60" s="504" t="str">
        <f>+[2]ระบบการควบคุมฯ!C83</f>
        <v>20004 31004500 2000000</v>
      </c>
      <c r="D60" s="505">
        <f>+D61</f>
        <v>40000</v>
      </c>
      <c r="E60" s="505">
        <f t="shared" si="21"/>
        <v>0</v>
      </c>
      <c r="F60" s="505">
        <f t="shared" si="21"/>
        <v>0</v>
      </c>
      <c r="G60" s="505">
        <f t="shared" si="21"/>
        <v>19550</v>
      </c>
      <c r="H60" s="506">
        <f>+D60-E60-F60-G60</f>
        <v>20450</v>
      </c>
      <c r="I60" s="506"/>
    </row>
    <row r="61" spans="1:9" ht="55.8" x14ac:dyDescent="0.25">
      <c r="A61" s="363" t="str">
        <f>+[2]ระบบการควบคุมฯ!A84</f>
        <v>2.4.1</v>
      </c>
      <c r="B61" s="853" t="str">
        <f>+[2]ระบบการควบคุมฯ!B84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61" s="853" t="str">
        <f>+[2]ระบบการควบคุมฯ!C84</f>
        <v>ศธ 04002/ว150 ลว. 16 ม.ค.66 โอนครั้งที่ 195</v>
      </c>
      <c r="D61" s="363">
        <f>+[2]ระบบการควบคุมฯ!D84</f>
        <v>40000</v>
      </c>
      <c r="E61" s="364">
        <f>+[2]ระบบการควบคุมฯ!G84+[2]ระบบการควบคุมฯ!H84</f>
        <v>0</v>
      </c>
      <c r="F61" s="364">
        <f>+[2]ระบบการควบคุมฯ!I84+[2]ระบบการควบคุมฯ!J84</f>
        <v>0</v>
      </c>
      <c r="G61" s="115">
        <f>+[2]ระบบการควบคุมฯ!K84+[2]ระบบการควบคุมฯ!L84</f>
        <v>19550</v>
      </c>
      <c r="H61" s="115">
        <f>+D61-E61-F61-G61</f>
        <v>20450</v>
      </c>
      <c r="I61" s="470" t="s">
        <v>96</v>
      </c>
    </row>
    <row r="62" spans="1:9" ht="18.600000000000001" x14ac:dyDescent="0.25">
      <c r="A62" s="363"/>
      <c r="B62" s="193"/>
      <c r="C62" s="117"/>
      <c r="D62" s="364"/>
      <c r="E62" s="364"/>
      <c r="F62" s="364"/>
      <c r="G62" s="115"/>
      <c r="H62" s="115"/>
      <c r="I62" s="115"/>
    </row>
    <row r="63" spans="1:9" ht="37.200000000000003" x14ac:dyDescent="0.25">
      <c r="A63" s="369">
        <f>+[2]ระบบการควบคุมฯ!A88</f>
        <v>3</v>
      </c>
      <c r="B63" s="352" t="str">
        <f>+[3]ระบบการควบคุมฯ!B71</f>
        <v>โครงการขับเคลื่อนการพัฒนาการศึกษาที่ยั่งยืน</v>
      </c>
      <c r="C63" s="353" t="str">
        <f>+[3]ระบบการควบคุมฯ!C71</f>
        <v>20004 31006100 5000017</v>
      </c>
      <c r="D63" s="354">
        <f>+D64+D67+D70+D77+D80+D88+D92+D95+D98+D104+D121+D129</f>
        <v>15195104</v>
      </c>
      <c r="E63" s="354">
        <f t="shared" ref="E63:H63" si="22">+E64+E67+E70+E77+E80+E88+E92+E95+E98+E104+E121+E129</f>
        <v>0</v>
      </c>
      <c r="F63" s="354">
        <f t="shared" si="22"/>
        <v>0</v>
      </c>
      <c r="G63" s="354">
        <f t="shared" si="22"/>
        <v>14230282.449999999</v>
      </c>
      <c r="H63" s="354">
        <f t="shared" si="22"/>
        <v>964821.55000000051</v>
      </c>
      <c r="I63" s="354">
        <f>+I88</f>
        <v>0</v>
      </c>
    </row>
    <row r="64" spans="1:9" ht="37.200000000000003" hidden="1" customHeight="1" x14ac:dyDescent="0.25">
      <c r="A64" s="371">
        <f>+[2]ระบบการควบคุมฯ!A92</f>
        <v>3.1</v>
      </c>
      <c r="B64" s="468" t="str">
        <f>+[2]ระบบการควบคุมฯ!B92</f>
        <v xml:space="preserve">กิจกรรมสานความร่วมมือภาคีเครือข่ายด้านการจัดการศึกษา </v>
      </c>
      <c r="C64" s="110" t="str">
        <f>+[2]ระบบการควบคุมฯ!C92</f>
        <v>20004 66 00078 00000</v>
      </c>
      <c r="D64" s="357">
        <f>+D65</f>
        <v>2400</v>
      </c>
      <c r="E64" s="357">
        <f t="shared" ref="E64:I64" si="23">+E65</f>
        <v>0</v>
      </c>
      <c r="F64" s="357">
        <f t="shared" si="23"/>
        <v>0</v>
      </c>
      <c r="G64" s="357">
        <f t="shared" si="23"/>
        <v>0</v>
      </c>
      <c r="H64" s="357">
        <f t="shared" si="23"/>
        <v>2400</v>
      </c>
      <c r="I64" s="357">
        <f t="shared" si="23"/>
        <v>0</v>
      </c>
    </row>
    <row r="65" spans="1:9" ht="37.200000000000003" hidden="1" customHeight="1" x14ac:dyDescent="0.25">
      <c r="A65" s="358" t="str">
        <f>+[2]ระบบการควบคุมฯ!A93</f>
        <v>3.1.1</v>
      </c>
      <c r="B65" s="541" t="str">
        <f>+[3]ระบบการควบคุมฯ!B84</f>
        <v>งบรายจ่ายอื่น   6611500</v>
      </c>
      <c r="C65" s="360" t="str">
        <f>+[2]ระบบการควบคุมฯ!C93</f>
        <v>20004 31006100 5000004</v>
      </c>
      <c r="D65" s="361">
        <f>SUM(D66)</f>
        <v>2400</v>
      </c>
      <c r="E65" s="361">
        <f t="shared" ref="E65:I65" si="24">SUM(E66)</f>
        <v>0</v>
      </c>
      <c r="F65" s="361">
        <f t="shared" si="24"/>
        <v>0</v>
      </c>
      <c r="G65" s="361">
        <f t="shared" si="24"/>
        <v>0</v>
      </c>
      <c r="H65" s="361">
        <f t="shared" si="24"/>
        <v>2400</v>
      </c>
      <c r="I65" s="361">
        <f t="shared" si="24"/>
        <v>0</v>
      </c>
    </row>
    <row r="66" spans="1:9" ht="18.600000000000001" hidden="1" customHeight="1" x14ac:dyDescent="0.25">
      <c r="A66" s="363" t="str">
        <f>+[2]ระบบการควบคุมฯ!A94</f>
        <v>3.1.1.1</v>
      </c>
      <c r="B66" s="193" t="str">
        <f>+[2]ระบบการควบคุมฯ!B94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66" s="111" t="str">
        <f>+[2]ระบบการควบคุมฯ!C94</f>
        <v>ศธ 04002/ว1915 ลว.  11 พค 66 โอนครั้งที่ 515</v>
      </c>
      <c r="D66" s="364">
        <f>+[2]ระบบการควบคุมฯ!F94</f>
        <v>2400</v>
      </c>
      <c r="E66" s="364">
        <f>+[2]ระบบการควบคุมฯ!G94+[2]ระบบการควบคุมฯ!H94</f>
        <v>0</v>
      </c>
      <c r="F66" s="364">
        <f>+[2]ระบบการควบคุมฯ!I94+[2]ระบบการควบคุมฯ!J94</f>
        <v>0</v>
      </c>
      <c r="G66" s="115">
        <f>+[2]ระบบการควบคุมฯ!K94+[2]ระบบการควบคุมฯ!L94</f>
        <v>0</v>
      </c>
      <c r="H66" s="115">
        <f>+D66-E66-F66-G66</f>
        <v>2400</v>
      </c>
      <c r="I66" s="470" t="s">
        <v>209</v>
      </c>
    </row>
    <row r="67" spans="1:9" ht="74.400000000000006" hidden="1" customHeight="1" x14ac:dyDescent="0.25">
      <c r="A67" s="371">
        <f>+[2]ระบบการควบคุมฯ!A95</f>
        <v>3.2</v>
      </c>
      <c r="B67" s="468" t="str">
        <f>+[2]ระบบการควบคุมฯ!B95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67" s="110" t="str">
        <f>+[2]ระบบการควบคุมฯ!C95</f>
        <v>20004 66 00085 00000</v>
      </c>
      <c r="D67" s="357">
        <f>+D68</f>
        <v>10000</v>
      </c>
      <c r="E67" s="357">
        <f t="shared" ref="E67:I67" si="25">+E68</f>
        <v>0</v>
      </c>
      <c r="F67" s="357">
        <f t="shared" si="25"/>
        <v>0</v>
      </c>
      <c r="G67" s="357">
        <f t="shared" si="25"/>
        <v>0</v>
      </c>
      <c r="H67" s="357">
        <f t="shared" si="25"/>
        <v>10000</v>
      </c>
      <c r="I67" s="357">
        <f t="shared" si="25"/>
        <v>0</v>
      </c>
    </row>
    <row r="68" spans="1:9" ht="74.400000000000006" hidden="1" customHeight="1" x14ac:dyDescent="0.25">
      <c r="A68" s="358" t="str">
        <f>+[2]ระบบการควบคุมฯ!A96</f>
        <v>3.2.1</v>
      </c>
      <c r="B68" s="541" t="str">
        <f>+[3]ระบบการควบคุมฯ!B87</f>
        <v xml:space="preserve"> งบรายจ่ายอื่น 6611500</v>
      </c>
      <c r="C68" s="360" t="str">
        <f>+[2]ระบบการควบคุมฯ!C96</f>
        <v>20004 31006100 5000008</v>
      </c>
      <c r="D68" s="361">
        <f>SUM(D69)</f>
        <v>10000</v>
      </c>
      <c r="E68" s="361">
        <f t="shared" ref="E68:I68" si="26">SUM(E69)</f>
        <v>0</v>
      </c>
      <c r="F68" s="361">
        <f t="shared" si="26"/>
        <v>0</v>
      </c>
      <c r="G68" s="361">
        <f t="shared" si="26"/>
        <v>0</v>
      </c>
      <c r="H68" s="361">
        <f t="shared" si="26"/>
        <v>10000</v>
      </c>
      <c r="I68" s="361">
        <f t="shared" si="26"/>
        <v>0</v>
      </c>
    </row>
    <row r="69" spans="1:9" ht="37.200000000000003" hidden="1" customHeight="1" x14ac:dyDescent="0.25">
      <c r="A69" s="363" t="str">
        <f>+[2]ระบบการควบคุมฯ!A97</f>
        <v>3.2.1.1</v>
      </c>
      <c r="B69" s="193" t="str">
        <f>+[2]ระบบการควบคุมฯ!B97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69" s="111" t="str">
        <f>+[2]ระบบการควบคุมฯ!C97</f>
        <v>ศธ 04002/ว1036 ลว.  13 มีค 66 โอนครั้งที่ 389</v>
      </c>
      <c r="D69" s="364">
        <f>+[2]ระบบการควบคุมฯ!F97</f>
        <v>10000</v>
      </c>
      <c r="E69" s="364">
        <f>+[2]ระบบการควบคุมฯ!G97+[2]ระบบการควบคุมฯ!H97</f>
        <v>0</v>
      </c>
      <c r="F69" s="364">
        <f>+[2]ระบบการควบคุมฯ!I97+[2]ระบบการควบคุมฯ!J97</f>
        <v>0</v>
      </c>
      <c r="G69" s="115">
        <f>+[2]ระบบการควบคุมฯ!K97+[2]ระบบการควบคุมฯ!L97</f>
        <v>0</v>
      </c>
      <c r="H69" s="115">
        <f>+D69-E69-F69-G69</f>
        <v>10000</v>
      </c>
      <c r="I69" s="470" t="s">
        <v>13</v>
      </c>
    </row>
    <row r="70" spans="1:9" ht="37.200000000000003" hidden="1" customHeight="1" x14ac:dyDescent="0.25">
      <c r="A70" s="371">
        <f>+[2]ระบบการควบคุมฯ!A102</f>
        <v>3.3</v>
      </c>
      <c r="B70" s="468" t="str">
        <f>+[2]ระบบการควบคุมฯ!B102</f>
        <v>กิจกรรมการยกระดับคุณภาพด้านวิทยาศาสตร์ศึกษาเพื่อความเป็นเลิศ</v>
      </c>
      <c r="C70" s="110" t="str">
        <f>+[2]ระบบการควบคุมฯ!C102</f>
        <v>20004 66 00093 00000</v>
      </c>
      <c r="D70" s="357">
        <f>+D71</f>
        <v>74700</v>
      </c>
      <c r="E70" s="357">
        <f t="shared" ref="E70:I70" si="27">+E71</f>
        <v>0</v>
      </c>
      <c r="F70" s="357">
        <f t="shared" si="27"/>
        <v>0</v>
      </c>
      <c r="G70" s="357">
        <f t="shared" si="27"/>
        <v>30847</v>
      </c>
      <c r="H70" s="357">
        <f t="shared" si="27"/>
        <v>43853</v>
      </c>
      <c r="I70" s="357">
        <f t="shared" si="27"/>
        <v>0</v>
      </c>
    </row>
    <row r="71" spans="1:9" ht="55.95" hidden="1" customHeight="1" x14ac:dyDescent="0.25">
      <c r="A71" s="358"/>
      <c r="B71" s="359" t="str">
        <f>+[2]ระบบการควบคุมฯ!B103</f>
        <v>งบรายจ่ายอื่น   6611500</v>
      </c>
      <c r="C71" s="360" t="str">
        <f>+[2]ระบบการควบคุมฯ!C103</f>
        <v>20004 31006100 5000009</v>
      </c>
      <c r="D71" s="361">
        <f>SUM(D72:D76)</f>
        <v>74700</v>
      </c>
      <c r="E71" s="361">
        <f t="shared" ref="E71:H71" si="28">SUM(E72:E76)</f>
        <v>0</v>
      </c>
      <c r="F71" s="361">
        <f t="shared" si="28"/>
        <v>0</v>
      </c>
      <c r="G71" s="361">
        <f t="shared" si="28"/>
        <v>30847</v>
      </c>
      <c r="H71" s="361">
        <f t="shared" si="28"/>
        <v>43853</v>
      </c>
      <c r="I71" s="361">
        <f t="shared" ref="I71" si="29">SUM(I72)</f>
        <v>0</v>
      </c>
    </row>
    <row r="72" spans="1:9" ht="111.6" hidden="1" customHeight="1" x14ac:dyDescent="0.25">
      <c r="A72" s="363" t="str">
        <f>+[2]ระบบการควบคุมฯ!A104</f>
        <v>3.3.1</v>
      </c>
      <c r="B72" s="874" t="str">
        <f>+[2]ระบบการควบคุมฯ!B104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72" s="111" t="str">
        <f>+[2]ระบบการควบคุมฯ!C104</f>
        <v>ศธ 04002/ว366 ลว.  3 กพ 66 โอนครั้งที่ 263 พาหนะ 2000 บาท ดำเนินการ 10000 บาท เขียนเขต(รอจัดสรร)</v>
      </c>
      <c r="D72" s="364">
        <f>+[2]ระบบการควบคุมฯ!F104</f>
        <v>12700</v>
      </c>
      <c r="E72" s="364">
        <f>+[3]ระบบการควบคุมฯ!G91+[3]ระบบการควบคุมฯ!H91</f>
        <v>0</v>
      </c>
      <c r="F72" s="364">
        <f>+[3]ระบบการควบคุมฯ!I91+[3]ระบบการควบคุมฯ!J91</f>
        <v>0</v>
      </c>
      <c r="G72" s="115">
        <f>+[3]ระบบการควบคุมฯ!K91+[3]ระบบการควบคุมฯ!L91</f>
        <v>0</v>
      </c>
      <c r="H72" s="115">
        <f>+D72-E72-F72-G72</f>
        <v>12700</v>
      </c>
      <c r="I72" s="470" t="s">
        <v>210</v>
      </c>
    </row>
    <row r="73" spans="1:9" ht="55.95" hidden="1" customHeight="1" x14ac:dyDescent="0.25">
      <c r="A73" s="363" t="str">
        <f>+[2]ระบบการควบคุมฯ!A105</f>
        <v>3.3.2</v>
      </c>
      <c r="B73" s="874" t="str">
        <f>+[2]ระบบการควบคุมฯ!B105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73" s="111" t="str">
        <f>+[2]ระบบการควบคุมฯ!C105</f>
        <v>ศธ 04002/ว074 ลว.  15 มีค 66 โอนครั้งที่ 395</v>
      </c>
      <c r="D73" s="364">
        <f>+[2]ระบบการควบคุมฯ!F105</f>
        <v>40000</v>
      </c>
      <c r="E73" s="364">
        <f>+[2]ระบบการควบคุมฯ!G105+[2]ระบบการควบคุมฯ!H105</f>
        <v>0</v>
      </c>
      <c r="F73" s="364">
        <f>+[2]ระบบการควบคุมฯ!I104+[2]ระบบการควบคุมฯ!J104</f>
        <v>0</v>
      </c>
      <c r="G73" s="115">
        <f>+[2]ระบบการควบคุมฯ!K105+[2]ระบบการควบคุมฯ!L105</f>
        <v>30847</v>
      </c>
      <c r="H73" s="115">
        <f>+D73-E73-F73-G73</f>
        <v>9153</v>
      </c>
      <c r="I73" s="470" t="s">
        <v>188</v>
      </c>
    </row>
    <row r="74" spans="1:9" ht="18.600000000000001" hidden="1" customHeight="1" x14ac:dyDescent="0.25">
      <c r="A74" s="363" t="str">
        <f>+[2]ระบบการควบคุมฯ!A106</f>
        <v>3.3.3</v>
      </c>
      <c r="B74" s="874" t="str">
        <f>+[2]ระบบการควบคุมฯ!B106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74" s="111" t="str">
        <f>+[2]ระบบการควบคุมฯ!C106</f>
        <v>ศธ 04002/ว1347 ลว.  3 เมย 66 โอนครั้งที่ 446 พาหนะ 2000 บาท ดำเนินการ 10000 บาท เขียนเขต</v>
      </c>
      <c r="D74" s="364">
        <f>+[2]ระบบการควบคุมฯ!F106</f>
        <v>12000</v>
      </c>
      <c r="E74" s="364">
        <f>+[3]ระบบการควบคุมฯ!G93+[3]ระบบการควบคุมฯ!H93</f>
        <v>0</v>
      </c>
      <c r="F74" s="364">
        <f>+[3]ระบบการควบคุมฯ!I93+[3]ระบบการควบคุมฯ!J93</f>
        <v>0</v>
      </c>
      <c r="G74" s="115">
        <f>+[3]ระบบการควบคุมฯ!K93+[3]ระบบการควบคุมฯ!L93</f>
        <v>0</v>
      </c>
      <c r="H74" s="115">
        <f>+D74-E74-F74-G74</f>
        <v>12000</v>
      </c>
      <c r="I74" s="470" t="s">
        <v>189</v>
      </c>
    </row>
    <row r="75" spans="1:9" ht="18.600000000000001" hidden="1" customHeight="1" x14ac:dyDescent="0.25">
      <c r="A75" s="363" t="str">
        <f>+[2]ระบบการควบคุมฯ!A107</f>
        <v>3.3.4</v>
      </c>
      <c r="B75" s="874" t="str">
        <f>+[2]ระบบการควบคุมฯ!B107</f>
        <v xml:space="preserve">ค่าใช้จ่ายในการดำเนินงานของโครงการวิทยาศาสตร์พลังสิบ ระดับประถมศึกษา </v>
      </c>
      <c r="C75" s="111" t="str">
        <f>+[2]ระบบการควบคุมฯ!C107</f>
        <v xml:space="preserve">ศธ 04002/ว1350 ลว.  3 เมย 66 โอนครั้งที่ 451 </v>
      </c>
      <c r="D75" s="364">
        <f>+[2]ระบบการควบคุมฯ!F107</f>
        <v>10000</v>
      </c>
      <c r="E75" s="364">
        <f>+[3]ระบบการควบคุมฯ!G94+[3]ระบบการควบคุมฯ!H94</f>
        <v>0</v>
      </c>
      <c r="F75" s="364">
        <f>+[3]ระบบการควบคุมฯ!I94+[3]ระบบการควบคุมฯ!J94</f>
        <v>0</v>
      </c>
      <c r="G75" s="115">
        <f>+[3]ระบบการควบคุมฯ!K94+[3]ระบบการควบคุมฯ!L94</f>
        <v>0</v>
      </c>
      <c r="H75" s="115">
        <f>+D75-E75-F75-G75</f>
        <v>10000</v>
      </c>
      <c r="I75" s="470" t="s">
        <v>190</v>
      </c>
    </row>
    <row r="76" spans="1:9" ht="37.200000000000003" hidden="1" customHeight="1" x14ac:dyDescent="0.25">
      <c r="A76" s="366"/>
      <c r="B76" s="874"/>
      <c r="C76" s="111"/>
      <c r="D76" s="367"/>
      <c r="E76" s="367"/>
      <c r="F76" s="367"/>
      <c r="G76" s="902"/>
      <c r="H76" s="902"/>
      <c r="I76" s="903"/>
    </row>
    <row r="77" spans="1:9" ht="55.95" hidden="1" customHeight="1" x14ac:dyDescent="0.25">
      <c r="A77" s="371">
        <f>+[2]ระบบการควบคุมฯ!A108</f>
        <v>3.4</v>
      </c>
      <c r="B77" s="468" t="str">
        <f>+[3]ระบบการควบคุมฯ!B83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77" s="110" t="str">
        <f>+[3]ระบบการควบคุมฯ!C83</f>
        <v>20004 66 00105 00000</v>
      </c>
      <c r="D77" s="357">
        <f>+D78</f>
        <v>1200</v>
      </c>
      <c r="E77" s="357">
        <f t="shared" ref="E77:I77" si="30">+E78</f>
        <v>0</v>
      </c>
      <c r="F77" s="357">
        <f t="shared" si="30"/>
        <v>0</v>
      </c>
      <c r="G77" s="357">
        <f t="shared" si="30"/>
        <v>0</v>
      </c>
      <c r="H77" s="357">
        <f t="shared" si="30"/>
        <v>1200</v>
      </c>
      <c r="I77" s="357">
        <f t="shared" si="30"/>
        <v>0</v>
      </c>
    </row>
    <row r="78" spans="1:9" ht="55.95" hidden="1" customHeight="1" x14ac:dyDescent="0.25">
      <c r="A78" s="358">
        <f>+[2]ระบบการควบคุมฯ!A109</f>
        <v>0</v>
      </c>
      <c r="B78" s="359" t="str">
        <f>+[3]ระบบการควบคุมฯ!B84</f>
        <v>งบรายจ่ายอื่น   6611500</v>
      </c>
      <c r="C78" s="850" t="str">
        <f>+[2]ระบบการควบคุมฯ!C109</f>
        <v>20004 31006100 5000011</v>
      </c>
      <c r="D78" s="361">
        <f>SUM(D79)</f>
        <v>1200</v>
      </c>
      <c r="E78" s="361">
        <f t="shared" ref="E78:I78" si="31">SUM(E79)</f>
        <v>0</v>
      </c>
      <c r="F78" s="361">
        <f t="shared" si="31"/>
        <v>0</v>
      </c>
      <c r="G78" s="361">
        <f t="shared" si="31"/>
        <v>0</v>
      </c>
      <c r="H78" s="361">
        <f t="shared" si="31"/>
        <v>1200</v>
      </c>
      <c r="I78" s="361">
        <f t="shared" si="31"/>
        <v>0</v>
      </c>
    </row>
    <row r="79" spans="1:9" ht="55.95" hidden="1" customHeight="1" x14ac:dyDescent="0.25">
      <c r="A79" s="851" t="str">
        <f>+[2]ระบบการควบคุมฯ!A110</f>
        <v>3.4.1</v>
      </c>
      <c r="B79" s="193" t="str">
        <f>+[3]ระบบการควบคุมฯ!B85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79" s="111" t="str">
        <f>+[3]ระบบการควบคุมฯ!C91</f>
        <v>20004 66 86178 00000</v>
      </c>
      <c r="D79" s="364">
        <f>+[3]ระบบการควบคุมฯ!D85</f>
        <v>1200</v>
      </c>
      <c r="E79" s="364">
        <f>+[3]ระบบการควบคุมฯ!G91+[3]ระบบการควบคุมฯ!H91</f>
        <v>0</v>
      </c>
      <c r="F79" s="364">
        <f>+[2]ระบบการควบคุมฯ!I110+[2]ระบบการควบคุมฯ!J110</f>
        <v>0</v>
      </c>
      <c r="G79" s="115">
        <f>+[2]ระบบการควบคุมฯ!K110+[2]ระบบการควบคุมฯ!L110</f>
        <v>0</v>
      </c>
      <c r="H79" s="115">
        <f>+D79-E79-F79-G79</f>
        <v>1200</v>
      </c>
      <c r="I79" s="470" t="s">
        <v>175</v>
      </c>
    </row>
    <row r="80" spans="1:9" ht="37.200000000000003" hidden="1" customHeight="1" x14ac:dyDescent="0.25">
      <c r="A80" s="371">
        <f>+[2]ระบบการควบคุมฯ!A111</f>
        <v>3.5</v>
      </c>
      <c r="B80" s="468" t="str">
        <f>+[2]ระบบการควบคุมฯ!B111</f>
        <v>กิจกรรมบ้านวิทยาศาสตร์น้อยประเทศไทย ระดับประถมศึกษา</v>
      </c>
      <c r="C80" s="110" t="str">
        <f>+[2]ระบบการควบคุมฯ!C111</f>
        <v>20004 66 00108 00000</v>
      </c>
      <c r="D80" s="357">
        <f>+D81</f>
        <v>60600</v>
      </c>
      <c r="E80" s="357">
        <f t="shared" ref="E80:I80" si="32">+E81</f>
        <v>0</v>
      </c>
      <c r="F80" s="357">
        <f t="shared" si="32"/>
        <v>0</v>
      </c>
      <c r="G80" s="357">
        <f t="shared" si="32"/>
        <v>29920</v>
      </c>
      <c r="H80" s="357">
        <f t="shared" si="32"/>
        <v>30680</v>
      </c>
      <c r="I80" s="357">
        <f t="shared" si="32"/>
        <v>0</v>
      </c>
    </row>
    <row r="81" spans="1:9" ht="37.200000000000003" hidden="1" customHeight="1" x14ac:dyDescent="0.25">
      <c r="A81" s="358">
        <f>+[2]ระบบการควบคุมฯ!A112</f>
        <v>0</v>
      </c>
      <c r="B81" s="359" t="str">
        <f>+[2]ระบบการควบคุมฯ!B112</f>
        <v>งบรายจ่ายอื่น   6611500</v>
      </c>
      <c r="C81" s="850" t="str">
        <f>+[2]ระบบการควบคุมฯ!C112</f>
        <v>20004 31006100 5000012</v>
      </c>
      <c r="D81" s="361">
        <f>SUM(D82:D87)</f>
        <v>60600</v>
      </c>
      <c r="E81" s="361">
        <f t="shared" ref="E81:H81" si="33">SUM(E82:E87)</f>
        <v>0</v>
      </c>
      <c r="F81" s="361">
        <f t="shared" si="33"/>
        <v>0</v>
      </c>
      <c r="G81" s="361">
        <f t="shared" si="33"/>
        <v>29920</v>
      </c>
      <c r="H81" s="361">
        <f t="shared" si="33"/>
        <v>30680</v>
      </c>
      <c r="I81" s="361">
        <f t="shared" ref="I81" si="34">SUM(I82)</f>
        <v>0</v>
      </c>
    </row>
    <row r="82" spans="1:9" ht="74.400000000000006" hidden="1" customHeight="1" x14ac:dyDescent="0.25">
      <c r="A82" s="851" t="str">
        <f>+[2]ระบบการควบคุมฯ!A113</f>
        <v>3.5.1</v>
      </c>
      <c r="B82" s="193" t="str">
        <f>+[2]ระบบการควบคุมฯ!B113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82" s="111" t="str">
        <f>+[2]ระบบการควบคุมฯ!C113</f>
        <v>ศธ 04002/ว207 ลว.  20 มกราคม 66 โอนครั้งที่ 205 จำนวน 15,000 บาท</v>
      </c>
      <c r="D82" s="364">
        <f>+[2]ระบบการควบคุมฯ!F113</f>
        <v>15000</v>
      </c>
      <c r="E82" s="364">
        <f>+[2]ระบบการควบคุมฯ!G113+[2]ระบบการควบคุมฯ!H113</f>
        <v>0</v>
      </c>
      <c r="F82" s="364">
        <f>+[2]ระบบการควบคุมฯ!I113+[2]ระบบการควบคุมฯ!J113</f>
        <v>0</v>
      </c>
      <c r="G82" s="115">
        <f>+[2]ระบบการควบคุมฯ!K113+[2]ระบบการควบคุมฯ!L113</f>
        <v>14960</v>
      </c>
      <c r="H82" s="115">
        <f t="shared" ref="H82:H87" si="35">+D82-E82-F82-G82</f>
        <v>40</v>
      </c>
      <c r="I82" s="470" t="s">
        <v>96</v>
      </c>
    </row>
    <row r="83" spans="1:9" ht="18.600000000000001" hidden="1" customHeight="1" x14ac:dyDescent="0.25">
      <c r="A83" s="904" t="str">
        <f>+[2]ระบบการควบคุมฯ!A114</f>
        <v>3.5.2</v>
      </c>
      <c r="B83" s="895" t="str">
        <f>+[2]ระบบการควบคุมฯ!B114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83" s="905" t="str">
        <f>+[2]ระบบการควบคุมฯ!C114</f>
        <v>ศธ 04002/ว205 ลว.  20 มกราคม 66 โอนครั้งที่ 213 จำนวนเงิน 2800 บาท</v>
      </c>
      <c r="D83" s="367">
        <f>+[2]ระบบการควบคุมฯ!F114</f>
        <v>2800</v>
      </c>
      <c r="E83" s="367">
        <f>+[2]ระบบการควบคุมฯ!G114+[2]ระบบการควบคุมฯ!H114</f>
        <v>0</v>
      </c>
      <c r="F83" s="367">
        <f>+[2]ระบบการควบคุมฯ!I114+[2]ระบบการควบคุมฯ!J114</f>
        <v>0</v>
      </c>
      <c r="G83" s="902">
        <f>+[2]ระบบการควบคุมฯ!K114+[2]ระบบการควบคุมฯ!L114</f>
        <v>0</v>
      </c>
      <c r="H83" s="902">
        <f t="shared" si="35"/>
        <v>2800</v>
      </c>
      <c r="I83" s="903" t="s">
        <v>96</v>
      </c>
    </row>
    <row r="84" spans="1:9" ht="18.600000000000001" hidden="1" customHeight="1" x14ac:dyDescent="0.25">
      <c r="A84" s="904" t="str">
        <f>+[2]ระบบการควบคุมฯ!A115</f>
        <v>3.5.2.1</v>
      </c>
      <c r="B84" s="895" t="str">
        <f>+[2]ระบบการควบคุมฯ!B115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LT)โครงการบ้านนักวิทยาศาสตร์น้อย ประเทศไทย ระดับประถมศึกษา ระหว่างวันที่ 28 มีนาคม – 9 เมษายน  2566 ณ โรงแรมภูสักธาร รีสอร์ท จังหวัดนครนายก </v>
      </c>
      <c r="C84" s="905" t="str">
        <f>+[2]ระบบการควบคุมฯ!C115</f>
        <v>ศธ 04002/ว956 ลว.  8 มีค 66 โอนครั้งที่ 369 จำนวนเงิน 3600บาท</v>
      </c>
      <c r="D84" s="367">
        <f>+[2]ระบบการควบคุมฯ!F115</f>
        <v>3600</v>
      </c>
      <c r="E84" s="367">
        <f>+[2]ระบบการควบคุมฯ!G115+[2]ระบบการควบคุมฯ!H115</f>
        <v>0</v>
      </c>
      <c r="F84" s="367">
        <f>+[2]ระบบการควบคุมฯ!I115+[2]ระบบการควบคุมฯ!J115</f>
        <v>0</v>
      </c>
      <c r="G84" s="902">
        <f>+[2]ระบบการควบคุมฯ!K115+[2]ระบบการควบคุมฯ!L115</f>
        <v>0</v>
      </c>
      <c r="H84" s="902">
        <f t="shared" si="35"/>
        <v>3600</v>
      </c>
      <c r="I84" s="903" t="s">
        <v>191</v>
      </c>
    </row>
    <row r="85" spans="1:9" ht="18.600000000000001" hidden="1" customHeight="1" x14ac:dyDescent="0.25">
      <c r="A85" s="904" t="str">
        <f>+[2]ระบบการควบคุมฯ!A116</f>
        <v>3.5.3</v>
      </c>
      <c r="B85" s="895" t="str">
        <f>+[2]ระบบการควบคุมฯ!B116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85" s="905" t="str">
        <f>+[2]ระบบการควบคุมฯ!C116</f>
        <v xml:space="preserve">ศธ 04002/ว248 ลว.  27 มกราคม 66 โอนครั้งที่ 248 </v>
      </c>
      <c r="D85" s="367">
        <f>+[2]ระบบการควบคุมฯ!F116</f>
        <v>14000</v>
      </c>
      <c r="E85" s="367">
        <f>+[2]ระบบการควบคุมฯ!G116+[2]ระบบการควบคุมฯ!H116</f>
        <v>0</v>
      </c>
      <c r="F85" s="367">
        <f>+[2]ระบบการควบคุมฯ!I116+[2]ระบบการควบคุมฯ!J116</f>
        <v>0</v>
      </c>
      <c r="G85" s="902">
        <f>+[2]ระบบการควบคุมฯ!K116+[2]ระบบการควบคุมฯ!L116</f>
        <v>0</v>
      </c>
      <c r="H85" s="902">
        <f t="shared" si="35"/>
        <v>14000</v>
      </c>
      <c r="I85" s="903" t="s">
        <v>96</v>
      </c>
    </row>
    <row r="86" spans="1:9" ht="18.600000000000001" hidden="1" customHeight="1" x14ac:dyDescent="0.25">
      <c r="A86" s="904" t="str">
        <f>+[2]ระบบการควบคุมฯ!A117</f>
        <v>3.5.4</v>
      </c>
      <c r="B86" s="895" t="str">
        <f>+[2]ระบบการควบคุมฯ!B117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86" s="905" t="str">
        <f>+[2]ระบบการควบคุมฯ!C117</f>
        <v>ที่ ศธ 04002/ว1282 ลว 29 มีค 66 โอนครั้งที่ 438</v>
      </c>
      <c r="D86" s="367">
        <f>+[2]ระบบการควบคุมฯ!F117</f>
        <v>10000</v>
      </c>
      <c r="E86" s="367">
        <f>+[2]ระบบการควบคุมฯ!G117+[2]ระบบการควบคุมฯ!H117</f>
        <v>0</v>
      </c>
      <c r="F86" s="367">
        <f>+[2]ระบบการควบคุมฯ!I117+[2]ระบบการควบคุมฯ!J117</f>
        <v>0</v>
      </c>
      <c r="G86" s="902">
        <f>+[2]ระบบการควบคุมฯ!K117+[2]ระบบการควบคุมฯ!L117</f>
        <v>0</v>
      </c>
      <c r="H86" s="902">
        <f t="shared" si="35"/>
        <v>10000</v>
      </c>
      <c r="I86" s="903" t="s">
        <v>96</v>
      </c>
    </row>
    <row r="87" spans="1:9" ht="74.400000000000006" hidden="1" customHeight="1" x14ac:dyDescent="0.25">
      <c r="A87" s="904" t="str">
        <f>+[2]ระบบการควบคุมฯ!A118</f>
        <v>3.5.5</v>
      </c>
      <c r="B87" s="895" t="str">
        <f>+[2]ระบบการควบคุมฯ!B118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87" s="905" t="str">
        <f>+[2]ระบบการควบคุมฯ!C118</f>
        <v>ที่ ศธ 04002/ว1479 ลว 12 เมย 66 โอนครั้งที่ 472</v>
      </c>
      <c r="D87" s="367">
        <f>+[2]ระบบการควบคุมฯ!F118</f>
        <v>15200</v>
      </c>
      <c r="E87" s="367">
        <f>+[2]ระบบการควบคุมฯ!G118+[2]ระบบการควบคุมฯ!H118</f>
        <v>0</v>
      </c>
      <c r="F87" s="367">
        <f>+[2]ระบบการควบคุมฯ!I118+[2]ระบบการควบคุมฯ!J118</f>
        <v>0</v>
      </c>
      <c r="G87" s="902">
        <f>+[2]ระบบการควบคุมฯ!K118+[2]ระบบการควบคุมฯ!L118</f>
        <v>14960</v>
      </c>
      <c r="H87" s="902">
        <f t="shared" si="35"/>
        <v>240</v>
      </c>
      <c r="I87" s="903" t="s">
        <v>96</v>
      </c>
    </row>
    <row r="88" spans="1:9" ht="74.400000000000006" hidden="1" customHeight="1" x14ac:dyDescent="0.25">
      <c r="A88" s="371">
        <f>+[2]ระบบการควบคุมฯ!A119</f>
        <v>3.6</v>
      </c>
      <c r="B88" s="852" t="str">
        <f>+[2]ระบบการควบคุมฯ!B119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8" s="852" t="str">
        <f>+[2]ระบบการควบคุมฯ!C119</f>
        <v>20004 66 86177 00000</v>
      </c>
      <c r="D88" s="357">
        <f>+D89</f>
        <v>3000</v>
      </c>
      <c r="E88" s="357">
        <f t="shared" ref="E88:I88" si="36">+E89</f>
        <v>0</v>
      </c>
      <c r="F88" s="357">
        <f t="shared" si="36"/>
        <v>0</v>
      </c>
      <c r="G88" s="357">
        <f t="shared" si="36"/>
        <v>1600</v>
      </c>
      <c r="H88" s="357">
        <f t="shared" si="36"/>
        <v>1400</v>
      </c>
      <c r="I88" s="357">
        <f t="shared" si="36"/>
        <v>0</v>
      </c>
    </row>
    <row r="89" spans="1:9" ht="93" hidden="1" customHeight="1" x14ac:dyDescent="0.25">
      <c r="A89" s="358">
        <f>+[2]ระบบการควบคุมฯ!A120</f>
        <v>0</v>
      </c>
      <c r="B89" s="368" t="str">
        <f>+[2]ระบบการควบคุมฯ!B120</f>
        <v xml:space="preserve"> งบรายจ่ายอื่น 6611500</v>
      </c>
      <c r="C89" s="360" t="str">
        <f>+[2]ระบบการควบคุมฯ!C120</f>
        <v>20004 31006100 5000021</v>
      </c>
      <c r="D89" s="361">
        <f>SUM(D90)</f>
        <v>3000</v>
      </c>
      <c r="E89" s="361">
        <f t="shared" ref="E89:I89" si="37">SUM(E90)</f>
        <v>0</v>
      </c>
      <c r="F89" s="361">
        <f t="shared" si="37"/>
        <v>0</v>
      </c>
      <c r="G89" s="361">
        <f t="shared" si="37"/>
        <v>1600</v>
      </c>
      <c r="H89" s="361">
        <f t="shared" si="37"/>
        <v>1400</v>
      </c>
      <c r="I89" s="361">
        <f t="shared" si="37"/>
        <v>0</v>
      </c>
    </row>
    <row r="90" spans="1:9" ht="93" hidden="1" customHeight="1" x14ac:dyDescent="0.25">
      <c r="A90" s="363" t="str">
        <f>+[2]ระบบการควบคุมฯ!A121</f>
        <v>3.6.1</v>
      </c>
      <c r="B90" s="193" t="str">
        <f>+[2]ระบบการควบคุมฯ!B121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90" s="111" t="str">
        <f>+[2]ระบบการควบคุมฯ!C121</f>
        <v>ศธ 04002/ว5834 ลว.26/12/2022 โอนครั้งที่ 158</v>
      </c>
      <c r="D90" s="364">
        <f>+[2]ระบบการควบคุมฯ!F121</f>
        <v>3000</v>
      </c>
      <c r="E90" s="364">
        <f>+[2]ระบบการควบคุมฯ!G121+[2]ระบบการควบคุมฯ!H121</f>
        <v>0</v>
      </c>
      <c r="F90" s="364">
        <f>+[2]ระบบการควบคุมฯ!I121+[2]ระบบการควบคุมฯ!J121</f>
        <v>0</v>
      </c>
      <c r="G90" s="115">
        <f>+[2]ระบบการควบคุมฯ!K121+[2]ระบบการควบคุมฯ!L121</f>
        <v>1600</v>
      </c>
      <c r="H90" s="115">
        <f>+D90-E90-F90-G90</f>
        <v>1400</v>
      </c>
      <c r="I90" s="470" t="s">
        <v>211</v>
      </c>
    </row>
    <row r="91" spans="1:9" ht="55.95" hidden="1" customHeight="1" x14ac:dyDescent="0.25">
      <c r="A91" s="363">
        <f>+[2]ระบบการควบคุมฯ!A122</f>
        <v>0</v>
      </c>
      <c r="B91" s="193">
        <f>+[2]ระบบการควบคุมฯ!B122</f>
        <v>0</v>
      </c>
      <c r="C91" s="111">
        <f>+[2]ระบบการควบคุมฯ!C122</f>
        <v>0</v>
      </c>
      <c r="D91" s="364">
        <f>+[2]ระบบการควบคุมฯ!F122</f>
        <v>0</v>
      </c>
      <c r="E91" s="364">
        <f>+[2]ระบบการควบคุมฯ!G122+[2]ระบบการควบคุมฯ!H122</f>
        <v>0</v>
      </c>
      <c r="F91" s="364">
        <f>+[2]ระบบการควบคุมฯ!I122+[2]ระบบการควบคุมฯ!J122</f>
        <v>0</v>
      </c>
      <c r="G91" s="115">
        <f>+[2]ระบบการควบคุมฯ!K122+[2]ระบบการควบคุมฯ!L122</f>
        <v>0</v>
      </c>
      <c r="H91" s="115">
        <f>+D91-E91-F91-G91</f>
        <v>0</v>
      </c>
      <c r="I91" s="470" t="s">
        <v>96</v>
      </c>
    </row>
    <row r="92" spans="1:9" ht="37.200000000000003" hidden="1" customHeight="1" x14ac:dyDescent="0.25">
      <c r="A92" s="371">
        <f>+[2]ระบบการควบคุมฯ!A124</f>
        <v>3.7</v>
      </c>
      <c r="B92" s="852" t="str">
        <f>+[2]ระบบการควบคุมฯ!B124</f>
        <v xml:space="preserve">กิจกรรมการจัดการศึกษาเพื่อการมีงานทำ  </v>
      </c>
      <c r="C92" s="852" t="str">
        <f>+[2]ระบบการควบคุมฯ!C124</f>
        <v>20004 66 86178 00000</v>
      </c>
      <c r="D92" s="357">
        <f>+D93</f>
        <v>0</v>
      </c>
      <c r="E92" s="357">
        <f t="shared" ref="E92:I92" si="38">+E93</f>
        <v>0</v>
      </c>
      <c r="F92" s="357">
        <f t="shared" si="38"/>
        <v>0</v>
      </c>
      <c r="G92" s="357">
        <f t="shared" si="38"/>
        <v>0</v>
      </c>
      <c r="H92" s="357">
        <f t="shared" si="38"/>
        <v>0</v>
      </c>
      <c r="I92" s="357">
        <f t="shared" si="38"/>
        <v>0</v>
      </c>
    </row>
    <row r="93" spans="1:9" ht="18.600000000000001" hidden="1" customHeight="1" x14ac:dyDescent="0.25">
      <c r="A93" s="358">
        <f>+[2]ระบบการควบคุมฯ!A125</f>
        <v>0</v>
      </c>
      <c r="B93" s="368" t="str">
        <f>+[2]ระบบการควบคุมฯ!B125</f>
        <v xml:space="preserve"> งบรายจ่ายอื่น 6611500</v>
      </c>
      <c r="C93" s="360" t="str">
        <f>+[2]ระบบการควบคุมฯ!C125</f>
        <v>20004 31006100 50000xx</v>
      </c>
      <c r="D93" s="361">
        <f t="shared" ref="D93:I93" si="39">SUM(D94)</f>
        <v>0</v>
      </c>
      <c r="E93" s="361">
        <f t="shared" si="39"/>
        <v>0</v>
      </c>
      <c r="F93" s="361">
        <f t="shared" si="39"/>
        <v>0</v>
      </c>
      <c r="G93" s="361">
        <f t="shared" si="39"/>
        <v>0</v>
      </c>
      <c r="H93" s="361">
        <f t="shared" si="39"/>
        <v>0</v>
      </c>
      <c r="I93" s="361">
        <f t="shared" si="39"/>
        <v>0</v>
      </c>
    </row>
    <row r="94" spans="1:9" ht="18.600000000000001" hidden="1" customHeight="1" x14ac:dyDescent="0.25">
      <c r="A94" s="363">
        <f>+[2]ระบบการควบคุมฯ!A126</f>
        <v>0</v>
      </c>
      <c r="B94" s="363">
        <f>+[2]ระบบการควบคุมฯ!B126</f>
        <v>0</v>
      </c>
      <c r="C94" s="111">
        <f>+[2]ระบบการควบคุมฯ!C126</f>
        <v>0</v>
      </c>
      <c r="D94" s="364">
        <f>+[3]ระบบการควบคุมฯ!F137</f>
        <v>0</v>
      </c>
      <c r="E94" s="364">
        <f>+[3]ระบบการควบคุมฯ!G137+[3]ระบบการควบคุมฯ!H137</f>
        <v>0</v>
      </c>
      <c r="F94" s="364">
        <f>+[3]ระบบการควบคุมฯ!I137+[3]ระบบการควบคุมฯ!J137</f>
        <v>0</v>
      </c>
      <c r="G94" s="115">
        <f>+[3]ระบบการควบคุมฯ!K137+[3]ระบบการควบคุมฯ!L137</f>
        <v>0</v>
      </c>
      <c r="H94" s="115">
        <f>+D94-E94-F94-G94</f>
        <v>0</v>
      </c>
      <c r="I94" s="470" t="s">
        <v>96</v>
      </c>
    </row>
    <row r="95" spans="1:9" ht="18.600000000000001" hidden="1" customHeight="1" x14ac:dyDescent="0.25">
      <c r="A95" s="371">
        <f>+[2]ระบบการควบคุมฯ!A129</f>
        <v>3.8</v>
      </c>
      <c r="B95" s="852" t="str">
        <f>+[2]ระบบการควบคุมฯ!B129</f>
        <v xml:space="preserve">กิจกรรมครูผู้ทรงคุณค่าแห่งแผ่นดิน </v>
      </c>
      <c r="C95" s="852" t="str">
        <f>+[2]ระบบการควบคุมฯ!C129</f>
        <v>20004 66 86190 00000</v>
      </c>
      <c r="D95" s="357">
        <f>+D96</f>
        <v>238000</v>
      </c>
      <c r="E95" s="357">
        <f t="shared" ref="E95:I95" si="40">+E96</f>
        <v>0</v>
      </c>
      <c r="F95" s="357">
        <f t="shared" si="40"/>
        <v>0</v>
      </c>
      <c r="G95" s="357">
        <f t="shared" si="40"/>
        <v>180419.35</v>
      </c>
      <c r="H95" s="357">
        <f t="shared" si="40"/>
        <v>57580.649999999994</v>
      </c>
      <c r="I95" s="357">
        <f t="shared" si="40"/>
        <v>0</v>
      </c>
    </row>
    <row r="96" spans="1:9" ht="18.600000000000001" hidden="1" customHeight="1" x14ac:dyDescent="0.25">
      <c r="A96" s="358">
        <f>+[2]ระบบการควบคุมฯ!A130</f>
        <v>0</v>
      </c>
      <c r="B96" s="368" t="str">
        <f>+[2]ระบบการควบคุมฯ!B130</f>
        <v xml:space="preserve"> งบรายจ่ายอื่น 6611500</v>
      </c>
      <c r="C96" s="360" t="str">
        <f>+[2]ระบบการควบคุมฯ!C130</f>
        <v>20004 31006100 5000023</v>
      </c>
      <c r="D96" s="361">
        <f>SUM(D97)</f>
        <v>238000</v>
      </c>
      <c r="E96" s="361">
        <f t="shared" ref="E96:I96" si="41">SUM(E97)</f>
        <v>0</v>
      </c>
      <c r="F96" s="361">
        <f t="shared" si="41"/>
        <v>0</v>
      </c>
      <c r="G96" s="361">
        <f t="shared" si="41"/>
        <v>180419.35</v>
      </c>
      <c r="H96" s="361">
        <f t="shared" si="41"/>
        <v>57580.649999999994</v>
      </c>
      <c r="I96" s="361">
        <f t="shared" si="41"/>
        <v>0</v>
      </c>
    </row>
    <row r="97" spans="1:9" ht="18.600000000000001" hidden="1" customHeight="1" x14ac:dyDescent="0.25">
      <c r="A97" s="363" t="str">
        <f>+[2]ระบบการควบคุมฯ!A131</f>
        <v>3.8.1</v>
      </c>
      <c r="B97" s="853" t="str">
        <f>+[2]ระบบการควบคุมฯ!B131</f>
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</c>
      <c r="C97" s="111" t="str">
        <f>+[2]ระบบการควบคุมฯ!C131</f>
        <v>ศธ 04002/ว4954 ลว.7/11/2022 โอนครั้งที่ 27</v>
      </c>
      <c r="D97" s="364">
        <f>+[2]ระบบการควบคุมฯ!F131</f>
        <v>238000</v>
      </c>
      <c r="E97" s="364">
        <f>+[2]ระบบการควบคุมฯ!G131+[2]ระบบการควบคุมฯ!H131</f>
        <v>0</v>
      </c>
      <c r="F97" s="364">
        <f>+[2]ระบบการควบคุมฯ!I131+[2]ระบบการควบคุมฯ!J131</f>
        <v>0</v>
      </c>
      <c r="G97" s="115">
        <f>+[2]ระบบการควบคุมฯ!K131+[2]ระบบการควบคุมฯ!L131</f>
        <v>180419.35</v>
      </c>
      <c r="H97" s="115">
        <f>+D97-E97-F97-G97</f>
        <v>57580.649999999994</v>
      </c>
      <c r="I97" s="470" t="s">
        <v>15</v>
      </c>
    </row>
    <row r="98" spans="1:9" ht="37.200000000000003" hidden="1" customHeight="1" x14ac:dyDescent="0.25">
      <c r="A98" s="371">
        <f>+[2]ระบบการควบคุมฯ!A137</f>
        <v>3.9</v>
      </c>
      <c r="B98" s="852" t="str">
        <f>+[2]ระบบการควบคุมฯ!B137</f>
        <v>กิจกรรมจัดหาบุคลากรสนับสนุนการปฏิบัติงานให้ราชการ (คืนครูสำหรับเด็กพิการ)</v>
      </c>
      <c r="C98" s="852" t="str">
        <f>+[2]ระบบการควบคุมฯ!C137</f>
        <v>20004 66 00117 00111</v>
      </c>
      <c r="D98" s="357">
        <f>+D99</f>
        <v>2742444</v>
      </c>
      <c r="E98" s="357">
        <f t="shared" ref="E98:I98" si="42">+E99</f>
        <v>0</v>
      </c>
      <c r="F98" s="357">
        <f t="shared" si="42"/>
        <v>0</v>
      </c>
      <c r="G98" s="357">
        <f t="shared" si="42"/>
        <v>2443727.7000000002</v>
      </c>
      <c r="H98" s="357">
        <f t="shared" si="42"/>
        <v>298716.30000000005</v>
      </c>
      <c r="I98" s="357">
        <f t="shared" si="42"/>
        <v>0</v>
      </c>
    </row>
    <row r="99" spans="1:9" ht="18.600000000000001" hidden="1" customHeight="1" x14ac:dyDescent="0.25">
      <c r="A99" s="358">
        <f>+[2]ระบบการควบคุมฯ!A138</f>
        <v>0</v>
      </c>
      <c r="B99" s="368" t="str">
        <f>+[2]ระบบการควบคุมฯ!B138</f>
        <v xml:space="preserve"> งบรายจ่ายอื่น 6611500</v>
      </c>
      <c r="C99" s="360" t="str">
        <f>+[2]ระบบการควบคุมฯ!C138</f>
        <v>20004 31006100 5000014</v>
      </c>
      <c r="D99" s="361">
        <f>SUM(D100:D102)</f>
        <v>2742444</v>
      </c>
      <c r="E99" s="361">
        <f t="shared" ref="E99:H99" si="43">SUM(E100:E102)</f>
        <v>0</v>
      </c>
      <c r="F99" s="361">
        <f t="shared" si="43"/>
        <v>0</v>
      </c>
      <c r="G99" s="361">
        <f t="shared" si="43"/>
        <v>2443727.7000000002</v>
      </c>
      <c r="H99" s="361">
        <f t="shared" si="43"/>
        <v>298716.30000000005</v>
      </c>
      <c r="I99" s="361">
        <f t="shared" ref="I99" si="44">SUM(I100)</f>
        <v>0</v>
      </c>
    </row>
    <row r="100" spans="1:9" ht="18.600000000000001" hidden="1" customHeight="1" x14ac:dyDescent="0.25">
      <c r="A100" s="363" t="str">
        <f>+[2]ระบบการควบคุมฯ!A139</f>
        <v>3.9.1</v>
      </c>
      <c r="B100" s="853" t="str">
        <f>+[2]ระบบการควบคุมฯ!B139</f>
        <v>พี่เลี้ยงเด็กพิการอัตราจ้างชั่วคราวรายเดือน จำนวน 19 อัตรา ครั้งที่ 1 ตุลาคม 65 -มีนาคม 66) 1,071,144</v>
      </c>
      <c r="C100" s="111" t="str">
        <f>+[2]ระบบการควบคุมฯ!C139</f>
        <v>ศธ 04002/ว5142 ลว 10 พ.ย. 65 ครั้งที่ 59</v>
      </c>
      <c r="D100" s="364">
        <f>+[2]ระบบการควบคุมฯ!F139</f>
        <v>1581444</v>
      </c>
      <c r="E100" s="364">
        <f>+[2]ระบบการควบคุมฯ!G139+[2]ระบบการควบคุมฯ!H139</f>
        <v>0</v>
      </c>
      <c r="F100" s="364">
        <f>+[2]ระบบการควบคุมฯ!I139+[2]ระบบการควบคุมฯ!J139</f>
        <v>0</v>
      </c>
      <c r="G100" s="115">
        <f>+[2]ระบบการควบคุมฯ!K139+[2]ระบบการควบคุมฯ!L139</f>
        <v>1521180</v>
      </c>
      <c r="H100" s="115">
        <f>+D100-E100-F100-G100</f>
        <v>60264</v>
      </c>
      <c r="I100" s="470" t="s">
        <v>15</v>
      </c>
    </row>
    <row r="101" spans="1:9" ht="18.600000000000001" hidden="1" customHeight="1" x14ac:dyDescent="0.25">
      <c r="A101" s="363" t="str">
        <f>+[2]ระบบการควบคุมฯ!A140</f>
        <v>3.9.1.1</v>
      </c>
      <c r="B101" s="853" t="str">
        <f>+[2]ระบบการควบคุมฯ!B140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101" s="111"/>
      <c r="D101" s="364"/>
      <c r="E101" s="364"/>
      <c r="F101" s="364"/>
      <c r="G101" s="115"/>
      <c r="H101" s="115"/>
      <c r="I101" s="470"/>
    </row>
    <row r="102" spans="1:9" ht="18.600000000000001" hidden="1" customHeight="1" x14ac:dyDescent="0.25">
      <c r="A102" s="363" t="str">
        <f>+[2]ระบบการควบคุมฯ!A141</f>
        <v>3.9.2</v>
      </c>
      <c r="B102" s="853" t="str">
        <f>+[2]ระบบการควบคุมฯ!B141</f>
        <v>พี่เลี้ยงเด็กพิการจ้างเหมาบริการจำนวน 14 อัตรา ครั้งที่ 1  ตุลาคม 65-31 มีนาคม 2566) อัตราละ 9,000 บาท  756000</v>
      </c>
      <c r="C102" s="111" t="str">
        <f>+[2]ระบบการควบคุมฯ!C141</f>
        <v>ศธ 04002/ว5142 ลว 10 พ.ย. 65 ครั้งที่ 59</v>
      </c>
      <c r="D102" s="364">
        <f>+[2]ระบบการควบคุมฯ!F141</f>
        <v>1161000</v>
      </c>
      <c r="E102" s="364">
        <f>+[2]ระบบการควบคุมฯ!G141+[2]ระบบการควบคุมฯ!H141</f>
        <v>0</v>
      </c>
      <c r="F102" s="364">
        <f>+[2]ระบบการควบคุมฯ!I141+[2]ระบบการควบคุมฯ!J141</f>
        <v>0</v>
      </c>
      <c r="G102" s="115">
        <f>+[2]ระบบการควบคุมฯ!K141+[2]ระบบการควบคุมฯ!L141</f>
        <v>922547.7</v>
      </c>
      <c r="H102" s="115">
        <f>+D102-E102-F102-G102</f>
        <v>238452.30000000005</v>
      </c>
      <c r="I102" s="470" t="s">
        <v>15</v>
      </c>
    </row>
    <row r="103" spans="1:9" ht="55.95" hidden="1" customHeight="1" x14ac:dyDescent="0.25">
      <c r="A103" s="363" t="str">
        <f>+[2]ระบบการควบคุมฯ!A142</f>
        <v>3.9.2.1</v>
      </c>
      <c r="B103" s="853" t="str">
        <f>+[2]ระบบการควบคุมฯ!B142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103" s="111"/>
      <c r="D103" s="367"/>
      <c r="E103" s="367"/>
      <c r="F103" s="367"/>
      <c r="G103" s="902"/>
      <c r="H103" s="902"/>
      <c r="I103" s="903"/>
    </row>
    <row r="104" spans="1:9" ht="55.95" hidden="1" customHeight="1" x14ac:dyDescent="0.25">
      <c r="A104" s="371">
        <f>+[2]ระบบการควบคุมฯ!A144</f>
        <v>3.1</v>
      </c>
      <c r="B104" s="852" t="str">
        <f>+[2]ระบบการควบคุมฯ!B144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104" s="852" t="str">
        <f>+[2]ระบบการควบคุมฯ!C144</f>
        <v>20004 66 00117 00114</v>
      </c>
      <c r="D104" s="357">
        <f>+D105</f>
        <v>6062685</v>
      </c>
      <c r="E104" s="357">
        <f t="shared" ref="E104:I104" si="45">+E105</f>
        <v>0</v>
      </c>
      <c r="F104" s="357">
        <f t="shared" si="45"/>
        <v>0</v>
      </c>
      <c r="G104" s="357">
        <f t="shared" si="45"/>
        <v>5807031.2999999998</v>
      </c>
      <c r="H104" s="357">
        <f t="shared" si="45"/>
        <v>255653.7</v>
      </c>
      <c r="I104" s="357">
        <f t="shared" si="45"/>
        <v>0</v>
      </c>
    </row>
    <row r="105" spans="1:9" ht="55.95" hidden="1" customHeight="1" x14ac:dyDescent="0.25">
      <c r="A105" s="358">
        <f>+[2]ระบบการควบคุมฯ!A154</f>
        <v>0</v>
      </c>
      <c r="B105" s="368" t="str">
        <f>+[2]ระบบการควบคุมฯ!B154</f>
        <v xml:space="preserve"> งบรายจ่ายอื่น 6611500</v>
      </c>
      <c r="C105" s="360" t="str">
        <f>+[2]ระบบการควบคุมฯ!C154</f>
        <v>20004 31006100 5000017</v>
      </c>
      <c r="D105" s="361">
        <f>SUM(D106:D120)</f>
        <v>6062685</v>
      </c>
      <c r="E105" s="361">
        <f t="shared" ref="E105:H105" si="46">SUM(E106:E120)</f>
        <v>0</v>
      </c>
      <c r="F105" s="361">
        <f t="shared" si="46"/>
        <v>0</v>
      </c>
      <c r="G105" s="361">
        <f t="shared" si="46"/>
        <v>5807031.2999999998</v>
      </c>
      <c r="H105" s="361">
        <f t="shared" si="46"/>
        <v>255653.7</v>
      </c>
      <c r="I105" s="361">
        <f t="shared" ref="I105" si="47">SUM(I106)</f>
        <v>0</v>
      </c>
    </row>
    <row r="106" spans="1:9" ht="37.200000000000003" hidden="1" customHeight="1" x14ac:dyDescent="0.25">
      <c r="A106" s="363" t="str">
        <f>+[2]ระบบการควบคุมฯ!A155</f>
        <v>3.10.1</v>
      </c>
      <c r="B106" s="853" t="str">
        <f>+[2]ระบบการควบคุมฯ!B155</f>
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</c>
      <c r="C106" s="853" t="str">
        <f>+[2]ระบบการควบคุมฯ!C155</f>
        <v>ศธ 04002/ว4735 ลว.19/ต.ค./2022 โอนครั้งที่ 1</v>
      </c>
      <c r="D106" s="364">
        <f>+[2]ระบบการควบคุมฯ!F155</f>
        <v>213240</v>
      </c>
      <c r="E106" s="364">
        <f>+[2]ระบบการควบคุมฯ!G155+[2]ระบบการควบคุมฯ!H155</f>
        <v>0</v>
      </c>
      <c r="F106" s="364">
        <f>+[2]ระบบการควบคุมฯ!I155+[2]ระบบการควบคุมฯ!J155</f>
        <v>0</v>
      </c>
      <c r="G106" s="115">
        <f>+[2]ระบบการควบคุมฯ!K155+[2]ระบบการควบคุมฯ!L155</f>
        <v>166086.29999999999</v>
      </c>
      <c r="H106" s="115">
        <f t="shared" ref="H106:H119" si="48">+D106-E106-F106-G106</f>
        <v>47153.700000000012</v>
      </c>
      <c r="I106" s="470" t="s">
        <v>15</v>
      </c>
    </row>
    <row r="107" spans="1:9" ht="55.95" hidden="1" customHeight="1" x14ac:dyDescent="0.25">
      <c r="A107" s="363" t="str">
        <f>+[2]ระบบการควบคุมฯ!A156</f>
        <v>3.10.1.1</v>
      </c>
      <c r="B107" s="853" t="str">
        <f>+[2]ระบบการควบคุมฯ!B156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07" s="853" t="str">
        <f>+[2]ระบบการควบคุมฯ!C156</f>
        <v>ศธ 04002/ว198 ลว.19/มค./2023 โอนครั้งที่ 208</v>
      </c>
      <c r="D107" s="364"/>
      <c r="E107" s="364"/>
      <c r="F107" s="364"/>
      <c r="G107" s="115"/>
      <c r="H107" s="115"/>
      <c r="I107" s="470"/>
    </row>
    <row r="108" spans="1:9" ht="55.95" hidden="1" customHeight="1" x14ac:dyDescent="0.25">
      <c r="A108" s="363" t="str">
        <f>+[2]ระบบการควบคุมฯ!A157</f>
        <v>3.10.1.2</v>
      </c>
      <c r="B108" s="853" t="str">
        <f>+[2]ระบบการควบคุมฯ!B157</f>
        <v xml:space="preserve">จัดสรรเงินประกันสังคม บุคลากรปฏิบัติงานในสำนักงานเขตพื้นที่ ครั้งที่ 1 (เพิ่มเติม) 540 บาท </v>
      </c>
      <c r="C108" s="853" t="str">
        <f>+[2]ระบบการควบคุมฯ!C157</f>
        <v xml:space="preserve">ศธ 04002/ว4909 ลว.28/ต.ค./2022 โอนครั้งที่ 23 </v>
      </c>
      <c r="D108" s="364"/>
      <c r="E108" s="364"/>
      <c r="F108" s="364"/>
      <c r="G108" s="115"/>
      <c r="H108" s="115"/>
      <c r="I108" s="470"/>
    </row>
    <row r="109" spans="1:9" ht="37.200000000000003" hidden="1" customHeight="1" x14ac:dyDescent="0.25">
      <c r="A109" s="363" t="str">
        <f>+[2]ระบบการควบคุมฯ!A158</f>
        <v>3.10.1.3</v>
      </c>
      <c r="B109" s="853" t="str">
        <f>+[2]ระบบการควบคุมฯ!B158</f>
        <v xml:space="preserve"> ค่าจ้างบุคลากรปฏิบัติงานในสำนักงานเขตพื้นที่การศึกษาที่ขาดแคลน ครั้งที่ 3(เมย - มิย 66) 76000 บาท </v>
      </c>
      <c r="C109" s="853" t="str">
        <f>+[2]ระบบการควบคุมฯ!C158</f>
        <v>ศธ 04002/ว1299 ลว.30 มีค 66 โอนครั้งที่ 439</v>
      </c>
      <c r="D109" s="364">
        <f>+[2]ระบบการควบคุมฯ!F158</f>
        <v>0</v>
      </c>
      <c r="E109" s="364">
        <f>+[2]ระบบการควบคุมฯ!G158+[2]ระบบการควบคุมฯ!H158</f>
        <v>0</v>
      </c>
      <c r="F109" s="364">
        <f>+[2]ระบบการควบคุมฯ!I158+[2]ระบบการควบคุมฯ!J158</f>
        <v>0</v>
      </c>
      <c r="G109" s="115">
        <f>+[2]ระบบการควบคุมฯ!K158+[2]ระบบการควบคุมฯ!L158</f>
        <v>0</v>
      </c>
      <c r="H109" s="115">
        <f t="shared" si="48"/>
        <v>0</v>
      </c>
      <c r="I109" s="470" t="s">
        <v>15</v>
      </c>
    </row>
    <row r="110" spans="1:9" ht="55.95" hidden="1" customHeight="1" x14ac:dyDescent="0.25">
      <c r="A110" s="1116" t="str">
        <f>+[2]ระบบการควบคุมฯ!A159</f>
        <v>3.10.2</v>
      </c>
      <c r="B110" s="1117" t="str">
        <f>+[2]ระบบการควบคุมฯ!B159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</c>
      <c r="C110" s="1117" t="str">
        <f>+[2]ระบบการควบคุมฯ!C159</f>
        <v>ศธ 04002/ว4735 ลว.19/ต.ค./2022 โอนครั้งที่1</v>
      </c>
      <c r="D110" s="1118">
        <f>+[2]ระบบการควบคุมฯ!F159</f>
        <v>3458550</v>
      </c>
      <c r="E110" s="1118">
        <f>+[2]ระบบการควบคุมฯ!G159+[2]ระบบการควบคุมฯ!H159</f>
        <v>0</v>
      </c>
      <c r="F110" s="1118">
        <f>+[2]ระบบการควบคุมฯ!I159+[2]ระบบการควบคุมฯ!J159</f>
        <v>0</v>
      </c>
      <c r="G110" s="1119">
        <f>+[2]ระบบการควบคุมฯ!K159+[2]ระบบการควบคุมฯ!L159</f>
        <v>3411300</v>
      </c>
      <c r="H110" s="1119">
        <f t="shared" si="48"/>
        <v>47250</v>
      </c>
      <c r="I110" s="1120" t="s">
        <v>15</v>
      </c>
    </row>
    <row r="111" spans="1:9" ht="55.95" hidden="1" customHeight="1" x14ac:dyDescent="0.25">
      <c r="A111" s="1121" t="str">
        <f>+[2]ระบบการควบคุมฯ!A160</f>
        <v>3.10.2.1</v>
      </c>
      <c r="B111" s="1122" t="str">
        <f>+[2]ระบบการควบคุมฯ!B160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11" s="1122" t="str">
        <f>+[2]ระบบการควบคุมฯ!C160</f>
        <v>ศธ 04002/ว198 ลว.19/มค./2023 โอนครั้งที่ 208</v>
      </c>
      <c r="D111" s="1123">
        <f>+[2]ระบบการควบคุมฯ!F162</f>
        <v>0</v>
      </c>
      <c r="E111" s="1123">
        <f>+[2]ระบบการควบคุมฯ!G162+[2]ระบบการควบคุมฯ!H162</f>
        <v>0</v>
      </c>
      <c r="F111" s="1123">
        <f>+[2]ระบบการควบคุมฯ!I162+[2]ระบบการควบคุมฯ!J162</f>
        <v>0</v>
      </c>
      <c r="G111" s="1124">
        <f>+[2]ระบบการควบคุมฯ!K162+[2]ระบบการควบคุมฯ!L162</f>
        <v>0</v>
      </c>
      <c r="H111" s="1124">
        <f t="shared" si="48"/>
        <v>0</v>
      </c>
      <c r="I111" s="1125" t="s">
        <v>15</v>
      </c>
    </row>
    <row r="112" spans="1:9" ht="18.600000000000001" hidden="1" customHeight="1" x14ac:dyDescent="0.25">
      <c r="A112" s="1121" t="str">
        <f>+[2]ระบบการควบคุมฯ!A161</f>
        <v>3.10.2.2</v>
      </c>
      <c r="B112" s="1122" t="str">
        <f>+[2]ระบบการควบคุมฯ!B161</f>
        <v xml:space="preserve">จัดสรรเงินประกันสังคม ครูขั้นวิกฤต ครั้งที่ 1 (เพิ่มเติม) 5,625 บาท </v>
      </c>
      <c r="C112" s="1122" t="str">
        <f>+[2]ระบบการควบคุมฯ!C161</f>
        <v xml:space="preserve">ศธ 04002/ว4909 ลว.28/ต.ค./2022 โอนครั้งที่ 23 </v>
      </c>
      <c r="D112" s="1123"/>
      <c r="E112" s="1123"/>
      <c r="F112" s="1123"/>
      <c r="G112" s="1124"/>
      <c r="H112" s="1124"/>
      <c r="I112" s="1125"/>
    </row>
    <row r="113" spans="1:9" ht="55.95" hidden="1" customHeight="1" x14ac:dyDescent="0.25">
      <c r="A113" s="1110" t="str">
        <f>+[2]ระบบการควบคุมฯ!A162</f>
        <v>3.10.2.3</v>
      </c>
      <c r="B113" s="1126" t="str">
        <f>+[2]ระบบการควบคุมฯ!B162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มิย 66) จำนวนเงิน 1,134,000.-บาท </v>
      </c>
      <c r="C113" s="1126" t="str">
        <f>+[2]ระบบการควบคุมฯ!C162</f>
        <v>ศธ 04002/ว1299 ลว.30 มีค 66 โอนครั้งที่ 439</v>
      </c>
      <c r="D113" s="1113"/>
      <c r="E113" s="1113"/>
      <c r="F113" s="1113"/>
      <c r="G113" s="1127"/>
      <c r="H113" s="1127"/>
      <c r="I113" s="1128"/>
    </row>
    <row r="114" spans="1:9" ht="93" hidden="1" customHeight="1" x14ac:dyDescent="0.25">
      <c r="A114" s="1116" t="str">
        <f>+[2]ระบบการควบคุมฯ!A163</f>
        <v>3.10.3</v>
      </c>
      <c r="B114" s="1117" t="str">
        <f>+[2]ระบบการควบคุมฯ!B163</f>
        <v>ค่าจ้างนักการภารโรง ค่าจ้าง 9,000.-บาท จำนวน 17 อัตรา  ครั้งที่ 1 (ต.ค.65 - ธ.ค.65) จำนวนเงิน 470,475.-บาท</v>
      </c>
      <c r="C114" s="1117" t="str">
        <f>+[2]ระบบการควบคุมฯ!C163</f>
        <v>ศธ 04002/ว4735 ลว.19/ต.ค./2022 โอนครั้งที่1</v>
      </c>
      <c r="D114" s="1118">
        <f>+[2]ระบบการควบคุมฯ!F163</f>
        <v>1436670</v>
      </c>
      <c r="E114" s="1118">
        <f>+[2]ระบบการควบคุมฯ!G163+[2]ระบบการควบคุมฯ!H163</f>
        <v>0</v>
      </c>
      <c r="F114" s="1118">
        <f>+[2]ระบบการควบคุมฯ!I163+[2]ระบบการควบคุมฯ!J163</f>
        <v>0</v>
      </c>
      <c r="G114" s="1119">
        <f>+[2]ระบบการควบคุมฯ!K163+[2]ระบบการควบคุมฯ!L163</f>
        <v>1436670</v>
      </c>
      <c r="H114" s="1119">
        <f t="shared" si="48"/>
        <v>0</v>
      </c>
      <c r="I114" s="1120" t="s">
        <v>15</v>
      </c>
    </row>
    <row r="115" spans="1:9" ht="55.95" hidden="1" customHeight="1" x14ac:dyDescent="0.25">
      <c r="A115" s="1121" t="str">
        <f>+[2]ระบบการควบคุมฯ!A164</f>
        <v>3.10.3.1</v>
      </c>
      <c r="B115" s="1122" t="str">
        <f>+[2]ระบบการควบคุมฯ!B164</f>
        <v>ค่าจ้างนักการภารโรง ค่าจ้าง 9,000.-บาท จำนวน 17 อัตรา  ครั้งที่ 2  (มค - มีค 66) จำนวนเงิน 481,950.-บาท</v>
      </c>
      <c r="C115" s="1122" t="str">
        <f>+[2]ระบบการควบคุมฯ!C164</f>
        <v>ศธ 04002/ว198 ลว.19/มค./2023 โอนครั้งที่ 208</v>
      </c>
      <c r="D115" s="1123">
        <f>+[2]ระบบการควบคุมฯ!F165</f>
        <v>0</v>
      </c>
      <c r="E115" s="1123">
        <f>+[2]ระบบการควบคุมฯ!G165+[2]ระบบการควบคุมฯ!H165</f>
        <v>0</v>
      </c>
      <c r="F115" s="1123">
        <f>+[2]ระบบการควบคุมฯ!I165+[2]ระบบการควบคุมฯ!J165</f>
        <v>0</v>
      </c>
      <c r="G115" s="1124">
        <f>+[2]ระบบการควบคุมฯ!K165+[2]ระบบการควบคุมฯ!L165</f>
        <v>0</v>
      </c>
      <c r="H115" s="1124">
        <f t="shared" si="48"/>
        <v>0</v>
      </c>
      <c r="I115" s="1125" t="s">
        <v>15</v>
      </c>
    </row>
    <row r="116" spans="1:9" ht="74.400000000000006" hidden="1" customHeight="1" x14ac:dyDescent="0.25">
      <c r="A116" s="1121" t="str">
        <f>+[2]ระบบการควบคุมฯ!A165</f>
        <v>3.10.3.2</v>
      </c>
      <c r="B116" s="1122" t="str">
        <f>+[2]ระบบการควบคุมฯ!B165</f>
        <v xml:space="preserve">จัดสรรเงินประกันสังคม นักการภารโรง ครั้งที่ 1 (เพิ่มเติม) 2,295 บาท </v>
      </c>
      <c r="C116" s="1122" t="str">
        <f>+[2]ระบบการควบคุมฯ!C165</f>
        <v xml:space="preserve">ศธ 04002/ว4909 ลว.28/ต.ค./2022 โอนครั้งที่ 23 </v>
      </c>
      <c r="D116" s="1123"/>
      <c r="E116" s="1123"/>
      <c r="F116" s="1123"/>
      <c r="G116" s="1124"/>
      <c r="H116" s="1124"/>
      <c r="I116" s="1125"/>
    </row>
    <row r="117" spans="1:9" ht="74.400000000000006" hidden="1" customHeight="1" x14ac:dyDescent="0.25">
      <c r="A117" s="1110" t="str">
        <f>+[2]ระบบการควบคุมฯ!A166</f>
        <v>3.10.3.3</v>
      </c>
      <c r="B117" s="1126" t="str">
        <f>+[2]ระบบการควบคุมฯ!B166</f>
        <v>ค่าจ้างนักการภารโรง ค่าจ้าง 9,000.-บาท จำนวน 17 อัตรา  ครั้งที่ 3 (เมย - มิย 66) จำนวนเงิน 481,950.-บาท</v>
      </c>
      <c r="C117" s="1126" t="str">
        <f>+[2]ระบบการควบคุมฯ!C166</f>
        <v>ศธ 04002/ว1299 ลว.30 มีค 66 โอนครั้งที่ 439</v>
      </c>
      <c r="D117" s="1113"/>
      <c r="E117" s="1113"/>
      <c r="F117" s="1113"/>
      <c r="G117" s="1127"/>
      <c r="H117" s="1127"/>
      <c r="I117" s="1128"/>
    </row>
    <row r="118" spans="1:9" ht="93" hidden="1" customHeight="1" x14ac:dyDescent="0.25">
      <c r="A118" s="363" t="str">
        <f>+[2]ระบบการควบคุมฯ!A167</f>
        <v>3.10.4</v>
      </c>
      <c r="B118" s="853" t="str">
        <f>+[2]ระบบการควบคุมฯ!B167</f>
        <v>เงินประกันสังคม จ้างครูธุรการ ครั้งที่ 1 (เพิ่มเติม) 7,425บาท /จัดสรร 7200 บาท</v>
      </c>
      <c r="C118" s="853" t="str">
        <f>+[2]ระบบการควบคุมฯ!C167</f>
        <v xml:space="preserve">ศธ 04002/ว4909 ลว.28/ต.ค./2022 โอนครั้งที่ 23 </v>
      </c>
      <c r="D118" s="364">
        <f>+[2]ระบบการควบคุมฯ!F167</f>
        <v>7425</v>
      </c>
      <c r="E118" s="364">
        <f>+[2]ระบบการควบคุมฯ!G167+[2]ระบบการควบคุมฯ!H167</f>
        <v>0</v>
      </c>
      <c r="F118" s="364">
        <f>+[2]ระบบการควบคุมฯ!I167+[2]ระบบการควบคุมฯ!J167</f>
        <v>0</v>
      </c>
      <c r="G118" s="115">
        <f>+[2]ระบบการควบคุมฯ!K167+[2]ระบบการควบคุมฯ!L167</f>
        <v>900</v>
      </c>
      <c r="H118" s="115">
        <f t="shared" si="48"/>
        <v>6525</v>
      </c>
      <c r="I118" s="470" t="s">
        <v>15</v>
      </c>
    </row>
    <row r="119" spans="1:9" ht="55.95" hidden="1" customHeight="1" x14ac:dyDescent="0.25">
      <c r="A119" s="1116" t="str">
        <f>+[2]ระบบการควบคุมฯ!A168</f>
        <v>3.10.5</v>
      </c>
      <c r="B119" s="1117" t="str">
        <f>+[2]ระบบการควบคุมฯ!B168</f>
        <v>ค่าจ้างบุคลากรวิทยาศาสตร์และคณิตศาสตร์ ครั้งที่ 1 ระยะเวลา 6 เดือน (ตุลาคม 2565-มีนาคม 2565)  568,080</v>
      </c>
      <c r="C119" s="1117" t="str">
        <f>+[2]ระบบการควบคุมฯ!C168</f>
        <v>ศธ 04002/ว5145 ลว.11/พ.ย./2022 โอนครั้งที่ 63</v>
      </c>
      <c r="D119" s="1118">
        <f>+[2]ระบบการควบคุมฯ!F168</f>
        <v>946800</v>
      </c>
      <c r="E119" s="1118">
        <f>+[2]ระบบการควบคุมฯ!G168+[2]ระบบการควบคุมฯ!H168</f>
        <v>0</v>
      </c>
      <c r="F119" s="1118">
        <f>+[2]ระบบการควบคุมฯ!I168+[2]ระบบการควบคุมฯ!J168</f>
        <v>0</v>
      </c>
      <c r="G119" s="1119">
        <f>+[2]ระบบการควบคุมฯ!K168+[2]ระบบการควบคุมฯ!L168</f>
        <v>792075</v>
      </c>
      <c r="H119" s="1119">
        <f t="shared" si="48"/>
        <v>154725</v>
      </c>
      <c r="I119" s="1120" t="s">
        <v>15</v>
      </c>
    </row>
    <row r="120" spans="1:9" ht="93" hidden="1" customHeight="1" x14ac:dyDescent="0.25">
      <c r="A120" s="1110" t="str">
        <f>+[2]ระบบการควบคุมฯ!A169</f>
        <v>3.10.5.1</v>
      </c>
      <c r="B120" s="1126" t="str">
        <f>+[2]ระบบการควบคุมฯ!B169</f>
        <v>ค่าจ้างบุคลากรวิทยาศาสตร์และคณิตศาสตร์ ครั้งที่ 1 ระยะเวลา46 เดือน (เม ย 66 - กค 66)  378,720</v>
      </c>
      <c r="C120" s="1126" t="str">
        <f>+[2]ระบบการควบคุมฯ!C169</f>
        <v>ศธ 04002/ว1168 ลว.20 มีค 66  โอนครั้งที่ 414</v>
      </c>
      <c r="D120" s="1113"/>
      <c r="E120" s="1113"/>
      <c r="F120" s="1113"/>
      <c r="G120" s="1127"/>
      <c r="H120" s="1127"/>
      <c r="I120" s="1128"/>
    </row>
    <row r="121" spans="1:9" ht="74.400000000000006" hidden="1" customHeight="1" x14ac:dyDescent="0.25">
      <c r="A121" s="875">
        <f>+[2]ระบบการควบคุมฯ!A173</f>
        <v>3.11</v>
      </c>
      <c r="B121" s="852" t="str">
        <f>+[2]ระบบการควบคุมฯ!B173</f>
        <v>กิจกรรมจัดหาบุคลากรสนับสนุนการปฏิบัติงานให้ราชการ (คืนครูให้นักเรียนสำหรับโรงเรียนปกติ)</v>
      </c>
      <c r="C121" s="852" t="str">
        <f>+[2]ระบบการควบคุมฯ!C173</f>
        <v>20004 66 00117 87195</v>
      </c>
      <c r="D121" s="357">
        <f>+D122</f>
        <v>5999275</v>
      </c>
      <c r="E121" s="357">
        <f t="shared" ref="E121:I121" si="49">+E122</f>
        <v>0</v>
      </c>
      <c r="F121" s="357">
        <f t="shared" si="49"/>
        <v>0</v>
      </c>
      <c r="G121" s="357">
        <f t="shared" si="49"/>
        <v>5735937.0999999996</v>
      </c>
      <c r="H121" s="357">
        <f t="shared" si="49"/>
        <v>263337.90000000037</v>
      </c>
      <c r="I121" s="357">
        <f t="shared" si="49"/>
        <v>0</v>
      </c>
    </row>
    <row r="122" spans="1:9" ht="93" hidden="1" customHeight="1" x14ac:dyDescent="0.25">
      <c r="A122" s="358">
        <f>+[2]ระบบการควบคุมฯ!A174</f>
        <v>0</v>
      </c>
      <c r="B122" s="368" t="str">
        <f>+[2]ระบบการควบคุมฯ!B174</f>
        <v xml:space="preserve"> งบรายจ่ายอื่น 6611500</v>
      </c>
      <c r="C122" s="360" t="str">
        <f>+[2]ระบบการควบคุมฯ!C174</f>
        <v>20004 31006100 5000024</v>
      </c>
      <c r="D122" s="361">
        <f>SUM(D123:D127)</f>
        <v>5999275</v>
      </c>
      <c r="E122" s="361">
        <f t="shared" ref="E122:H122" si="50">SUM(E123:E127)</f>
        <v>0</v>
      </c>
      <c r="F122" s="361">
        <f t="shared" si="50"/>
        <v>0</v>
      </c>
      <c r="G122" s="361">
        <f t="shared" si="50"/>
        <v>5735937.0999999996</v>
      </c>
      <c r="H122" s="361">
        <f t="shared" si="50"/>
        <v>263337.90000000037</v>
      </c>
      <c r="I122" s="361">
        <f t="shared" ref="I122" si="51">SUM(I123)</f>
        <v>0</v>
      </c>
    </row>
    <row r="123" spans="1:9" ht="74.400000000000006" hidden="1" customHeight="1" x14ac:dyDescent="0.25">
      <c r="A123" s="1116" t="str">
        <f>+[2]ระบบการควบคุมฯ!A175</f>
        <v>3.11.1</v>
      </c>
      <c r="B123" s="1117" t="str">
        <f>+[2]ระบบการควบคุมฯ!B175</f>
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</c>
      <c r="C123" s="1129" t="str">
        <f>+[2]ระบบการควบคุมฯ!C175</f>
        <v>ศธ 04002/ว4735 ลว.19/ต.ค./2022 โอนครั้งที่ 1</v>
      </c>
      <c r="D123" s="1118">
        <f>+[2]ระบบการควบคุมฯ!F175</f>
        <v>4460275</v>
      </c>
      <c r="E123" s="1118">
        <f>+[2]ระบบการควบคุมฯ!G175+[2]ระบบการควบคุมฯ!H175</f>
        <v>0</v>
      </c>
      <c r="F123" s="1118">
        <f>+[2]ระบบการควบคุมฯ!I175+[2]ระบบการควบคุมฯ!J175</f>
        <v>0</v>
      </c>
      <c r="G123" s="1119">
        <f>+[2]ระบบการควบคุมฯ!K175+[2]ระบบการควบคุมฯ!L175</f>
        <v>4412937.0999999996</v>
      </c>
      <c r="H123" s="1119">
        <f>+D123-E123-F123-G123</f>
        <v>47337.900000000373</v>
      </c>
      <c r="I123" s="1120" t="s">
        <v>15</v>
      </c>
    </row>
    <row r="124" spans="1:9" ht="93" hidden="1" customHeight="1" x14ac:dyDescent="0.25">
      <c r="A124" s="1121" t="str">
        <f>+[2]ระบบการควบคุมฯ!A176</f>
        <v>3.11.1.1</v>
      </c>
      <c r="B124" s="1122" t="str">
        <f>+[2]ระบบการควบคุมฯ!B176</f>
        <v xml:space="preserve">ค่าจ้างธุรการโรงเรียนรายเดิมจ้างต่อเนื่อง  ค่าจ้าง 15,000.00 บาท จำนวน 32 อัตรา ครั้งที่ 2  (มค - มีค 66) จำนวนเงิน 1,465,650.-บาท </v>
      </c>
      <c r="C124" s="1130" t="str">
        <f>+[2]ระบบการควบคุมฯ!C176</f>
        <v>ศธ 04002/ว198 ลว.19/มค./2023 โอนครั้งที่ 208</v>
      </c>
      <c r="D124" s="1123"/>
      <c r="E124" s="1123"/>
      <c r="F124" s="1123"/>
      <c r="G124" s="1124"/>
      <c r="H124" s="1124"/>
      <c r="I124" s="1125"/>
    </row>
    <row r="125" spans="1:9" ht="74.400000000000006" hidden="1" customHeight="1" x14ac:dyDescent="0.25">
      <c r="A125" s="1110" t="str">
        <f>+[2]ระบบการควบคุมฯ!A177</f>
        <v>3.11.1.2</v>
      </c>
      <c r="B125" s="1126" t="str">
        <f>+[2]ระบบการควบคุมฯ!B177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25" s="1131" t="str">
        <f>+[2]ระบบการควบคุมฯ!C177</f>
        <v>ศธ 04002/ว1299 ลว.30 มีค 66 โอนครั้งที่ 439</v>
      </c>
      <c r="D125" s="1113"/>
      <c r="E125" s="1113"/>
      <c r="F125" s="1113"/>
      <c r="G125" s="1127"/>
      <c r="H125" s="1127"/>
      <c r="I125" s="1128"/>
    </row>
    <row r="126" spans="1:9" ht="74.400000000000006" hidden="1" customHeight="1" x14ac:dyDescent="0.25">
      <c r="A126" s="1116" t="str">
        <f>+[2]ระบบการควบคุมฯ!A178</f>
        <v>3.11.2</v>
      </c>
      <c r="B126" s="1117" t="str">
        <f>+[2]ระบบการควบคุมฯ!B178</f>
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</c>
      <c r="C126" s="1129" t="str">
        <f>+[2]ระบบการควบคุมฯ!C178</f>
        <v>ศธ 04002/ว4735 ลว.19/ต.ค./2022 โอนครั้งที่1</v>
      </c>
      <c r="D126" s="1118">
        <f>+[2]ระบบการควบคุมฯ!F178</f>
        <v>1539000</v>
      </c>
      <c r="E126" s="1118">
        <f>+[2]ระบบการควบคุมฯ!G178+[2]ระบบการควบคุมฯ!H178</f>
        <v>0</v>
      </c>
      <c r="F126" s="1118">
        <f>+[2]ระบบการควบคุมฯ!I178+[2]ระบบการควบคุมฯ!J178</f>
        <v>0</v>
      </c>
      <c r="G126" s="1119">
        <f>+[2]ระบบการควบคุมฯ!K178+[2]ระบบการควบคุมฯ!L178</f>
        <v>1323000</v>
      </c>
      <c r="H126" s="1119">
        <f>+D126-E126-F126-G126</f>
        <v>216000</v>
      </c>
      <c r="I126" s="1120" t="s">
        <v>15</v>
      </c>
    </row>
    <row r="127" spans="1:9" ht="55.95" hidden="1" customHeight="1" x14ac:dyDescent="0.25">
      <c r="A127" s="1121" t="str">
        <f>+[2]ระบบการควบคุมฯ!A179</f>
        <v>3.11.2.1</v>
      </c>
      <c r="B127" s="1122" t="str">
        <f>+[2]ระบบการควบคุมฯ!B179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27" s="1130" t="str">
        <f>+[2]ระบบการควบคุมฯ!C179</f>
        <v>ศธ 04002/ว198 ลว.19/มค./2023 โอนครั้งที่ 208</v>
      </c>
      <c r="D127" s="1123"/>
      <c r="E127" s="1123"/>
      <c r="F127" s="1123"/>
      <c r="G127" s="1124"/>
      <c r="H127" s="1124"/>
      <c r="I127" s="1125"/>
    </row>
    <row r="128" spans="1:9" ht="74.400000000000006" hidden="1" customHeight="1" x14ac:dyDescent="0.25">
      <c r="A128" s="1110" t="str">
        <f>+[2]ระบบการควบคุมฯ!A180</f>
        <v>3.11.2.2</v>
      </c>
      <c r="B128" s="1126" t="str">
        <f>+[2]ระบบการควบคุมฯ!B180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28" s="1131" t="str">
        <f>+[2]ระบบการควบคุมฯ!C180</f>
        <v>ศธ 04002/ว1299 ลว.30 มีค 66 โอนครั้งที่ 439</v>
      </c>
      <c r="D128" s="1113"/>
      <c r="E128" s="1113"/>
      <c r="F128" s="1113"/>
      <c r="G128" s="1127"/>
      <c r="H128" s="1127"/>
      <c r="I128" s="1128"/>
    </row>
    <row r="129" spans="1:9" ht="74.400000000000006" hidden="1" customHeight="1" x14ac:dyDescent="0.25">
      <c r="A129" s="875">
        <f>+[2]ระบบการควบคุมฯ!A182</f>
        <v>3.12</v>
      </c>
      <c r="B129" s="852" t="str">
        <f>+[2]ระบบการควบคุมฯ!B182</f>
        <v xml:space="preserve">กิจกรรมการยกระดับคุณภาพการเรียนรู้ภาษาไทย  </v>
      </c>
      <c r="C129" s="852" t="str">
        <f>+[2]ระบบการควบคุมฯ!C182</f>
        <v>20004 66 96778 00000</v>
      </c>
      <c r="D129" s="357">
        <f>+D130</f>
        <v>800</v>
      </c>
      <c r="E129" s="357">
        <f t="shared" ref="E129:I129" si="52">+E130</f>
        <v>0</v>
      </c>
      <c r="F129" s="357">
        <f t="shared" si="52"/>
        <v>0</v>
      </c>
      <c r="G129" s="357">
        <f t="shared" si="52"/>
        <v>800</v>
      </c>
      <c r="H129" s="357">
        <f t="shared" si="52"/>
        <v>0</v>
      </c>
      <c r="I129" s="357">
        <f t="shared" si="52"/>
        <v>0</v>
      </c>
    </row>
    <row r="130" spans="1:9" ht="55.95" hidden="1" customHeight="1" x14ac:dyDescent="0.25">
      <c r="A130" s="358">
        <f>+[2]ระบบการควบคุมฯ!A183</f>
        <v>0</v>
      </c>
      <c r="B130" s="368" t="str">
        <f>+[2]ระบบการควบคุมฯ!B183</f>
        <v xml:space="preserve"> งบรายจ่ายอื่น 6611500</v>
      </c>
      <c r="C130" s="360" t="str">
        <f>+[2]ระบบการควบคุมฯ!C183</f>
        <v>20004 31006100 5000025</v>
      </c>
      <c r="D130" s="361">
        <f>SUM(D131)</f>
        <v>800</v>
      </c>
      <c r="E130" s="361">
        <f t="shared" ref="E130:I130" si="53">SUM(E131)</f>
        <v>0</v>
      </c>
      <c r="F130" s="361">
        <f t="shared" si="53"/>
        <v>0</v>
      </c>
      <c r="G130" s="361">
        <f t="shared" si="53"/>
        <v>800</v>
      </c>
      <c r="H130" s="361">
        <f t="shared" si="53"/>
        <v>0</v>
      </c>
      <c r="I130" s="361">
        <f t="shared" si="53"/>
        <v>0</v>
      </c>
    </row>
    <row r="131" spans="1:9" ht="74.400000000000006" x14ac:dyDescent="0.25">
      <c r="A131" s="363" t="str">
        <f>+[2]ระบบการควบคุมฯ!A184</f>
        <v>3.12.1</v>
      </c>
      <c r="B131" s="853" t="str">
        <f>+[2]ระบบการควบคุมฯ!B184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31" s="111" t="str">
        <f>+[2]ระบบการควบคุมฯ!C184</f>
        <v>ศธ 04002/ว4953 ลว.31/ต.ค./2022 โอนครั้งที่ 19</v>
      </c>
      <c r="D131" s="364">
        <f>+[2]ระบบการควบคุมฯ!F184</f>
        <v>800</v>
      </c>
      <c r="E131" s="364">
        <f>+[2]ระบบการควบคุมฯ!G184+[2]ระบบการควบคุมฯ!H184</f>
        <v>0</v>
      </c>
      <c r="F131" s="364">
        <f>+[2]ระบบการควบคุมฯ!I184+[2]ระบบการควบคุมฯ!J184</f>
        <v>0</v>
      </c>
      <c r="G131" s="115">
        <f>+[2]ระบบการควบคุมฯ!K184+[2]ระบบการควบคุมฯ!L184</f>
        <v>800</v>
      </c>
      <c r="H131" s="115">
        <f>+D131-E131-F131-G131</f>
        <v>0</v>
      </c>
      <c r="I131" s="470" t="s">
        <v>96</v>
      </c>
    </row>
    <row r="132" spans="1:9" ht="37.200000000000003" x14ac:dyDescent="0.25">
      <c r="A132" s="118">
        <f>+[5]ระบบการควบคุมฯ!A62</f>
        <v>4</v>
      </c>
      <c r="B132" s="119" t="str">
        <f>+[5]ระบบการควบคุมฯ!B62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32" s="372" t="str">
        <f>+[3]ระบบการควบคุมฯ!C136</f>
        <v>20004 31006200</v>
      </c>
      <c r="D132" s="120">
        <f>+D133+D137</f>
        <v>4200</v>
      </c>
      <c r="E132" s="120">
        <f t="shared" ref="E132:H132" si="54">+E133+E137</f>
        <v>0</v>
      </c>
      <c r="F132" s="120">
        <f t="shared" si="54"/>
        <v>0</v>
      </c>
      <c r="G132" s="120">
        <f t="shared" si="54"/>
        <v>880</v>
      </c>
      <c r="H132" s="120">
        <f t="shared" si="54"/>
        <v>3320</v>
      </c>
      <c r="I132" s="121"/>
    </row>
    <row r="133" spans="1:9" ht="37.200000000000003" x14ac:dyDescent="0.25">
      <c r="A133" s="122">
        <f>+[3]ระบบการควบคุมฯ!A137</f>
        <v>4.0999999999999996</v>
      </c>
      <c r="B133" s="123" t="str">
        <f>+[3]ระบบการควบคุมฯ!B137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33" s="123" t="str">
        <f>+[3]ระบบการควบคุมฯ!C137</f>
        <v>20004 66 5203900000</v>
      </c>
      <c r="D133" s="125">
        <f>+D134</f>
        <v>600</v>
      </c>
      <c r="E133" s="125">
        <f t="shared" ref="E133:H133" si="55">+E134</f>
        <v>0</v>
      </c>
      <c r="F133" s="125">
        <f t="shared" si="55"/>
        <v>0</v>
      </c>
      <c r="G133" s="125">
        <f t="shared" si="55"/>
        <v>0</v>
      </c>
      <c r="H133" s="125">
        <f t="shared" si="55"/>
        <v>600</v>
      </c>
      <c r="I133" s="126"/>
    </row>
    <row r="134" spans="1:9" ht="18.600000000000001" x14ac:dyDescent="0.25">
      <c r="A134" s="127"/>
      <c r="B134" s="471" t="str">
        <f>+[3]ระบบการควบคุมฯ!B138</f>
        <v>งบรายจ่ายอื่น 6611500</v>
      </c>
      <c r="C134" s="373" t="str">
        <f>+[3]ระบบการควบคุมฯ!C138</f>
        <v xml:space="preserve">20004 31006200 </v>
      </c>
      <c r="D134" s="129">
        <f>SUM(D135:D136)</f>
        <v>600</v>
      </c>
      <c r="E134" s="129">
        <f t="shared" ref="E134:H134" si="56">SUM(E135:E136)</f>
        <v>0</v>
      </c>
      <c r="F134" s="129">
        <f t="shared" si="56"/>
        <v>0</v>
      </c>
      <c r="G134" s="129">
        <f t="shared" si="56"/>
        <v>0</v>
      </c>
      <c r="H134" s="129">
        <f t="shared" si="56"/>
        <v>600</v>
      </c>
      <c r="I134" s="130"/>
    </row>
    <row r="135" spans="1:9" ht="93" x14ac:dyDescent="0.25">
      <c r="A135" s="131" t="str">
        <f>+[3]ระบบการควบคุมฯ!A139</f>
        <v>4.1.1</v>
      </c>
      <c r="B135" s="132" t="str">
        <f>+[2]ระบบการควบคุมฯ!B193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35" s="132" t="str">
        <f>+[2]ระบบการควบคุมฯ!C193</f>
        <v>ศธ 04002/ว5651 ลว.16/ธ.ค./2565 โอนครั้งที่ 124  รหัสงบป 20004 31006200 5000005</v>
      </c>
      <c r="D135" s="133">
        <f>+[2]ระบบการควบคุมฯ!F193</f>
        <v>600</v>
      </c>
      <c r="E135" s="134">
        <f>+[2]ระบบการควบคุมฯ!G193+[2]ระบบการควบคุมฯ!H193</f>
        <v>0</v>
      </c>
      <c r="F135" s="134">
        <f>+[2]ระบบการควบคุมฯ!I193+[2]ระบบการควบคุมฯ!J193</f>
        <v>0</v>
      </c>
      <c r="G135" s="134">
        <f>+[2]ระบบการควบคุมฯ!K193+[2]ระบบการควบคุมฯ!L193</f>
        <v>0</v>
      </c>
      <c r="H135" s="1132">
        <f>+D135-E135-F135-G135</f>
        <v>600</v>
      </c>
      <c r="I135" s="135" t="s">
        <v>178</v>
      </c>
    </row>
    <row r="136" spans="1:9" ht="74.400000000000006" x14ac:dyDescent="0.25">
      <c r="A136" s="131" t="str">
        <f>+[3]ระบบการควบคุมฯ!A140</f>
        <v>4.1.2</v>
      </c>
      <c r="B136" s="132" t="str">
        <f>+[3]ระบบการควบคุมฯ!B140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36" s="132" t="str">
        <f>+[3]ระบบการควบคุมฯ!C140</f>
        <v>ศธ 04002/ว2758 ลว.20/ก.ค./2565 โอนครั้งที่ 649</v>
      </c>
      <c r="D136" s="133">
        <f>+[3]ระบบการควบคุมฯ!F140</f>
        <v>0</v>
      </c>
      <c r="E136" s="134">
        <f>+[3]ระบบการควบคุมฯ!G140+[3]ระบบการควบคุมฯ!H140</f>
        <v>0</v>
      </c>
      <c r="F136" s="134">
        <f>+[3]ระบบการควบคุมฯ!I140+[3]ระบบการควบคุมฯ!J140</f>
        <v>0</v>
      </c>
      <c r="G136" s="134">
        <f>+[3]ระบบการควบคุมฯ!K140+[3]ระบบการควบคุมฯ!L140</f>
        <v>0</v>
      </c>
      <c r="H136" s="134">
        <f>+D136-E136-F136-G136</f>
        <v>0</v>
      </c>
      <c r="I136" s="135" t="s">
        <v>112</v>
      </c>
    </row>
    <row r="137" spans="1:9" ht="37.200000000000003" x14ac:dyDescent="0.25">
      <c r="A137" s="122">
        <f>+[3]ระบบการควบคุมฯ!A142</f>
        <v>4.2</v>
      </c>
      <c r="B137" s="123" t="str">
        <f>+[5]ระบบการควบคุมฯ!B63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37" s="123" t="str">
        <f>+[3]ระบบการควบคุมฯ!C142</f>
        <v>20004 66 86179 00000</v>
      </c>
      <c r="D137" s="125">
        <f>+D138</f>
        <v>3600</v>
      </c>
      <c r="E137" s="125">
        <f t="shared" ref="E137:H137" si="57">+E138</f>
        <v>0</v>
      </c>
      <c r="F137" s="125">
        <f t="shared" si="57"/>
        <v>0</v>
      </c>
      <c r="G137" s="125">
        <f t="shared" si="57"/>
        <v>880</v>
      </c>
      <c r="H137" s="125">
        <f t="shared" si="57"/>
        <v>2720</v>
      </c>
      <c r="I137" s="126"/>
    </row>
    <row r="138" spans="1:9" ht="37.200000000000003" x14ac:dyDescent="0.25">
      <c r="A138" s="127"/>
      <c r="B138" s="128" t="str">
        <f>+[5]ระบบการควบคุมฯ!B64</f>
        <v>งบรายจ่ายอื่น 6511500</v>
      </c>
      <c r="C138" s="373" t="str">
        <f>+[3]ระบบการควบคุมฯ!C143</f>
        <v>20004 31006200 5000007</v>
      </c>
      <c r="D138" s="129">
        <f>SUM(D139:D141)</f>
        <v>3600</v>
      </c>
      <c r="E138" s="129">
        <f t="shared" ref="E138:H138" si="58">SUM(E139:E141)</f>
        <v>0</v>
      </c>
      <c r="F138" s="129">
        <f t="shared" si="58"/>
        <v>0</v>
      </c>
      <c r="G138" s="129">
        <f t="shared" si="58"/>
        <v>880</v>
      </c>
      <c r="H138" s="129">
        <f t="shared" si="58"/>
        <v>2720</v>
      </c>
      <c r="I138" s="130"/>
    </row>
    <row r="139" spans="1:9" ht="111.6" x14ac:dyDescent="0.25">
      <c r="A139" s="131" t="str">
        <f>+[2]ระบบการควบคุมฯ!A198</f>
        <v>4.2.1</v>
      </c>
      <c r="B139" s="132" t="str">
        <f>+[2]ระบบการควบคุมฯ!B198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39" s="132" t="str">
        <f>+[2]ระบบการควบคุมฯ!C198</f>
        <v>ศธ 04002/ว58 ลว. 9 มค 66 โอนครั้งที่ 176</v>
      </c>
      <c r="D139" s="133">
        <f>+[2]ระบบการควบคุมฯ!F198</f>
        <v>3600</v>
      </c>
      <c r="E139" s="134">
        <f>+'[2]ยุทธศาสตร์เสริมสร้าง 31006200'!I37+'[2]ยุทธศาสตร์เสริมสร้าง 31006200'!J37</f>
        <v>0</v>
      </c>
      <c r="F139" s="134">
        <f>+[2]ระบบการควบคุมฯ!I198+[2]ระบบการควบคุมฯ!J198</f>
        <v>0</v>
      </c>
      <c r="G139" s="134">
        <f>+[2]ระบบการควบคุมฯ!K198+[2]ระบบการควบคุมฯ!L198</f>
        <v>880</v>
      </c>
      <c r="H139" s="134">
        <f>+D139-E139-F139-G139</f>
        <v>2720</v>
      </c>
      <c r="I139" s="135" t="s">
        <v>182</v>
      </c>
    </row>
    <row r="140" spans="1:9" ht="111.6" x14ac:dyDescent="0.25">
      <c r="A140" s="131" t="str">
        <f>+[3]ระบบการควบคุมฯ!A145</f>
        <v>4.2.2</v>
      </c>
      <c r="B140" s="132" t="str">
        <f>+[3]ระบบการควบคุมฯ!B145</f>
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</c>
      <c r="C140" s="132" t="str">
        <f>+[3]ระบบการควบคุมฯ!C145</f>
        <v>ศธ 04002/ว1738 ลว.6/พ.ค./2565 โอนครั้งที่ 425</v>
      </c>
      <c r="D140" s="133">
        <f>+[3]ระบบการควบคุมฯ!F145</f>
        <v>0</v>
      </c>
      <c r="E140" s="134">
        <f>+[3]ระบบการควบคุมฯ!G145+[3]ระบบการควบคุมฯ!H145</f>
        <v>0</v>
      </c>
      <c r="F140" s="134">
        <f>+[3]ระบบการควบคุมฯ!I145+[3]ระบบการควบคุมฯ!J145</f>
        <v>0</v>
      </c>
      <c r="G140" s="134">
        <f>+[3]ระบบการควบคุมฯ!K145+[3]ระบบการควบคุมฯ!L145</f>
        <v>0</v>
      </c>
      <c r="H140" s="134">
        <f t="shared" ref="H140:H141" si="59">+D140-E140-F140-G140</f>
        <v>0</v>
      </c>
      <c r="I140" s="192" t="s">
        <v>107</v>
      </c>
    </row>
    <row r="141" spans="1:9" ht="37.200000000000003" hidden="1" customHeight="1" x14ac:dyDescent="0.25">
      <c r="A141" s="131" t="str">
        <f>+[3]ระบบการควบคุมฯ!A146</f>
        <v>4.2.3</v>
      </c>
      <c r="B141" s="132" t="str">
        <f>+[3]ระบบการควบคุมฯ!B146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41" s="132" t="str">
        <f>+[3]ระบบการควบคุมฯ!C146</f>
        <v>ศธ 04002/ว1771 ลว.10/พ.ค./2565 โอนครั้งที่ 433</v>
      </c>
      <c r="D141" s="133">
        <f>+[3]ระบบการควบคุมฯ!F146</f>
        <v>0</v>
      </c>
      <c r="E141" s="134">
        <f>+[3]ระบบการควบคุมฯ!G146+[3]ระบบการควบคุมฯ!H146</f>
        <v>0</v>
      </c>
      <c r="F141" s="134">
        <f>+[3]ระบบการควบคุมฯ!I146+[3]ระบบการควบคุมฯ!J146</f>
        <v>0</v>
      </c>
      <c r="G141" s="134">
        <f>+[3]ระบบการควบคุมฯ!K146+[3]ระบบการควบคุมฯ!L146</f>
        <v>0</v>
      </c>
      <c r="H141" s="134">
        <f t="shared" si="59"/>
        <v>0</v>
      </c>
      <c r="I141" s="135" t="s">
        <v>96</v>
      </c>
    </row>
    <row r="142" spans="1:9" ht="18.600000000000001" hidden="1" customHeight="1" x14ac:dyDescent="0.25">
      <c r="A142" s="118">
        <f>+[3]ระบบการควบคุมฯ!A149</f>
        <v>5</v>
      </c>
      <c r="B142" s="119" t="str">
        <f>+[3]ระบบการควบคุมฯ!B149</f>
        <v>โครงการโรงเรียนคุณภาพประจำตำบล</v>
      </c>
      <c r="C142" s="372" t="str">
        <f>+[3]ระบบการควบคุมฯ!C149</f>
        <v>20004 31011600</v>
      </c>
      <c r="D142" s="120">
        <f>+D143+D148</f>
        <v>45000</v>
      </c>
      <c r="E142" s="120">
        <f t="shared" ref="E142:H142" si="60">+E143+E148</f>
        <v>0</v>
      </c>
      <c r="F142" s="120">
        <f t="shared" si="60"/>
        <v>0</v>
      </c>
      <c r="G142" s="120">
        <f t="shared" si="60"/>
        <v>0</v>
      </c>
      <c r="H142" s="120">
        <f t="shared" si="60"/>
        <v>45000</v>
      </c>
      <c r="I142" s="121"/>
    </row>
    <row r="143" spans="1:9" ht="130.19999999999999" hidden="1" customHeight="1" x14ac:dyDescent="0.25">
      <c r="A143" s="122">
        <f>+[2]ระบบการควบคุมฯ!A208</f>
        <v>5.0999999999999996</v>
      </c>
      <c r="B143" s="123" t="str">
        <f>+[2]ระบบการควบคุมฯ!B208</f>
        <v>กิจกรรมโรงเรียนคุณภาพประจำตำบล(1 ตำบล 1 โรงเรียนคุณภาพ)</v>
      </c>
      <c r="C143" s="123" t="str">
        <f>+[2]ระบบการควบคุมฯ!C208</f>
        <v>20004 66 00036 00000</v>
      </c>
      <c r="D143" s="125">
        <f>+D144</f>
        <v>45000</v>
      </c>
      <c r="E143" s="125">
        <f t="shared" ref="E143:H143" si="61">+E144</f>
        <v>0</v>
      </c>
      <c r="F143" s="125">
        <f t="shared" si="61"/>
        <v>0</v>
      </c>
      <c r="G143" s="125">
        <f t="shared" si="61"/>
        <v>0</v>
      </c>
      <c r="H143" s="125">
        <f t="shared" si="61"/>
        <v>45000</v>
      </c>
      <c r="I143" s="126"/>
    </row>
    <row r="144" spans="1:9" ht="111.6" hidden="1" customHeight="1" x14ac:dyDescent="0.25">
      <c r="A144" s="127" t="str">
        <f>+[2]ระบบการควบคุมฯ!A209</f>
        <v>5.1.1</v>
      </c>
      <c r="B144" s="128" t="str">
        <f>+[2]ระบบการควบคุมฯ!B209</f>
        <v>งบรายจ่ายอื่น   6611500</v>
      </c>
      <c r="C144" s="373" t="str">
        <f>+[2]ระบบการควบคุมฯ!C209</f>
        <v>20004 31011600 5000001</v>
      </c>
      <c r="D144" s="129">
        <f>SUM(D145:D147)</f>
        <v>45000</v>
      </c>
      <c r="E144" s="129">
        <f t="shared" ref="E144:H144" si="62">SUM(E145:E147)</f>
        <v>0</v>
      </c>
      <c r="F144" s="129">
        <f t="shared" si="62"/>
        <v>0</v>
      </c>
      <c r="G144" s="129">
        <f t="shared" si="62"/>
        <v>0</v>
      </c>
      <c r="H144" s="129">
        <f t="shared" si="62"/>
        <v>45000</v>
      </c>
      <c r="I144" s="130"/>
    </row>
    <row r="145" spans="1:9" ht="74.400000000000006" hidden="1" customHeight="1" x14ac:dyDescent="0.25">
      <c r="A145" s="152" t="str">
        <f>+[2]ระบบการควบคุมฯ!A210</f>
        <v>5.1.1.1</v>
      </c>
      <c r="B145" s="507" t="str">
        <f>+[2]ระบบการควบคุมฯ!B210</f>
        <v xml:space="preserve"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 </v>
      </c>
      <c r="C145" s="507" t="str">
        <f>+[2]ระบบการควบคุมฯ!C210</f>
        <v>ศธ 04002/ว1962 ลว.16 พค 66 โอนครั้งที่ 529</v>
      </c>
      <c r="D145" s="508">
        <f>+[2]ระบบการควบคุมฯ!F210</f>
        <v>45000</v>
      </c>
      <c r="E145" s="508">
        <f>+[2]ระบบการควบคุมฯ!G210+[2]ระบบการควบคุมฯ!H210</f>
        <v>0</v>
      </c>
      <c r="F145" s="508">
        <f>+[2]ระบบการควบคุมฯ!I210+[2]ระบบการควบคุมฯ!J210</f>
        <v>0</v>
      </c>
      <c r="G145" s="508">
        <f>+[2]ระบบการควบคุมฯ!K210+[2]ระบบการควบคุมฯ!L210</f>
        <v>0</v>
      </c>
      <c r="H145" s="508">
        <f>+D145-E145-F145-G145</f>
        <v>45000</v>
      </c>
      <c r="I145" s="1133" t="s">
        <v>212</v>
      </c>
    </row>
    <row r="146" spans="1:9" ht="74.400000000000006" hidden="1" customHeight="1" x14ac:dyDescent="0.25">
      <c r="A146" s="152"/>
      <c r="B146" s="507"/>
      <c r="C146" s="507"/>
      <c r="D146" s="508">
        <f>+[3]ระบบการควบคุมฯ!F155</f>
        <v>0</v>
      </c>
      <c r="E146" s="508">
        <f>+[3]ระบบการควบคุมฯ!G155+[3]ระบบการควบคุมฯ!H155</f>
        <v>0</v>
      </c>
      <c r="F146" s="508">
        <f>+[3]ระบบการควบคุมฯ!I155+[3]ระบบการควบคุมฯ!J155</f>
        <v>0</v>
      </c>
      <c r="G146" s="508">
        <f>+[3]ระบบการควบคุมฯ!K155+[3]ระบบการควบคุมฯ!L155</f>
        <v>0</v>
      </c>
      <c r="H146" s="508">
        <f>+D146-E146-F146-G146</f>
        <v>0</v>
      </c>
      <c r="I146" s="509"/>
    </row>
    <row r="147" spans="1:9" ht="74.400000000000006" hidden="1" customHeight="1" x14ac:dyDescent="0.25">
      <c r="A147" s="152"/>
      <c r="B147" s="507"/>
      <c r="C147" s="507"/>
      <c r="D147" s="508">
        <f>+[3]ระบบการควบคุมฯ!F156</f>
        <v>0</v>
      </c>
      <c r="E147" s="508">
        <f>+[3]ระบบการควบคุมฯ!G156+[3]ระบบการควบคุมฯ!H156</f>
        <v>0</v>
      </c>
      <c r="F147" s="508">
        <f>+[3]ระบบการควบคุมฯ!I156+[3]ระบบการควบคุมฯ!J156</f>
        <v>0</v>
      </c>
      <c r="G147" s="508">
        <f>+[3]ระบบการควบคุมฯ!K156+[3]ระบบการควบคุมฯ!L156</f>
        <v>0</v>
      </c>
      <c r="H147" s="508">
        <f>+D147-E147-F147-G147</f>
        <v>0</v>
      </c>
      <c r="I147" s="509"/>
    </row>
    <row r="148" spans="1:9" ht="93" hidden="1" customHeight="1" x14ac:dyDescent="0.25">
      <c r="A148" s="542" t="s">
        <v>123</v>
      </c>
      <c r="B148" s="123" t="str">
        <f>+[3]ระบบการควบคุมฯ!B190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48" s="123" t="str">
        <f>+[3]ระบบการควบคุมฯ!C190</f>
        <v>20004 66 00079 00000</v>
      </c>
      <c r="D148" s="125">
        <f>+D149</f>
        <v>0</v>
      </c>
      <c r="E148" s="125">
        <f t="shared" ref="E148:H148" si="63">+E149</f>
        <v>0</v>
      </c>
      <c r="F148" s="125">
        <f t="shared" si="63"/>
        <v>0</v>
      </c>
      <c r="G148" s="125">
        <f t="shared" si="63"/>
        <v>0</v>
      </c>
      <c r="H148" s="125">
        <f t="shared" si="63"/>
        <v>0</v>
      </c>
      <c r="I148" s="126"/>
    </row>
    <row r="149" spans="1:9" ht="37.200000000000003" hidden="1" customHeight="1" x14ac:dyDescent="0.25">
      <c r="A149" s="127"/>
      <c r="B149" s="128" t="str">
        <f>+[3]ระบบการควบคุมฯ!B191</f>
        <v>งบรายจ่ายอื่น   6611500</v>
      </c>
      <c r="C149" s="373" t="str">
        <f>+[3]ระบบการควบคุมฯ!C191</f>
        <v>20004 31006100 5000003</v>
      </c>
      <c r="D149" s="129">
        <f>SUM(D150)</f>
        <v>0</v>
      </c>
      <c r="E149" s="129">
        <f t="shared" ref="E149:H149" si="64">SUM(E150)</f>
        <v>0</v>
      </c>
      <c r="F149" s="129">
        <f t="shared" si="64"/>
        <v>0</v>
      </c>
      <c r="G149" s="129">
        <f t="shared" si="64"/>
        <v>0</v>
      </c>
      <c r="H149" s="129">
        <f t="shared" si="64"/>
        <v>0</v>
      </c>
      <c r="I149" s="130"/>
    </row>
    <row r="150" spans="1:9" ht="55.95" hidden="1" customHeight="1" x14ac:dyDescent="0.25">
      <c r="A150" s="152" t="s">
        <v>124</v>
      </c>
      <c r="B150" s="507" t="str">
        <f>+[3]ระบบการควบคุมฯ!B192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50" s="507" t="str">
        <f>+[3]ระบบการควบคุมฯ!C192</f>
        <v>ศธ 04002/ว3001 ลว.5ส.ค. 2565 โอนครั้งที่ 721</v>
      </c>
      <c r="D150" s="508">
        <f>+[3]ระบบการควบคุมฯ!D192</f>
        <v>0</v>
      </c>
      <c r="E150" s="508">
        <f>+[3]ระบบการควบคุมฯ!G192+[3]ระบบการควบคุมฯ!H192</f>
        <v>0</v>
      </c>
      <c r="F150" s="508">
        <f>+[3]ระบบการควบคุมฯ!I192+[3]ระบบการควบคุมฯ!J192</f>
        <v>0</v>
      </c>
      <c r="G150" s="508">
        <f>+[3]ระบบการควบคุมฯ!K192+[3]ระบบการควบคุมฯ!L192</f>
        <v>0</v>
      </c>
      <c r="H150" s="508">
        <f>+D150-E150-F150-G150</f>
        <v>0</v>
      </c>
      <c r="I150" s="509"/>
    </row>
    <row r="151" spans="1:9" ht="74.400000000000006" hidden="1" customHeight="1" x14ac:dyDescent="0.25">
      <c r="A151" s="106" t="str">
        <f>+[3]ระบบการควบคุมฯ!A196</f>
        <v>ค</v>
      </c>
      <c r="B151" s="136" t="str">
        <f>+[3]ระบบการควบคุมฯ!B196</f>
        <v>แผนงานยุทธศาสตร์ : สร้างความเสมอภาคทางการศึกษา</v>
      </c>
      <c r="C151" s="137"/>
      <c r="D151" s="108">
        <f>+D152</f>
        <v>2000</v>
      </c>
      <c r="E151" s="108">
        <f>+E152</f>
        <v>0</v>
      </c>
      <c r="F151" s="108">
        <f>+F152</f>
        <v>0</v>
      </c>
      <c r="G151" s="108">
        <f>+G152</f>
        <v>1600</v>
      </c>
      <c r="H151" s="108">
        <f>+H152</f>
        <v>400</v>
      </c>
      <c r="I151" s="138"/>
    </row>
    <row r="152" spans="1:9" ht="93" hidden="1" customHeight="1" x14ac:dyDescent="0.25">
      <c r="A152" s="472">
        <v>1</v>
      </c>
      <c r="B152" s="139" t="str">
        <f>+[2]ระบบการควบคุมฯ!B325</f>
        <v xml:space="preserve">โครงการสร้างโอกาสและลดความเหลื่อมล้ำทางการศึกษาในระดับพื้นที่  </v>
      </c>
      <c r="C152" s="374" t="str">
        <f>+[2]ระบบการควบคุมฯ!C325</f>
        <v>20004 42006700 2000000</v>
      </c>
      <c r="D152" s="120">
        <f>+D153</f>
        <v>2000</v>
      </c>
      <c r="E152" s="140">
        <f t="shared" ref="E152:H153" si="65">+E153</f>
        <v>0</v>
      </c>
      <c r="F152" s="140">
        <f t="shared" si="65"/>
        <v>0</v>
      </c>
      <c r="G152" s="140">
        <f t="shared" si="65"/>
        <v>1600</v>
      </c>
      <c r="H152" s="140">
        <f t="shared" si="65"/>
        <v>400</v>
      </c>
      <c r="I152" s="141"/>
    </row>
    <row r="153" spans="1:9" ht="18.600000000000001" hidden="1" customHeight="1" x14ac:dyDescent="0.25">
      <c r="A153" s="122">
        <v>1.1000000000000001</v>
      </c>
      <c r="B153" s="124" t="str">
        <f>+[2]ระบบการควบคุมฯ!B326</f>
        <v xml:space="preserve">กิจกรรมการยกระดับคุณภาพโรงเรียนขยายโอกาส </v>
      </c>
      <c r="C153" s="124" t="str">
        <f>+[2]ระบบการควบคุมฯ!C326</f>
        <v xml:space="preserve">20004 66 00106 00000 </v>
      </c>
      <c r="D153" s="125">
        <f>+D154</f>
        <v>2000</v>
      </c>
      <c r="E153" s="142">
        <f t="shared" si="65"/>
        <v>0</v>
      </c>
      <c r="F153" s="142">
        <f t="shared" si="65"/>
        <v>0</v>
      </c>
      <c r="G153" s="142">
        <f t="shared" si="65"/>
        <v>1600</v>
      </c>
      <c r="H153" s="142">
        <f t="shared" si="65"/>
        <v>400</v>
      </c>
      <c r="I153" s="143"/>
    </row>
    <row r="154" spans="1:9" ht="18.600000000000001" hidden="1" customHeight="1" x14ac:dyDescent="0.25">
      <c r="A154" s="144"/>
      <c r="B154" s="145" t="str">
        <f>+[3]ระบบการควบคุมฯ!B238</f>
        <v xml:space="preserve"> งบดำเนินงาน 66112xx</v>
      </c>
      <c r="C154" s="145" t="str">
        <f>+[2]ระบบการควบคุมฯ!C327</f>
        <v>20004 42006700 2000000</v>
      </c>
      <c r="D154" s="146">
        <f>SUM(D155:D159)</f>
        <v>2000</v>
      </c>
      <c r="E154" s="146">
        <f t="shared" ref="E154:H154" si="66">SUM(E155:E159)</f>
        <v>0</v>
      </c>
      <c r="F154" s="146">
        <f t="shared" si="66"/>
        <v>0</v>
      </c>
      <c r="G154" s="146">
        <f t="shared" si="66"/>
        <v>1600</v>
      </c>
      <c r="H154" s="146">
        <f t="shared" si="66"/>
        <v>400</v>
      </c>
      <c r="I154" s="148"/>
    </row>
    <row r="155" spans="1:9" ht="37.200000000000003" hidden="1" customHeight="1" x14ac:dyDescent="0.25">
      <c r="A155" s="131" t="s">
        <v>43</v>
      </c>
      <c r="B155" s="132" t="str">
        <f>+[2]ระบบการควบคุมฯ!B328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55" s="132" t="str">
        <f>+[2]ระบบการควบคุมฯ!C328</f>
        <v>ศธ 04002/ว585 ลว.15 กพ 66 โอนครั้งที่ 310</v>
      </c>
      <c r="D155" s="149">
        <f>+[2]ระบบการควบคุมฯ!F328</f>
        <v>1000</v>
      </c>
      <c r="E155" s="150">
        <f>+[2]ระบบการควบคุมฯ!G328+[2]ระบบการควบคุมฯ!H328</f>
        <v>0</v>
      </c>
      <c r="F155" s="150">
        <f>+[2]ระบบการควบคุมฯ!I328+[2]ระบบการควบคุมฯ!J328</f>
        <v>0</v>
      </c>
      <c r="G155" s="150">
        <f>+[2]ระบบการควบคุมฯ!K328+[2]ระบบการควบคุมฯ!L328</f>
        <v>800</v>
      </c>
      <c r="H155" s="150">
        <f>+D155-E155-F155-G155</f>
        <v>200</v>
      </c>
      <c r="I155" s="985" t="s">
        <v>183</v>
      </c>
    </row>
    <row r="156" spans="1:9" ht="37.200000000000003" hidden="1" customHeight="1" x14ac:dyDescent="0.25">
      <c r="A156" s="131" t="s">
        <v>213</v>
      </c>
      <c r="B156" s="132" t="str">
        <f>+[2]ระบบการควบคุมฯ!B329</f>
        <v xml:space="preserve">ค่าใช้จ่ายเข้าร่วมประชุมเชิงปฏิบัติการบรรณาธิการกิจ  คู่มือแนวทางการพัฒนาและยกระดับคุณภาพโรงเรียนขยายโอกาส ประจำปีงบประมาณ พ.ศ. 2566 ระหว่างวันที่ 1 – 3  พฤษภาคม 2566 ณ โรงแรมบียอนด์ สวีท กรุงเทพมหานคร </v>
      </c>
      <c r="C156" s="132" t="str">
        <f>+[2]ระบบการควบคุมฯ!C329</f>
        <v>ศธ 04002/ว1925 ลว.12 พค 66 โอนครั้งที่ 517</v>
      </c>
      <c r="D156" s="149">
        <f>+[2]ระบบการควบคุมฯ!F329</f>
        <v>1000</v>
      </c>
      <c r="E156" s="150">
        <f>+[2]ระบบการควบคุมฯ!G329+[2]ระบบการควบคุมฯ!H329</f>
        <v>0</v>
      </c>
      <c r="F156" s="150">
        <f>+[2]ระบบการควบคุมฯ!I329+[2]ระบบการควบคุมฯ!J329</f>
        <v>0</v>
      </c>
      <c r="G156" s="150">
        <f>+[2]ระบบการควบคุมฯ!K329+[2]ระบบการควบคุมฯ!L329</f>
        <v>800</v>
      </c>
      <c r="H156" s="150">
        <f>+D156-E156-F156-G156</f>
        <v>200</v>
      </c>
      <c r="I156" s="151" t="s">
        <v>183</v>
      </c>
    </row>
    <row r="157" spans="1:9" ht="55.95" hidden="1" customHeight="1" x14ac:dyDescent="0.25">
      <c r="A157" s="131"/>
      <c r="B157" s="132"/>
      <c r="C157" s="132"/>
      <c r="D157" s="149">
        <f>+[3]ระบบการควบคุมฯ!F241</f>
        <v>0</v>
      </c>
      <c r="E157" s="150">
        <f>+[3]ระบบการควบคุมฯ!G241+[3]ระบบการควบคุมฯ!H241</f>
        <v>0</v>
      </c>
      <c r="F157" s="150">
        <f>+[3]ระบบการควบคุมฯ!I241+[3]ระบบการควบคุมฯ!J241</f>
        <v>0</v>
      </c>
      <c r="G157" s="150">
        <f>+[3]ระบบการควบคุมฯ!K241+[3]ระบบการควบคุมฯ!L241</f>
        <v>0</v>
      </c>
      <c r="H157" s="150">
        <f>+D157-E157-F157-G157</f>
        <v>0</v>
      </c>
      <c r="I157" s="151"/>
    </row>
    <row r="158" spans="1:9" ht="74.400000000000006" hidden="1" customHeight="1" x14ac:dyDescent="0.25">
      <c r="A158" s="131"/>
      <c r="B158" s="132"/>
      <c r="C158" s="132"/>
      <c r="D158" s="149">
        <f>+[3]ระบบการควบคุมฯ!F242</f>
        <v>0</v>
      </c>
      <c r="E158" s="150">
        <f>+[3]ระบบการควบคุมฯ!G242+[3]ระบบการควบคุมฯ!H242</f>
        <v>0</v>
      </c>
      <c r="F158" s="150">
        <f>+[3]ระบบการควบคุมฯ!I242+[3]ระบบการควบคุมฯ!J242</f>
        <v>0</v>
      </c>
      <c r="G158" s="150">
        <f>+[3]ระบบการควบคุมฯ!K242+[3]ระบบการควบคุมฯ!L242</f>
        <v>0</v>
      </c>
      <c r="H158" s="150">
        <f>+D158-E158-F158-G158</f>
        <v>0</v>
      </c>
      <c r="I158" s="151"/>
    </row>
    <row r="159" spans="1:9" ht="18.600000000000001" hidden="1" customHeight="1" x14ac:dyDescent="0.25">
      <c r="A159" s="131"/>
      <c r="B159" s="132"/>
      <c r="C159" s="132"/>
      <c r="D159" s="149">
        <f>+[3]ระบบการควบคุมฯ!F243</f>
        <v>0</v>
      </c>
      <c r="E159" s="150">
        <f>+[3]ระบบการควบคุมฯ!G243+[3]ระบบการควบคุมฯ!H243</f>
        <v>0</v>
      </c>
      <c r="F159" s="150">
        <f>+[3]ระบบการควบคุมฯ!I243+[3]ระบบการควบคุมฯ!J243</f>
        <v>0</v>
      </c>
      <c r="G159" s="150">
        <f>+[3]ระบบการควบคุมฯ!K243+[3]ระบบการควบคุมฯ!L243</f>
        <v>0</v>
      </c>
      <c r="H159" s="150">
        <f>+D159-E159-F159-G159</f>
        <v>0</v>
      </c>
      <c r="I159" s="151"/>
    </row>
    <row r="160" spans="1:9" ht="18.600000000000001" hidden="1" customHeight="1" x14ac:dyDescent="0.25">
      <c r="A160" s="106" t="str">
        <f>+[5]ระบบการควบคุมฯ!A152</f>
        <v>ง</v>
      </c>
      <c r="B160" s="136" t="str">
        <f>+[5]ระบบการควบคุมฯ!B152</f>
        <v>แผนงานพื้นฐานด้านการพัฒนาและเสริมสร้างศักยภาพทรัพยากรมนุษย์</v>
      </c>
      <c r="C160" s="137"/>
      <c r="D160" s="108">
        <f>+D161+D171+D254</f>
        <v>2762160</v>
      </c>
      <c r="E160" s="108">
        <f>+E161+E171+E254</f>
        <v>0</v>
      </c>
      <c r="F160" s="108">
        <f>+F161+F171+F254</f>
        <v>0</v>
      </c>
      <c r="G160" s="108">
        <f>+G161+G171+G254</f>
        <v>1426710.1500000001</v>
      </c>
      <c r="H160" s="108">
        <f>+H161+H171+H254</f>
        <v>1335449.8499999999</v>
      </c>
      <c r="I160" s="138"/>
    </row>
    <row r="161" spans="1:9" ht="37.200000000000003" hidden="1" customHeight="1" x14ac:dyDescent="0.25">
      <c r="A161" s="118">
        <f>+[5]ระบบการควบคุมฯ!A153</f>
        <v>1</v>
      </c>
      <c r="B161" s="139" t="str">
        <f>+[2]ระบบการควบคุมฯ!B332</f>
        <v xml:space="preserve">ผลผลิตผู้จบการศึกษาก่อนประถมศึกษา </v>
      </c>
      <c r="C161" s="473" t="str">
        <f>+[2]ระบบการควบคุมฯ!C332</f>
        <v xml:space="preserve">20004 35000100 </v>
      </c>
      <c r="D161" s="120">
        <f>+D163+D167</f>
        <v>2400</v>
      </c>
      <c r="E161" s="120">
        <f t="shared" ref="E161:I161" si="67">+E163+E167</f>
        <v>0</v>
      </c>
      <c r="F161" s="120">
        <f t="shared" si="67"/>
        <v>0</v>
      </c>
      <c r="G161" s="120">
        <f t="shared" si="67"/>
        <v>0</v>
      </c>
      <c r="H161" s="120">
        <f t="shared" si="67"/>
        <v>2400</v>
      </c>
      <c r="I161" s="120">
        <f t="shared" si="67"/>
        <v>0</v>
      </c>
    </row>
    <row r="162" spans="1:9" ht="37.200000000000003" hidden="1" customHeight="1" x14ac:dyDescent="0.25">
      <c r="A162" s="122">
        <f>+[5]ระบบการควบคุมฯ!A154</f>
        <v>1.1000000000000001</v>
      </c>
      <c r="B162" s="124" t="str">
        <f>+[5]ระบบการควบคุมฯ!B154</f>
        <v xml:space="preserve">กิจกรรมการจัดการศึกษาก่อนประถมศึกษา  </v>
      </c>
      <c r="C162" s="124" t="str">
        <f>+[5]ระบบการควบคุมฯ!C154</f>
        <v>200041300Q2663</v>
      </c>
      <c r="D162" s="125">
        <f>+D164</f>
        <v>0</v>
      </c>
      <c r="E162" s="142">
        <f>+E164</f>
        <v>0</v>
      </c>
      <c r="F162" s="142">
        <f>+F164</f>
        <v>0</v>
      </c>
      <c r="G162" s="142">
        <f>+G164</f>
        <v>0</v>
      </c>
      <c r="H162" s="142">
        <f>+H164</f>
        <v>0</v>
      </c>
      <c r="I162" s="143"/>
    </row>
    <row r="163" spans="1:9" ht="18.600000000000001" hidden="1" customHeight="1" x14ac:dyDescent="0.25">
      <c r="A163" s="122"/>
      <c r="B163" s="124" t="str">
        <f>+[2]ระบบการควบคุมฯ!B337</f>
        <v xml:space="preserve">กิจกรรมการจัดการศึกษาก่อนประถมศึกษา  </v>
      </c>
      <c r="C163" s="124" t="str">
        <f>+[2]ระบบการควบคุมฯ!C337</f>
        <v>20004 66 05162 00000</v>
      </c>
      <c r="D163" s="125">
        <f>+D164</f>
        <v>0</v>
      </c>
      <c r="E163" s="125">
        <f t="shared" ref="E163:H163" si="68">+E164</f>
        <v>0</v>
      </c>
      <c r="F163" s="125">
        <f t="shared" si="68"/>
        <v>0</v>
      </c>
      <c r="G163" s="125">
        <f t="shared" si="68"/>
        <v>0</v>
      </c>
      <c r="H163" s="125">
        <f t="shared" si="68"/>
        <v>0</v>
      </c>
      <c r="I163" s="143"/>
    </row>
    <row r="164" spans="1:9" ht="18.600000000000001" hidden="1" customHeight="1" x14ac:dyDescent="0.25">
      <c r="A164" s="144"/>
      <c r="B164" s="145" t="str">
        <f>+[2]ระบบการควบคุมฯ!B333</f>
        <v xml:space="preserve"> งบดำเนินงาน 66112xx</v>
      </c>
      <c r="C164" s="145"/>
      <c r="D164" s="146">
        <f>+D166</f>
        <v>0</v>
      </c>
      <c r="E164" s="147">
        <f>+E166</f>
        <v>0</v>
      </c>
      <c r="F164" s="147">
        <f>+F166</f>
        <v>0</v>
      </c>
      <c r="G164" s="147">
        <f>+G166</f>
        <v>0</v>
      </c>
      <c r="H164" s="147">
        <f>+H166</f>
        <v>0</v>
      </c>
      <c r="I164" s="148"/>
    </row>
    <row r="165" spans="1:9" ht="37.200000000000003" hidden="1" customHeight="1" x14ac:dyDescent="0.25">
      <c r="A165" s="854">
        <f>+[2]ระบบการควบคุมฯ!A375</f>
        <v>1</v>
      </c>
      <c r="B165" s="855" t="str">
        <f>+[2]ระบบการควบคุมฯ!B375</f>
        <v>งบสพฐ.</v>
      </c>
      <c r="C165" s="855"/>
      <c r="D165" s="856"/>
      <c r="E165" s="857"/>
      <c r="F165" s="857"/>
      <c r="G165" s="857"/>
      <c r="H165" s="857"/>
      <c r="I165" s="858"/>
    </row>
    <row r="166" spans="1:9" ht="18.600000000000001" hidden="1" customHeight="1" x14ac:dyDescent="0.25">
      <c r="A166" s="986">
        <f>+[2]ระบบการควบคุมฯ!A376</f>
        <v>0</v>
      </c>
      <c r="B166" s="987">
        <f>+[2]ระบบการควบคุมฯ!B376</f>
        <v>0</v>
      </c>
      <c r="C166" s="987">
        <f>+[2]ระบบการควบคุมฯ!C376</f>
        <v>0</v>
      </c>
      <c r="D166" s="150">
        <f>+[2]ระบบการควบคุมฯ!F376</f>
        <v>0</v>
      </c>
      <c r="E166" s="150">
        <f>+[2]ระบบการควบคุมฯ!G376+[2]ระบบการควบคุมฯ!H376</f>
        <v>0</v>
      </c>
      <c r="F166" s="150">
        <f>+[2]ระบบการควบคุมฯ!I376+[2]ระบบการควบคุมฯ!J376</f>
        <v>0</v>
      </c>
      <c r="G166" s="150">
        <f>+[2]ระบบการควบคุมฯ!K376+[2]ระบบการควบคุมฯ!L376</f>
        <v>0</v>
      </c>
      <c r="H166" s="150">
        <f>+D166-E166-F166-G166</f>
        <v>0</v>
      </c>
      <c r="I166" s="151"/>
    </row>
    <row r="167" spans="1:9" ht="18.600000000000001" hidden="1" customHeight="1" x14ac:dyDescent="0.25">
      <c r="A167" s="122">
        <f>+[2]ระบบการควบคุมฯ!A412</f>
        <v>1.2</v>
      </c>
      <c r="B167" s="123" t="str">
        <f>+[2]ระบบการควบคุมฯ!B412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67" s="124" t="str">
        <f>+[2]ระบบการควบคุมฯ!C412</f>
        <v>20004 66 00080  00000</v>
      </c>
      <c r="D167" s="125">
        <f>+D168</f>
        <v>2400</v>
      </c>
      <c r="E167" s="125">
        <f t="shared" ref="E167:H168" si="69">+E168</f>
        <v>0</v>
      </c>
      <c r="F167" s="125">
        <f t="shared" si="69"/>
        <v>0</v>
      </c>
      <c r="G167" s="125">
        <f t="shared" si="69"/>
        <v>0</v>
      </c>
      <c r="H167" s="125">
        <f t="shared" si="69"/>
        <v>2400</v>
      </c>
      <c r="I167" s="143"/>
    </row>
    <row r="168" spans="1:9" ht="55.95" hidden="1" customHeight="1" x14ac:dyDescent="0.25">
      <c r="A168" s="144"/>
      <c r="B168" s="145" t="str">
        <f>+[2]ระบบการควบคุมฯ!B413</f>
        <v xml:space="preserve"> งบดำเนินงาน 66112xx</v>
      </c>
      <c r="C168" s="145" t="str">
        <f>+[2]ระบบการควบคุมฯ!C413</f>
        <v>20004 35000100 200000</v>
      </c>
      <c r="D168" s="146">
        <f>+D169</f>
        <v>2400</v>
      </c>
      <c r="E168" s="146">
        <f t="shared" si="69"/>
        <v>0</v>
      </c>
      <c r="F168" s="146">
        <f t="shared" si="69"/>
        <v>0</v>
      </c>
      <c r="G168" s="146">
        <f t="shared" si="69"/>
        <v>0</v>
      </c>
      <c r="H168" s="146">
        <f t="shared" si="69"/>
        <v>2400</v>
      </c>
      <c r="I168" s="148"/>
    </row>
    <row r="169" spans="1:9" ht="18.600000000000001" hidden="1" customHeight="1" x14ac:dyDescent="0.25">
      <c r="A169" s="152" t="str">
        <f>+[2]ระบบการควบคุมฯ!A414</f>
        <v>1.2.1</v>
      </c>
      <c r="B169" s="507" t="str">
        <f>+[2]ระบบการควบคุมฯ!B414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69" s="507" t="str">
        <f>+[2]ระบบการควบคุมฯ!C414</f>
        <v>ที่ ศธ04002/ว1282ลว 29 มีค 66 ครั้งที่ 438</v>
      </c>
      <c r="D169" s="988">
        <f>+[2]ระบบการควบคุมฯ!D414</f>
        <v>2400</v>
      </c>
      <c r="E169" s="989">
        <f>+[2]ระบบการควบคุมฯ!G414+[2]ระบบการควบคุมฯ!H414</f>
        <v>0</v>
      </c>
      <c r="F169" s="989">
        <f>+[2]ระบบการควบคุมฯ!I414+[2]ระบบการควบคุมฯ!J414</f>
        <v>0</v>
      </c>
      <c r="G169" s="989">
        <f>+[2]ระบบการควบคุมฯ!K414+[2]ระบบการควบคุมฯ!L414</f>
        <v>0</v>
      </c>
      <c r="H169" s="989">
        <f>+D169-E169-F169-G169</f>
        <v>2400</v>
      </c>
      <c r="I169" s="1134" t="s">
        <v>214</v>
      </c>
    </row>
    <row r="170" spans="1:9" ht="18.600000000000001" hidden="1" customHeight="1" x14ac:dyDescent="0.25">
      <c r="A170" s="990"/>
      <c r="B170" s="991"/>
      <c r="C170" s="991"/>
      <c r="D170" s="511"/>
      <c r="E170" s="134">
        <f>+[5]ระบบการควบคุมฯ!G250+[5]ระบบการควบคุมฯ!H250</f>
        <v>0</v>
      </c>
      <c r="F170" s="134">
        <f>+[5]ระบบการควบคุมฯ!I250+[5]ระบบการควบคุมฯ!J250</f>
        <v>0</v>
      </c>
      <c r="G170" s="134"/>
      <c r="H170" s="134">
        <f>+D170-E170-F170-G170</f>
        <v>0</v>
      </c>
      <c r="I170" s="153"/>
    </row>
    <row r="171" spans="1:9" ht="18.600000000000001" hidden="1" customHeight="1" x14ac:dyDescent="0.25">
      <c r="A171" s="118">
        <f>+[5]ระบบการควบคุมฯ!A220</f>
        <v>2</v>
      </c>
      <c r="B171" s="139" t="str">
        <f>+[5]ระบบการควบคุมฯ!B220</f>
        <v xml:space="preserve">ผลผลิตผู้จบการศึกษาภาคบังคับ  </v>
      </c>
      <c r="C171" s="374" t="str">
        <f>+[2]ระบบการควบคุมฯ!C419</f>
        <v>20004 35000200</v>
      </c>
      <c r="D171" s="120">
        <f>+D172+D180+D183+D186+D213+D217+D221+D225+D229+D241+D244+D251</f>
        <v>2755760</v>
      </c>
      <c r="E171" s="120">
        <f t="shared" ref="E171:H171" si="70">+E172+E180+E183+E186+E213+E217+E221+E225+E229+E241+E244+E251</f>
        <v>0</v>
      </c>
      <c r="F171" s="120">
        <f t="shared" si="70"/>
        <v>0</v>
      </c>
      <c r="G171" s="120">
        <f t="shared" si="70"/>
        <v>1422710.1500000001</v>
      </c>
      <c r="H171" s="120">
        <f t="shared" si="70"/>
        <v>1333049.8499999999</v>
      </c>
      <c r="I171" s="141"/>
    </row>
    <row r="172" spans="1:9" ht="18.600000000000001" hidden="1" customHeight="1" x14ac:dyDescent="0.25">
      <c r="A172" s="122">
        <f>+[2]ระบบการควบคุมฯ!A424</f>
        <v>2.1</v>
      </c>
      <c r="B172" s="124" t="str">
        <f>+[5]ระบบการควบคุมฯ!B222</f>
        <v>กิจกรรมการจัดการศึกษาประถมศึกษาสำหรับโรงเรียนปกติ</v>
      </c>
      <c r="C172" s="123" t="str">
        <f>+[2]ระบบการควบคุมฯ!C424</f>
        <v>20004 66 05164 00000</v>
      </c>
      <c r="D172" s="125">
        <f>+D173</f>
        <v>665244</v>
      </c>
      <c r="E172" s="125">
        <f t="shared" ref="E172:H172" si="71">+E173</f>
        <v>0</v>
      </c>
      <c r="F172" s="125">
        <f t="shared" si="71"/>
        <v>0</v>
      </c>
      <c r="G172" s="125">
        <f t="shared" si="71"/>
        <v>250152</v>
      </c>
      <c r="H172" s="125">
        <f t="shared" si="71"/>
        <v>415092</v>
      </c>
      <c r="I172" s="143"/>
    </row>
    <row r="173" spans="1:9" ht="18.600000000000001" hidden="1" customHeight="1" x14ac:dyDescent="0.25">
      <c r="A173" s="144"/>
      <c r="B173" s="145" t="str">
        <f>+[2]ระบบการควบคุมฯ!B425</f>
        <v xml:space="preserve"> งบดำเนินงาน 66112xx </v>
      </c>
      <c r="C173" s="145" t="str">
        <f>+[2]ระบบการควบคุมฯ!C425</f>
        <v>20004 35000200 2000000</v>
      </c>
      <c r="D173" s="146">
        <f>SUM(D174:D179)</f>
        <v>665244</v>
      </c>
      <c r="E173" s="146">
        <f t="shared" ref="E173:H173" si="72">SUM(E174:E179)</f>
        <v>0</v>
      </c>
      <c r="F173" s="146">
        <f t="shared" si="72"/>
        <v>0</v>
      </c>
      <c r="G173" s="146">
        <f t="shared" si="72"/>
        <v>250152</v>
      </c>
      <c r="H173" s="146">
        <f t="shared" si="72"/>
        <v>415092</v>
      </c>
      <c r="I173" s="148"/>
    </row>
    <row r="174" spans="1:9" ht="37.200000000000003" hidden="1" customHeight="1" x14ac:dyDescent="0.25">
      <c r="A174" s="131" t="str">
        <f>+[2]ระบบการควบคุมฯ!A476</f>
        <v>1)</v>
      </c>
      <c r="B174" s="132" t="str">
        <f>+[2]ระบบการควบคุมฯ!B476</f>
        <v>ค่าขนย้ายสิ่งของส่วนตัวในการเดินทางไปราชการประจำของข้าราชการ</v>
      </c>
      <c r="C174" s="132" t="str">
        <f>+[2]ระบบการควบคุมฯ!C476</f>
        <v>ศธ 04002/ว4657 ลว 16 ต.ค.65 โอนครั้งที่ 138</v>
      </c>
      <c r="D174" s="149">
        <f>+[2]ระบบการควบคุมฯ!F476</f>
        <v>35124</v>
      </c>
      <c r="E174" s="150">
        <f>+[2]ระบบการควบคุมฯ!G476+[2]ระบบการควบคุมฯ!H476</f>
        <v>0</v>
      </c>
      <c r="F174" s="150">
        <f>+[2]ระบบการควบคุมฯ!I476+[2]ระบบการควบคุมฯ!J476</f>
        <v>0</v>
      </c>
      <c r="G174" s="150">
        <f>+[2]ระบบการควบคุมฯ!K476+[2]ระบบการควบคุมฯ!L476</f>
        <v>30332</v>
      </c>
      <c r="H174" s="150">
        <f t="shared" ref="H174:H212" si="73">+D174-E174-F174-G174</f>
        <v>4792</v>
      </c>
      <c r="I174" s="155" t="s">
        <v>15</v>
      </c>
    </row>
    <row r="175" spans="1:9" ht="18.600000000000001" hidden="1" customHeight="1" x14ac:dyDescent="0.25">
      <c r="A175" s="131" t="str">
        <f>+[2]ระบบการควบคุมฯ!A478</f>
        <v>2)</v>
      </c>
      <c r="B175" s="132" t="str">
        <f>+[2]ระบบการควบคุมฯ!B478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175" s="132" t="str">
        <f>+[2]ระบบการควบคุมฯ!C478</f>
        <v>ศธ 04002/ว365ลว 3 กพ 66 โอนครั้งที่ 264</v>
      </c>
      <c r="D175" s="149">
        <f>+[2]ระบบการควบคุมฯ!F478</f>
        <v>9420</v>
      </c>
      <c r="E175" s="150">
        <f>+[2]ระบบการควบคุมฯ!G478+[2]ระบบการควบคุมฯ!H478</f>
        <v>0</v>
      </c>
      <c r="F175" s="150">
        <f>+[2]ระบบการควบคุมฯ!I478+[2]ระบบการควบคุมฯ!J478</f>
        <v>0</v>
      </c>
      <c r="G175" s="150">
        <f>+[2]ระบบการควบคุมฯ!K478+[2]ระบบการควบคุมฯ!L478</f>
        <v>9420</v>
      </c>
      <c r="H175" s="150">
        <f t="shared" si="73"/>
        <v>0</v>
      </c>
      <c r="I175" s="155" t="s">
        <v>96</v>
      </c>
    </row>
    <row r="176" spans="1:9" ht="37.200000000000003" hidden="1" customHeight="1" x14ac:dyDescent="0.25">
      <c r="A176" s="226" t="str">
        <f>+[2]ระบบการควบคุมฯ!A479</f>
        <v>3)</v>
      </c>
      <c r="B176" s="227" t="str">
        <f>+[2]ระบบการควบคุมฯ!B479</f>
        <v xml:space="preserve">ค่าตอบแทนวิทยากรสอนอิสลามศึกษารายชั่วโมง </v>
      </c>
      <c r="C176" s="227" t="str">
        <f>+[2]ระบบการควบคุมฯ!C479</f>
        <v>ศธ 04002/ว126 ลว 12 มค 66 โอนครั้งที่ 193</v>
      </c>
      <c r="D176" s="228">
        <f>+[2]ระบบการควบคุมฯ!F479</f>
        <v>288000</v>
      </c>
      <c r="E176" s="229">
        <f>+[2]ระบบการควบคุมฯ!G479+[2]ระบบการควบคุมฯ!H479</f>
        <v>0</v>
      </c>
      <c r="F176" s="229">
        <f>+[2]ระบบการควบคุมฯ!I479+[2]ระบบการควบคุมฯ!J479</f>
        <v>0</v>
      </c>
      <c r="G176" s="229">
        <f>+[2]ระบบการควบคุมฯ!K479+[2]ระบบการควบคุมฯ!L479</f>
        <v>210400</v>
      </c>
      <c r="H176" s="229">
        <f t="shared" si="73"/>
        <v>77600</v>
      </c>
      <c r="I176" s="241" t="s">
        <v>215</v>
      </c>
    </row>
    <row r="177" spans="1:9" ht="18.600000000000001" hidden="1" customHeight="1" x14ac:dyDescent="0.25">
      <c r="A177" s="375" t="str">
        <f>+[2]ระบบการควบคุมฯ!A480</f>
        <v>3.1)</v>
      </c>
      <c r="B177" s="376" t="str">
        <f>+[2]ระบบการควบคุมฯ!B480</f>
        <v>ค่าตอบแทนวิทยากร ภาค 2/2565  จำนวน 248,000 บาทร่วมใจ 24,000/ร่วมจิตประสาท 24,000/รวมราษฎร์สามัคคี 80,000/เจริญดีวิทยา 64,000/วัดธัญญะผล 8,000/ราษฎร์สงเคราะห์วิทยา 48,000</v>
      </c>
      <c r="C177" s="376"/>
      <c r="D177" s="1135">
        <f>+[2]ระบบการควบคุมฯ!F480</f>
        <v>0</v>
      </c>
      <c r="E177" s="377">
        <f>+[2]ระบบการควบคุมฯ!G480+[2]ระบบการควบคุมฯ!H480</f>
        <v>0</v>
      </c>
      <c r="F177" s="377">
        <f>+[2]ระบบการควบคุมฯ!I480+[2]ระบบการควบคุมฯ!J480</f>
        <v>0</v>
      </c>
      <c r="G177" s="377">
        <f>+[2]ระบบการควบคุมฯ!K480+[2]ระบบการควบคุมฯ!L480</f>
        <v>0</v>
      </c>
      <c r="H177" s="377">
        <f t="shared" si="73"/>
        <v>0</v>
      </c>
      <c r="I177" s="547"/>
    </row>
    <row r="178" spans="1:9" ht="37.200000000000003" hidden="1" customHeight="1" x14ac:dyDescent="0.25">
      <c r="A178" s="226" t="str">
        <f>+[2]ระบบการควบคุมฯ!A481</f>
        <v>3.2)</v>
      </c>
      <c r="B178" s="233" t="str">
        <f>+[2]ระบบการควบคุมฯ!B481</f>
        <v>ค่าตอบแทนวิทยากรสอนอิสลามศึกษารายชั่วโมง ภาค 2/65 เพิ่มเติม จำนวน 40,000 บาท ร่วมใจ 24000 รวมราษฎร์ 16000 บาท</v>
      </c>
      <c r="C178" s="233" t="str">
        <f>+[2]ระบบการควบคุมฯ!C481</f>
        <v>ศธ 04002/ว431 ลว 7 กพ 66 โอนครั้งที่ 283</v>
      </c>
      <c r="D178" s="235">
        <f>+[2]ระบบการควบคุมฯ!F481</f>
        <v>0</v>
      </c>
      <c r="E178" s="236">
        <f>+[2]ระบบการควบคุมฯ!G481+[2]ระบบการควบคุมฯ!H481</f>
        <v>0</v>
      </c>
      <c r="F178" s="236">
        <f>+[2]ระบบการควบคุมฯ!I481+[2]ระบบการควบคุมฯ!J481</f>
        <v>0</v>
      </c>
      <c r="G178" s="236">
        <f>+[2]ระบบการควบคุมฯ!K481+[2]ระบบการควบคุมฯ!L481</f>
        <v>0</v>
      </c>
      <c r="H178" s="236">
        <f t="shared" si="73"/>
        <v>0</v>
      </c>
      <c r="I178" s="549"/>
    </row>
    <row r="179" spans="1:9" ht="18.600000000000001" hidden="1" customHeight="1" x14ac:dyDescent="0.25">
      <c r="A179" s="226" t="str">
        <f>+[2]ระบบการควบคุมฯ!A482</f>
        <v>4)</v>
      </c>
      <c r="B179" s="233" t="str">
        <f>+[2]ระบบการควบคุมฯ!B482</f>
        <v>ค่าปรับปรุงซ่อมแซมระบบไฟฟ้าภายในโรงเรียน  ร.ร.วัดนิเทศน์</v>
      </c>
      <c r="C179" s="233" t="str">
        <f>+[2]ระบบการควบคุมฯ!C482</f>
        <v>ศธ 04002/ว2079 ลว 25 พค 66 โอนครั้งที่ 553</v>
      </c>
      <c r="D179" s="235">
        <f>+[2]ระบบการควบคุมฯ!F482</f>
        <v>332700</v>
      </c>
      <c r="E179" s="236">
        <f>+[2]ระบบการควบคุมฯ!G482+[2]ระบบการควบคุมฯ!H482</f>
        <v>0</v>
      </c>
      <c r="F179" s="236">
        <f>+[2]ระบบการควบคุมฯ!I482+[2]ระบบการควบคุมฯ!J482</f>
        <v>0</v>
      </c>
      <c r="G179" s="236">
        <f>+[2]ระบบการควบคุมฯ!K482+[2]ระบบการควบคุมฯ!L482</f>
        <v>0</v>
      </c>
      <c r="H179" s="236">
        <f t="shared" si="73"/>
        <v>332700</v>
      </c>
      <c r="I179" s="549" t="s">
        <v>216</v>
      </c>
    </row>
    <row r="180" spans="1:9" ht="37.200000000000003" hidden="1" customHeight="1" x14ac:dyDescent="0.25">
      <c r="A180" s="122" t="str">
        <f>+[2]ระบบการควบคุมฯ!A632</f>
        <v>2.1.1</v>
      </c>
      <c r="B180" s="123" t="str">
        <f>+[2]ระบบการควบคุมฯ!B632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180" s="123" t="str">
        <f>+[2]ระบบการควบคุมฯ!C632</f>
        <v>20004 66 05164 00034</v>
      </c>
      <c r="D180" s="125">
        <f>+D181</f>
        <v>36000</v>
      </c>
      <c r="E180" s="125">
        <f t="shared" ref="E180:H180" si="74">+E181</f>
        <v>0</v>
      </c>
      <c r="F180" s="125">
        <f t="shared" si="74"/>
        <v>0</v>
      </c>
      <c r="G180" s="125">
        <f t="shared" si="74"/>
        <v>21760</v>
      </c>
      <c r="H180" s="125">
        <f t="shared" si="74"/>
        <v>14240</v>
      </c>
      <c r="I180" s="143"/>
    </row>
    <row r="181" spans="1:9" ht="18.600000000000001" hidden="1" customHeight="1" x14ac:dyDescent="0.25">
      <c r="A181" s="144"/>
      <c r="B181" s="145" t="str">
        <f>+[2]ระบบการควบคุมฯ!B633</f>
        <v xml:space="preserve"> งบดำเนินงาน 66112xx </v>
      </c>
      <c r="C181" s="145" t="str">
        <f>+[2]ระบบการควบคุมฯ!C633</f>
        <v>20004 35000200 2000000</v>
      </c>
      <c r="D181" s="146">
        <f>SUM(D182)</f>
        <v>36000</v>
      </c>
      <c r="E181" s="146">
        <f t="shared" ref="E181:H181" si="75">SUM(E182)</f>
        <v>0</v>
      </c>
      <c r="F181" s="146">
        <f t="shared" si="75"/>
        <v>0</v>
      </c>
      <c r="G181" s="146">
        <f t="shared" si="75"/>
        <v>21760</v>
      </c>
      <c r="H181" s="146">
        <f t="shared" si="75"/>
        <v>14240</v>
      </c>
      <c r="I181" s="148"/>
    </row>
    <row r="182" spans="1:9" ht="18.600000000000001" hidden="1" customHeight="1" x14ac:dyDescent="0.25">
      <c r="A182" s="131" t="str">
        <f>+[2]ระบบการควบคุมฯ!A634</f>
        <v>2.1.1.1</v>
      </c>
      <c r="B182" s="132" t="str">
        <f>+[2]ระบบการควบคุมฯ!B634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182" s="132" t="str">
        <f>+[2]ระบบการควบคุมฯ!C634</f>
        <v>ศธ 04002/ว743 ลว 28 กพ 66 โอนครั้งที่ 343</v>
      </c>
      <c r="D182" s="149">
        <f>+[2]ระบบการควบคุมฯ!F634</f>
        <v>36000</v>
      </c>
      <c r="E182" s="150">
        <f>+[2]ระบบการควบคุมฯ!G634+[2]ระบบการควบคุมฯ!H634</f>
        <v>0</v>
      </c>
      <c r="F182" s="150">
        <f>+[2]ระบบการควบคุมฯ!I634+[2]ระบบการควบคุมฯ!J634</f>
        <v>0</v>
      </c>
      <c r="G182" s="150">
        <f>+[2]ระบบการควบคุมฯ!K634+[2]ระบบการควบคุมฯ!L634</f>
        <v>21760</v>
      </c>
      <c r="H182" s="150">
        <f t="shared" ref="H182" si="76">+D182-E182-F182-G182</f>
        <v>14240</v>
      </c>
      <c r="I182" s="155" t="s">
        <v>217</v>
      </c>
    </row>
    <row r="183" spans="1:9" ht="18.600000000000001" hidden="1" customHeight="1" x14ac:dyDescent="0.25">
      <c r="A183" s="122" t="str">
        <f>+[2]ระบบการควบคุมฯ!A637</f>
        <v>2.1.2</v>
      </c>
      <c r="B183" s="123" t="str">
        <f>+[2]ระบบการควบคุมฯ!B637</f>
        <v xml:space="preserve">กิจกรรมรองเทคโนโลยีดิจิทัลเพื่อการศึกษาขั้นพื้นฐาน </v>
      </c>
      <c r="C183" s="123" t="str">
        <f>+[2]ระบบการควบคุมฯ!C637</f>
        <v>20004 66 05164 00063</v>
      </c>
      <c r="D183" s="125">
        <f>+D184</f>
        <v>800</v>
      </c>
      <c r="E183" s="125">
        <f t="shared" ref="E183:I184" si="77">+E184</f>
        <v>0</v>
      </c>
      <c r="F183" s="125">
        <f t="shared" si="77"/>
        <v>0</v>
      </c>
      <c r="G183" s="125">
        <f t="shared" si="77"/>
        <v>0</v>
      </c>
      <c r="H183" s="125">
        <f t="shared" si="77"/>
        <v>800</v>
      </c>
      <c r="I183" s="125" t="str">
        <f t="shared" si="77"/>
        <v>กลุ่ม ICT</v>
      </c>
    </row>
    <row r="184" spans="1:9" ht="18.600000000000001" hidden="1" customHeight="1" x14ac:dyDescent="0.25">
      <c r="A184" s="144"/>
      <c r="B184" s="876" t="str">
        <f>+[2]ระบบการควบคุมฯ!B638</f>
        <v xml:space="preserve"> งบดำเนินงาน 66112xx</v>
      </c>
      <c r="C184" s="876" t="str">
        <f>+[2]ระบบการควบคุมฯ!C638</f>
        <v>20004 35000200 2000000</v>
      </c>
      <c r="D184" s="146">
        <f>+D185</f>
        <v>800</v>
      </c>
      <c r="E184" s="146">
        <f t="shared" si="77"/>
        <v>0</v>
      </c>
      <c r="F184" s="146">
        <f t="shared" si="77"/>
        <v>0</v>
      </c>
      <c r="G184" s="146">
        <f t="shared" si="77"/>
        <v>0</v>
      </c>
      <c r="H184" s="146">
        <f t="shared" si="77"/>
        <v>800</v>
      </c>
      <c r="I184" s="146" t="str">
        <f t="shared" si="77"/>
        <v>กลุ่ม ICT</v>
      </c>
    </row>
    <row r="185" spans="1:9" ht="18.600000000000001" hidden="1" customHeight="1" x14ac:dyDescent="0.25">
      <c r="A185" s="131" t="str">
        <f>+[2]ระบบการควบคุมฯ!A639</f>
        <v>2.1.2.1</v>
      </c>
      <c r="B185" s="380" t="str">
        <f>+[2]ระบบการควบคุมฯ!B639</f>
        <v xml:space="preserve">ค่าใช้จ่ายในการเดินทางเข้าร่วมประชุมเชิงปฏิบัติการพัฒนาบุคลากรด้านระบบสารสนเทศเพื่อการบริหาร ปีการศึกษา 2566 รุ่นที่ 2 ระหว่างวันที่ 24 – 25 พฤษภาคม 2566       ณ โรงแรมเอวาน่า แกรนด์ แอนด์ คอนเวนวั่น เซนเตอร์ กรุงเทพมหานคร   </v>
      </c>
      <c r="C185" s="1136" t="str">
        <f>+[2]ระบบการควบคุมฯ!C639</f>
        <v>ศธ 04002/ว2339 ลว 12 มิย 66 โอนครั้งที่ 580</v>
      </c>
      <c r="D185" s="1136">
        <f>+[2]ระบบการควบคุมฯ!F639</f>
        <v>800</v>
      </c>
      <c r="E185" s="1136">
        <f>+[2]ระบบการควบคุมฯ!G639+[2]ระบบการควบคุมฯ!H639</f>
        <v>0</v>
      </c>
      <c r="F185" s="1136">
        <f>+[2]ระบบการควบคุมฯ!I639+[2]ระบบการควบคุมฯ!J639</f>
        <v>0</v>
      </c>
      <c r="G185" s="1136">
        <f>+[2]ระบบการควบคุมฯ!K639+[2]ระบบการควบคุมฯ!L639</f>
        <v>0</v>
      </c>
      <c r="H185" s="1136">
        <f>+D185-E185-F185-G185</f>
        <v>800</v>
      </c>
      <c r="I185" s="1137" t="s">
        <v>184</v>
      </c>
    </row>
    <row r="186" spans="1:9" ht="18.600000000000001" hidden="1" customHeight="1" x14ac:dyDescent="0.25">
      <c r="A186" s="122" t="str">
        <f>+[2]ระบบการควบคุมฯ!A644</f>
        <v>2.1.3</v>
      </c>
      <c r="B186" s="124" t="str">
        <f>+[2]ระบบการควบคุมฯ!B644</f>
        <v xml:space="preserve">กิจกรรมรองการสนับสนุนการศึกษาภาคบังคับ  </v>
      </c>
      <c r="C186" s="123" t="str">
        <f>+[2]ระบบการควบคุมฯ!C644</f>
        <v>20004 66 05164 05272</v>
      </c>
      <c r="D186" s="125">
        <f>+D187</f>
        <v>1836216</v>
      </c>
      <c r="E186" s="125">
        <f t="shared" ref="E186:H186" si="78">+E187</f>
        <v>0</v>
      </c>
      <c r="F186" s="125">
        <f t="shared" si="78"/>
        <v>0</v>
      </c>
      <c r="G186" s="125">
        <f t="shared" si="78"/>
        <v>1097899.3700000001</v>
      </c>
      <c r="H186" s="125">
        <f t="shared" si="78"/>
        <v>738316.62999999989</v>
      </c>
      <c r="I186" s="143"/>
    </row>
    <row r="187" spans="1:9" ht="18.600000000000001" hidden="1" customHeight="1" x14ac:dyDescent="0.25">
      <c r="A187" s="859">
        <f>+[2]ระบบการควบคุมฯ!A645</f>
        <v>0</v>
      </c>
      <c r="B187" s="145" t="str">
        <f>+[2]ระบบการควบคุมฯ!B645</f>
        <v xml:space="preserve"> งบดำเนินงาน 66112xx </v>
      </c>
      <c r="C187" s="876" t="str">
        <f>+[2]ระบบการควบคุมฯ!C645</f>
        <v>20004 35000200 2000000</v>
      </c>
      <c r="D187" s="146">
        <f>SUM(D188:D190)</f>
        <v>1836216</v>
      </c>
      <c r="E187" s="146">
        <f t="shared" ref="E187:H187" si="79">SUM(E188:E190)</f>
        <v>0</v>
      </c>
      <c r="F187" s="146">
        <f t="shared" si="79"/>
        <v>0</v>
      </c>
      <c r="G187" s="146">
        <f t="shared" si="79"/>
        <v>1097899.3700000001</v>
      </c>
      <c r="H187" s="146">
        <f t="shared" si="79"/>
        <v>738316.62999999989</v>
      </c>
      <c r="I187" s="148"/>
    </row>
    <row r="188" spans="1:9" ht="18.600000000000001" hidden="1" customHeight="1" x14ac:dyDescent="0.25">
      <c r="A188" s="1138" t="str">
        <f>+[2]ระบบการควบคุมฯ!A646</f>
        <v>2.1.3.1</v>
      </c>
      <c r="B188" s="1139" t="str">
        <f>+[2]ระบบการควบคุมฯ!B646</f>
        <v>ค่าเช่าใช้บริการสัญญาณอินเทอร์เน็ต 6 เดือน (ตุลาคม 2565 – มีนาคม 2566)   1,207,200.-บาท</v>
      </c>
      <c r="C188" s="1139" t="str">
        <f>+[2]ระบบการควบคุมฯ!C646</f>
        <v xml:space="preserve">ศธ 04002/ว195 ลว 19 มค 66 โอนครั้งที่ 207 </v>
      </c>
      <c r="D188" s="1140">
        <f>+[2]ระบบการควบคุมฯ!F646</f>
        <v>1810800</v>
      </c>
      <c r="E188" s="1141">
        <f>+[2]ระบบการควบคุมฯ!G646+[2]ระบบการควบคุมฯ!H646</f>
        <v>0</v>
      </c>
      <c r="F188" s="1141">
        <f>+[2]ระบบการควบคุมฯ!I646+[2]ระบบการควบคุมฯ!J646</f>
        <v>0</v>
      </c>
      <c r="G188" s="1141">
        <f>+[2]ระบบการควบคุมฯ!K646+[2]ระบบการควบคุมฯ!L646</f>
        <v>1097899.3700000001</v>
      </c>
      <c r="H188" s="1141">
        <f t="shared" si="73"/>
        <v>712900.62999999989</v>
      </c>
      <c r="I188" s="1142" t="s">
        <v>15</v>
      </c>
    </row>
    <row r="189" spans="1:9" ht="18.600000000000001" hidden="1" customHeight="1" x14ac:dyDescent="0.25">
      <c r="A189" s="1143"/>
      <c r="B189" s="1144" t="str">
        <f>+[2]ระบบการควบคุมฯ!B647</f>
        <v>ค่าเช่าใช้บริการสัญญาณอินเทอร์เน็ต 6 เดือน (เมย-มิย 66)   603600บาท</v>
      </c>
      <c r="C189" s="1144" t="str">
        <f>+[2]ระบบการควบคุมฯ!C647</f>
        <v>ศธ 04002/ว2591   ลว 30 มิย 66 โอนครั้งที่ 625</v>
      </c>
      <c r="D189" s="1145"/>
      <c r="E189" s="1146"/>
      <c r="F189" s="1146"/>
      <c r="G189" s="1146"/>
      <c r="H189" s="1146"/>
      <c r="I189" s="1147"/>
    </row>
    <row r="190" spans="1:9" ht="18.600000000000001" hidden="1" customHeight="1" x14ac:dyDescent="0.25">
      <c r="A190" s="226" t="str">
        <f>+[2]ระบบการควบคุมฯ!A648</f>
        <v>2.1.3.2</v>
      </c>
      <c r="B190" s="227" t="str">
        <f>+[2]ระบบการควบคุมฯ!B648</f>
        <v xml:space="preserve">เงินสมทบกองทุนเงินทดแทน ประจำปี พ.ศ. 2566 (มกราคม - ธันวาคม 2566)                             </v>
      </c>
      <c r="C190" s="227" t="str">
        <f>+[2]ระบบการควบคุมฯ!C648</f>
        <v>ศธ 04002/ว167 ลว 17 มค 66 โอนครั้งที่ 201</v>
      </c>
      <c r="D190" s="133">
        <f>+[2]ระบบการควบคุมฯ!F648</f>
        <v>25416</v>
      </c>
      <c r="E190" s="134">
        <f>+[2]ระบบการควบคุมฯ!G648+[2]ระบบการควบคุมฯ!H648</f>
        <v>0</v>
      </c>
      <c r="F190" s="134">
        <f>+[2]ระบบการควบคุมฯ!I648+[2]ระบบการควบคุมฯ!J648</f>
        <v>0</v>
      </c>
      <c r="G190" s="134">
        <f>+[2]ระบบการควบคุมฯ!K648+[2]ระบบการควบคุมฯ!L648</f>
        <v>0</v>
      </c>
      <c r="H190" s="134">
        <f t="shared" ref="H190" si="80">+D190-E190-F190-G190</f>
        <v>25416</v>
      </c>
      <c r="I190" s="151" t="s">
        <v>15</v>
      </c>
    </row>
    <row r="191" spans="1:9" ht="111.6" hidden="1" customHeight="1" x14ac:dyDescent="0.25">
      <c r="A191" s="131"/>
      <c r="B191" s="132"/>
      <c r="C191" s="132"/>
      <c r="D191" s="149">
        <f>+[3]ระบบการควบคุมฯ!F385</f>
        <v>0</v>
      </c>
      <c r="E191" s="150">
        <f>+[3]ระบบการควบคุมฯ!G385+[3]ระบบการควบคุมฯ!H385</f>
        <v>0</v>
      </c>
      <c r="F191" s="150">
        <f>+[3]ระบบการควบคุมฯ!I385+[3]ระบบการควบคุมฯ!J385</f>
        <v>0</v>
      </c>
      <c r="G191" s="150">
        <f>+[3]ระบบการควบคุมฯ!K385+[3]ระบบการควบคุมฯ!L385</f>
        <v>0</v>
      </c>
      <c r="H191" s="150">
        <f t="shared" si="73"/>
        <v>0</v>
      </c>
      <c r="I191" s="155"/>
    </row>
    <row r="192" spans="1:9" ht="74.400000000000006" hidden="1" customHeight="1" x14ac:dyDescent="0.25">
      <c r="A192" s="131"/>
      <c r="B192" s="132"/>
      <c r="C192" s="132"/>
      <c r="D192" s="149"/>
      <c r="E192" s="150"/>
      <c r="F192" s="150"/>
      <c r="G192" s="150"/>
      <c r="H192" s="150"/>
      <c r="I192" s="155"/>
    </row>
    <row r="193" spans="1:9" ht="37.200000000000003" hidden="1" customHeight="1" x14ac:dyDescent="0.25">
      <c r="A193" s="131"/>
      <c r="B193" s="132"/>
      <c r="C193" s="132"/>
      <c r="D193" s="149"/>
      <c r="E193" s="150"/>
      <c r="F193" s="150"/>
      <c r="G193" s="150"/>
      <c r="H193" s="150"/>
      <c r="I193" s="155"/>
    </row>
    <row r="194" spans="1:9" ht="37.200000000000003" hidden="1" customHeight="1" x14ac:dyDescent="0.25">
      <c r="A194" s="131"/>
      <c r="B194" s="132"/>
      <c r="C194" s="132"/>
      <c r="D194" s="149"/>
      <c r="E194" s="150"/>
      <c r="F194" s="150"/>
      <c r="G194" s="150"/>
      <c r="H194" s="150"/>
      <c r="I194" s="155"/>
    </row>
    <row r="195" spans="1:9" ht="37.200000000000003" hidden="1" customHeight="1" x14ac:dyDescent="0.25">
      <c r="A195" s="131"/>
      <c r="B195" s="132"/>
      <c r="C195" s="132"/>
      <c r="D195" s="149"/>
      <c r="E195" s="150">
        <f>+'[3]ประถม มัธยมต้น'!I1544+'[3]ประถม มัธยมต้น'!J1544</f>
        <v>0</v>
      </c>
      <c r="F195" s="150">
        <f>+'[3]ประถม มัธยมต้น'!K1544+'[3]ประถม มัธยมต้น'!L1544</f>
        <v>0</v>
      </c>
      <c r="G195" s="150">
        <f>+'[3]ประถม มัธยมต้น'!M1544+'[3]ประถม มัธยมต้น'!N1544</f>
        <v>0</v>
      </c>
      <c r="H195" s="150">
        <f t="shared" si="73"/>
        <v>0</v>
      </c>
      <c r="I195" s="156"/>
    </row>
    <row r="196" spans="1:9" ht="37.200000000000003" hidden="1" customHeight="1" x14ac:dyDescent="0.25">
      <c r="A196" s="131"/>
      <c r="B196" s="132"/>
      <c r="C196" s="168"/>
      <c r="D196" s="379">
        <f>+[3]ระบบการควบคุมฯ!D394</f>
        <v>0</v>
      </c>
      <c r="E196" s="379">
        <f>+[3]ระบบการควบคุมฯ!G394+[3]ระบบการควบคุมฯ!H394</f>
        <v>0</v>
      </c>
      <c r="F196" s="379">
        <f>+[3]ระบบการควบคุมฯ!I394+[3]ระบบการควบคุมฯ!J394</f>
        <v>0</v>
      </c>
      <c r="G196" s="379">
        <f>+[3]ระบบการควบคุมฯ!K394+[3]ระบบการควบคุมฯ!L394</f>
        <v>0</v>
      </c>
      <c r="H196" s="150">
        <f t="shared" si="73"/>
        <v>0</v>
      </c>
      <c r="I196" s="153"/>
    </row>
    <row r="197" spans="1:9" ht="111.6" hidden="1" customHeight="1" x14ac:dyDescent="0.25">
      <c r="A197" s="131"/>
      <c r="B197" s="132"/>
      <c r="C197" s="168"/>
      <c r="D197" s="379">
        <f>+[3]ระบบการควบคุมฯ!F397</f>
        <v>0</v>
      </c>
      <c r="E197" s="379">
        <f>+[3]ระบบการควบคุมฯ!G397+[3]ระบบการควบคุมฯ!H397</f>
        <v>0</v>
      </c>
      <c r="F197" s="379">
        <f>+[3]ระบบการควบคุมฯ!I397+[3]ระบบการควบคุมฯ!J397</f>
        <v>0</v>
      </c>
      <c r="G197" s="379">
        <f>+[3]ระบบการควบคุมฯ!K397+[3]ระบบการควบคุมฯ!L397</f>
        <v>0</v>
      </c>
      <c r="H197" s="150">
        <f t="shared" si="73"/>
        <v>0</v>
      </c>
      <c r="I197" s="153"/>
    </row>
    <row r="198" spans="1:9" ht="18.600000000000001" hidden="1" customHeight="1" x14ac:dyDescent="0.25">
      <c r="A198" s="226"/>
      <c r="B198" s="543"/>
      <c r="C198" s="238"/>
      <c r="D198" s="544">
        <f>+[3]ระบบการควบคุมฯ!F398</f>
        <v>0</v>
      </c>
      <c r="E198" s="544">
        <f>+[3]ระบบการควบคุมฯ!G396+[3]ระบบการควบคุมฯ!H396</f>
        <v>0</v>
      </c>
      <c r="F198" s="544">
        <f>+[3]ระบบการควบคุมฯ!I396+[3]ระบบการควบคุมฯ!J396</f>
        <v>0</v>
      </c>
      <c r="G198" s="544">
        <f>+[3]ระบบการควบคุมฯ!K398+[3]ระบบการควบคุมฯ!L398</f>
        <v>0</v>
      </c>
      <c r="H198" s="229">
        <f t="shared" si="73"/>
        <v>0</v>
      </c>
      <c r="I198" s="231"/>
    </row>
    <row r="199" spans="1:9" ht="37.200000000000003" hidden="1" customHeight="1" x14ac:dyDescent="0.25">
      <c r="A199" s="375"/>
      <c r="B199" s="376"/>
      <c r="C199" s="545"/>
      <c r="D199" s="546">
        <f>+[3]ระบบการควบคุมฯ!F399</f>
        <v>0</v>
      </c>
      <c r="E199" s="546">
        <f>+[3]ระบบการควบคุมฯ!G397+[3]ระบบการควบคุมฯ!H397</f>
        <v>0</v>
      </c>
      <c r="F199" s="546">
        <f>+[3]ระบบการควบคุมฯ!I397+[3]ระบบการควบคุมฯ!J397</f>
        <v>0</v>
      </c>
      <c r="G199" s="546">
        <f>+[3]ระบบการควบคุมฯ!K399+[3]ระบบการควบคุมฯ!L399</f>
        <v>0</v>
      </c>
      <c r="H199" s="377">
        <f t="shared" si="73"/>
        <v>0</v>
      </c>
      <c r="I199" s="547"/>
    </row>
    <row r="200" spans="1:9" ht="37.200000000000003" hidden="1" customHeight="1" x14ac:dyDescent="0.25">
      <c r="A200" s="375"/>
      <c r="B200" s="376"/>
      <c r="C200" s="545"/>
      <c r="D200" s="546">
        <f>+[3]ระบบการควบคุมฯ!F400</f>
        <v>0</v>
      </c>
      <c r="E200" s="546">
        <f>+[3]ระบบการควบคุมฯ!G398+[3]ระบบการควบคุมฯ!H398</f>
        <v>0</v>
      </c>
      <c r="F200" s="546">
        <f>+[3]ระบบการควบคุมฯ!I398+[3]ระบบการควบคุมฯ!J398</f>
        <v>0</v>
      </c>
      <c r="G200" s="546">
        <f>+[3]ระบบการควบคุมฯ!K400+[3]ระบบการควบคุมฯ!L400</f>
        <v>0</v>
      </c>
      <c r="H200" s="377">
        <f t="shared" si="73"/>
        <v>0</v>
      </c>
      <c r="I200" s="378"/>
    </row>
    <row r="201" spans="1:9" ht="55.95" hidden="1" customHeight="1" x14ac:dyDescent="0.25">
      <c r="A201" s="375"/>
      <c r="B201" s="376"/>
      <c r="C201" s="545"/>
      <c r="D201" s="546">
        <f>+[3]ระบบการควบคุมฯ!F401</f>
        <v>0</v>
      </c>
      <c r="E201" s="546">
        <f>+[3]ระบบการควบคุมฯ!G399+[3]ระบบการควบคุมฯ!H399</f>
        <v>0</v>
      </c>
      <c r="F201" s="546">
        <f>+[3]ระบบการควบคุมฯ!I399+[3]ระบบการควบคุมฯ!J399</f>
        <v>0</v>
      </c>
      <c r="G201" s="546">
        <f>+[3]ระบบการควบคุมฯ!K401+[3]ระบบการควบคุมฯ!L401</f>
        <v>0</v>
      </c>
      <c r="H201" s="377">
        <f t="shared" si="73"/>
        <v>0</v>
      </c>
      <c r="I201" s="378"/>
    </row>
    <row r="202" spans="1:9" ht="37.200000000000003" hidden="1" customHeight="1" x14ac:dyDescent="0.25">
      <c r="A202" s="375"/>
      <c r="B202" s="376"/>
      <c r="C202" s="545"/>
      <c r="D202" s="546">
        <f>+[3]ระบบการควบคุมฯ!F402</f>
        <v>0</v>
      </c>
      <c r="E202" s="546">
        <f>+[3]ระบบการควบคุมฯ!G400+[3]ระบบการควบคุมฯ!H400</f>
        <v>0</v>
      </c>
      <c r="F202" s="546">
        <f>+[3]ระบบการควบคุมฯ!I400+[3]ระบบการควบคุมฯ!J400</f>
        <v>0</v>
      </c>
      <c r="G202" s="546">
        <f>+[3]ระบบการควบคุมฯ!K402+[3]ระบบการควบคุมฯ!L402</f>
        <v>0</v>
      </c>
      <c r="H202" s="377">
        <f t="shared" si="73"/>
        <v>0</v>
      </c>
      <c r="I202" s="378"/>
    </row>
    <row r="203" spans="1:9" ht="18.600000000000001" hidden="1" customHeight="1" x14ac:dyDescent="0.25">
      <c r="A203" s="375"/>
      <c r="B203" s="376"/>
      <c r="C203" s="545"/>
      <c r="D203" s="546">
        <f>+[3]ระบบการควบคุมฯ!F403</f>
        <v>0</v>
      </c>
      <c r="E203" s="546">
        <f>+[3]ระบบการควบคุมฯ!G401+[3]ระบบการควบคุมฯ!H401</f>
        <v>0</v>
      </c>
      <c r="F203" s="546">
        <f>+[3]ระบบการควบคุมฯ!I401+[3]ระบบการควบคุมฯ!J401</f>
        <v>0</v>
      </c>
      <c r="G203" s="546">
        <f>+[3]ระบบการควบคุมฯ!K403+[3]ระบบการควบคุมฯ!L403</f>
        <v>0</v>
      </c>
      <c r="H203" s="377">
        <f t="shared" si="73"/>
        <v>0</v>
      </c>
      <c r="I203" s="547"/>
    </row>
    <row r="204" spans="1:9" ht="18.600000000000001" hidden="1" customHeight="1" x14ac:dyDescent="0.25">
      <c r="A204" s="375"/>
      <c r="B204" s="376"/>
      <c r="C204" s="545"/>
      <c r="D204" s="546">
        <f>+[3]ระบบการควบคุมฯ!F404</f>
        <v>0</v>
      </c>
      <c r="E204" s="546">
        <f>+[3]ระบบการควบคุมฯ!G402+[3]ระบบการควบคุมฯ!H402</f>
        <v>0</v>
      </c>
      <c r="F204" s="546">
        <f>+[3]ระบบการควบคุมฯ!I402+[3]ระบบการควบคุมฯ!J402</f>
        <v>0</v>
      </c>
      <c r="G204" s="546">
        <f>+[3]ระบบการควบคุมฯ!K404+[3]ระบบการควบคุมฯ!L404</f>
        <v>0</v>
      </c>
      <c r="H204" s="377">
        <f t="shared" si="73"/>
        <v>0</v>
      </c>
      <c r="I204" s="547"/>
    </row>
    <row r="205" spans="1:9" ht="18.600000000000001" hidden="1" customHeight="1" x14ac:dyDescent="0.25">
      <c r="A205" s="375"/>
      <c r="B205" s="233"/>
      <c r="C205" s="245"/>
      <c r="D205" s="548">
        <f>+[3]ระบบการควบคุมฯ!F405</f>
        <v>0</v>
      </c>
      <c r="E205" s="548">
        <f>+[3]ระบบการควบคุมฯ!G403+[3]ระบบการควบคุมฯ!H403</f>
        <v>0</v>
      </c>
      <c r="F205" s="548">
        <f>+[3]ระบบการควบคุมฯ!I403+[3]ระบบการควบคุมฯ!J403</f>
        <v>0</v>
      </c>
      <c r="G205" s="548">
        <f>+[3]ระบบการควบคุมฯ!K405+[3]ระบบการควบคุมฯ!L405</f>
        <v>0</v>
      </c>
      <c r="H205" s="236">
        <f t="shared" si="73"/>
        <v>0</v>
      </c>
      <c r="I205" s="549"/>
    </row>
    <row r="206" spans="1:9" ht="18.600000000000001" hidden="1" customHeight="1" x14ac:dyDescent="0.25">
      <c r="A206" s="375"/>
      <c r="B206" s="233"/>
      <c r="C206" s="245"/>
      <c r="D206" s="548">
        <f>+[3]ระบบการควบคุมฯ!F406</f>
        <v>0</v>
      </c>
      <c r="E206" s="548">
        <f>+[3]ระบบการควบคุมฯ!G404+[3]ระบบการควบคุมฯ!H404</f>
        <v>0</v>
      </c>
      <c r="F206" s="548">
        <f>+[3]ระบบการควบคุมฯ!I404+[3]ระบบการควบคุมฯ!J404</f>
        <v>0</v>
      </c>
      <c r="G206" s="548">
        <f>+[3]ระบบการควบคุมฯ!K406+[3]ระบบการควบคุมฯ!L406</f>
        <v>0</v>
      </c>
      <c r="H206" s="236">
        <f t="shared" si="73"/>
        <v>0</v>
      </c>
      <c r="I206" s="549"/>
    </row>
    <row r="207" spans="1:9" ht="18.600000000000001" x14ac:dyDescent="0.25">
      <c r="A207" s="375"/>
      <c r="B207" s="233"/>
      <c r="C207" s="245"/>
      <c r="D207" s="548">
        <f>+[3]ระบบการควบคุมฯ!F407</f>
        <v>0</v>
      </c>
      <c r="E207" s="548">
        <f>+[3]ระบบการควบคุมฯ!G405+[3]ระบบการควบคุมฯ!H405</f>
        <v>0</v>
      </c>
      <c r="F207" s="548">
        <f>+[3]ระบบการควบคุมฯ!I405+[3]ระบบการควบคุมฯ!J405</f>
        <v>0</v>
      </c>
      <c r="G207" s="548">
        <f>+[3]ระบบการควบคุมฯ!K407+[3]ระบบการควบคุมฯ!L407</f>
        <v>0</v>
      </c>
      <c r="H207" s="236">
        <f t="shared" si="73"/>
        <v>0</v>
      </c>
      <c r="I207" s="549"/>
    </row>
    <row r="208" spans="1:9" ht="18.600000000000001" x14ac:dyDescent="0.25">
      <c r="A208" s="131"/>
      <c r="B208" s="132"/>
      <c r="C208" s="168"/>
      <c r="D208" s="379">
        <f>+[3]ระบบการควบคุมฯ!F408</f>
        <v>0</v>
      </c>
      <c r="E208" s="379">
        <f>+[3]ระบบการควบคุมฯ!G399+[3]ระบบการควบคุมฯ!H399</f>
        <v>0</v>
      </c>
      <c r="F208" s="379">
        <f>+[3]ระบบการควบคุมฯ!I399+[3]ระบบการควบคุมฯ!J399</f>
        <v>0</v>
      </c>
      <c r="G208" s="379">
        <f>+[3]ระบบการควบคุมฯ!K408+[3]ระบบการควบคุมฯ!L408</f>
        <v>0</v>
      </c>
      <c r="H208" s="150">
        <f t="shared" si="73"/>
        <v>0</v>
      </c>
      <c r="I208" s="171"/>
    </row>
    <row r="209" spans="1:9" ht="18.600000000000001" x14ac:dyDescent="0.25">
      <c r="A209" s="131"/>
      <c r="B209" s="132"/>
      <c r="C209" s="168"/>
      <c r="D209" s="379">
        <f>+[3]ระบบการควบคุมฯ!F409</f>
        <v>0</v>
      </c>
      <c r="E209" s="379">
        <f>+[3]ระบบการควบคุมฯ!G400+[3]ระบบการควบคุมฯ!H400</f>
        <v>0</v>
      </c>
      <c r="F209" s="379">
        <f>+[3]ระบบการควบคุมฯ!I400+[3]ระบบการควบคุมฯ!J400</f>
        <v>0</v>
      </c>
      <c r="G209" s="379">
        <f>+[3]ระบบการควบคุมฯ!K409+[3]ระบบการควบคุมฯ!L409</f>
        <v>0</v>
      </c>
      <c r="H209" s="150">
        <f t="shared" si="73"/>
        <v>0</v>
      </c>
      <c r="I209" s="171"/>
    </row>
    <row r="210" spans="1:9" ht="18.600000000000001" x14ac:dyDescent="0.25">
      <c r="A210" s="131"/>
      <c r="B210" s="380"/>
      <c r="C210" s="168"/>
      <c r="D210" s="379">
        <f>+[3]ระบบการควบคุมฯ!F410</f>
        <v>0</v>
      </c>
      <c r="E210" s="379">
        <f>+[3]ระบบการควบคุมฯ!G401+[3]ระบบการควบคุมฯ!H401</f>
        <v>0</v>
      </c>
      <c r="F210" s="379">
        <f>+[3]ระบบการควบคุมฯ!I401+[3]ระบบการควบคุมฯ!J401</f>
        <v>0</v>
      </c>
      <c r="G210" s="379">
        <f>+[3]ระบบการควบคุมฯ!K410+[3]ระบบการควบคุมฯ!L410</f>
        <v>0</v>
      </c>
      <c r="H210" s="150">
        <f t="shared" si="73"/>
        <v>0</v>
      </c>
      <c r="I210" s="171"/>
    </row>
    <row r="211" spans="1:9" ht="18.600000000000001" x14ac:dyDescent="0.25">
      <c r="A211" s="131"/>
      <c r="B211" s="380"/>
      <c r="C211" s="168"/>
      <c r="D211" s="379">
        <f>+[3]ระบบการควบคุมฯ!F411</f>
        <v>0</v>
      </c>
      <c r="E211" s="379">
        <f>+[3]ระบบการควบคุมฯ!G402+[3]ระบบการควบคุมฯ!H402</f>
        <v>0</v>
      </c>
      <c r="F211" s="379">
        <f>+[3]ระบบการควบคุมฯ!I402+[3]ระบบการควบคุมฯ!J402</f>
        <v>0</v>
      </c>
      <c r="G211" s="379">
        <f>+[3]ระบบการควบคุมฯ!K411+[3]ระบบการควบคุมฯ!L411</f>
        <v>0</v>
      </c>
      <c r="H211" s="150">
        <f t="shared" si="73"/>
        <v>0</v>
      </c>
      <c r="I211" s="171"/>
    </row>
    <row r="212" spans="1:9" ht="18.600000000000001" x14ac:dyDescent="0.25">
      <c r="A212" s="131"/>
      <c r="B212" s="380"/>
      <c r="C212" s="168"/>
      <c r="D212" s="379">
        <f>+[3]ระบบการควบคุมฯ!F412</f>
        <v>0</v>
      </c>
      <c r="E212" s="379">
        <f>+[3]ระบบการควบคุมฯ!G403+[3]ระบบการควบคุมฯ!H403</f>
        <v>0</v>
      </c>
      <c r="F212" s="379">
        <f>+[3]ระบบการควบคุมฯ!I403+[3]ระบบการควบคุมฯ!J403</f>
        <v>0</v>
      </c>
      <c r="G212" s="379">
        <f>+[3]ระบบการควบคุมฯ!K412+[3]ระบบการควบคุมฯ!L412</f>
        <v>0</v>
      </c>
      <c r="H212" s="150">
        <f t="shared" si="73"/>
        <v>0</v>
      </c>
      <c r="I212" s="171"/>
    </row>
    <row r="213" spans="1:9" ht="37.200000000000003" x14ac:dyDescent="0.25">
      <c r="A213" s="157" t="str">
        <f>+[2]ระบบการควบคุมฯ!A674</f>
        <v>2.1.4</v>
      </c>
      <c r="B213" s="123" t="str">
        <f>+[2]ระบบการควบคุมฯ!B674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13" s="123" t="str">
        <f>+[2]ระบบการควบคุมฯ!C674</f>
        <v>20004 66 05164 52034</v>
      </c>
      <c r="D213" s="125">
        <f>+D214</f>
        <v>5800</v>
      </c>
      <c r="E213" s="142">
        <f t="shared" ref="E213:H222" si="81">+E214</f>
        <v>0</v>
      </c>
      <c r="F213" s="142">
        <f t="shared" si="81"/>
        <v>0</v>
      </c>
      <c r="G213" s="142">
        <f t="shared" si="81"/>
        <v>800</v>
      </c>
      <c r="H213" s="142">
        <f t="shared" si="81"/>
        <v>5000</v>
      </c>
      <c r="I213" s="143"/>
    </row>
    <row r="214" spans="1:9" ht="18.600000000000001" x14ac:dyDescent="0.25">
      <c r="A214" s="859">
        <f>+[2]ระบบการควบคุมฯ!A675</f>
        <v>0</v>
      </c>
      <c r="B214" s="145" t="str">
        <f>+[2]ระบบการควบคุมฯ!B675</f>
        <v xml:space="preserve"> งบดำเนินงาน 66112xx </v>
      </c>
      <c r="C214" s="145" t="str">
        <f>+[2]ระบบการควบคุมฯ!C675</f>
        <v>20004 35000200 2000000</v>
      </c>
      <c r="D214" s="146">
        <f>SUM(D215:D216)</f>
        <v>5800</v>
      </c>
      <c r="E214" s="146">
        <f t="shared" ref="E214:H214" si="82">SUM(E215:E216)</f>
        <v>0</v>
      </c>
      <c r="F214" s="146">
        <f t="shared" si="82"/>
        <v>0</v>
      </c>
      <c r="G214" s="146">
        <f t="shared" si="82"/>
        <v>800</v>
      </c>
      <c r="H214" s="146">
        <f t="shared" si="82"/>
        <v>5000</v>
      </c>
      <c r="I214" s="148"/>
    </row>
    <row r="215" spans="1:9" ht="74.400000000000006" x14ac:dyDescent="0.25">
      <c r="A215" s="379" t="str">
        <f>+[2]ระบบการควบคุมฯ!A676</f>
        <v>2.1.4.1</v>
      </c>
      <c r="B215" s="380" t="str">
        <f>+[2]ระบบการควบคุมฯ!B676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15" s="380" t="str">
        <f>+[2]ระบบการควบคุมฯ!C676</f>
        <v>ศธ04002/ว5054 ลว.8 พ.ย.65 โอนครั้งที่ 54</v>
      </c>
      <c r="D215" s="1148">
        <f>+[2]ระบบการควบคุมฯ!F676</f>
        <v>5000</v>
      </c>
      <c r="E215" s="149">
        <f>+[2]ระบบการควบคุมฯ!G676+[2]ระบบการควบคุมฯ!H676</f>
        <v>0</v>
      </c>
      <c r="F215" s="149">
        <f>+[2]ระบบการควบคุมฯ!I676+[2]ระบบการควบคุมฯ!J676</f>
        <v>0</v>
      </c>
      <c r="G215" s="149">
        <f>+[2]ระบบการควบคุมฯ!K676+[2]ระบบการควบคุมฯ!L676</f>
        <v>0</v>
      </c>
      <c r="H215" s="149">
        <f>+D215-E215-F215-G215</f>
        <v>5000</v>
      </c>
      <c r="I215" s="860" t="s">
        <v>176</v>
      </c>
    </row>
    <row r="216" spans="1:9" ht="93" x14ac:dyDescent="0.25">
      <c r="A216" s="379" t="str">
        <f>+[2]ระบบการควบคุมฯ!A677</f>
        <v>2.1.4.2</v>
      </c>
      <c r="B216" s="380" t="str">
        <f>+[2]ระบบการควบคุมฯ!B677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16" s="380" t="str">
        <f>+[2]ระบบการควบคุมฯ!C677</f>
        <v>ศธ04002/ว1387 ลว. 5 เมย 66 โอนครั้งที่ 456</v>
      </c>
      <c r="D216" s="149">
        <f>+[2]ระบบการควบคุมฯ!F677</f>
        <v>800</v>
      </c>
      <c r="E216" s="149">
        <f>+[2]ระบบการควบคุมฯ!G677+[2]ระบบการควบคุมฯ!H677</f>
        <v>0</v>
      </c>
      <c r="F216" s="149">
        <f>+[2]ระบบการควบคุมฯ!I677+[2]ระบบการควบคุมฯ!J677</f>
        <v>0</v>
      </c>
      <c r="G216" s="149">
        <f>+[2]ระบบการควบคุมฯ!K677+[2]ระบบการควบคุมฯ!L677</f>
        <v>800</v>
      </c>
      <c r="H216" s="149">
        <f>+D216-E216-F216-G216</f>
        <v>0</v>
      </c>
      <c r="I216" s="860" t="s">
        <v>176</v>
      </c>
    </row>
    <row r="217" spans="1:9" ht="18.600000000000001" x14ac:dyDescent="0.25">
      <c r="A217" s="157">
        <f>+[2]ระบบการควบคุมฯ!A679</f>
        <v>2.2000000000000002</v>
      </c>
      <c r="B217" s="123" t="str">
        <f>+[2]ระบบการควบคุมฯ!B679</f>
        <v xml:space="preserve">กิจกรรมการจัดการศึกษามัธยมศึกษาตอนต้นสำหรับโรงเรียนปกติ  </v>
      </c>
      <c r="C217" s="123" t="str">
        <f>+[2]ระบบการควบคุมฯ!C679</f>
        <v>20004 66 0516500000</v>
      </c>
      <c r="D217" s="125">
        <f>+D218</f>
        <v>700</v>
      </c>
      <c r="E217" s="142">
        <f t="shared" si="81"/>
        <v>0</v>
      </c>
      <c r="F217" s="142">
        <f t="shared" si="81"/>
        <v>0</v>
      </c>
      <c r="G217" s="142">
        <f t="shared" si="81"/>
        <v>700</v>
      </c>
      <c r="H217" s="142">
        <f t="shared" si="81"/>
        <v>0</v>
      </c>
      <c r="I217" s="143"/>
    </row>
    <row r="218" spans="1:9" ht="18.600000000000001" x14ac:dyDescent="0.25">
      <c r="A218" s="859">
        <f>+[2]ระบบการควบคุมฯ!A680</f>
        <v>0</v>
      </c>
      <c r="B218" s="145" t="str">
        <f>+[2]ระบบการควบคุมฯ!B680</f>
        <v xml:space="preserve"> งบดำเนินงาน 66112xx</v>
      </c>
      <c r="C218" s="145" t="str">
        <f>+[2]ระบบการควบคุมฯ!C680</f>
        <v>20004 35000200 2000000</v>
      </c>
      <c r="D218" s="146">
        <f>+D219</f>
        <v>700</v>
      </c>
      <c r="E218" s="146">
        <f t="shared" si="81"/>
        <v>0</v>
      </c>
      <c r="F218" s="146">
        <f t="shared" si="81"/>
        <v>0</v>
      </c>
      <c r="G218" s="146">
        <f t="shared" si="81"/>
        <v>700</v>
      </c>
      <c r="H218" s="146">
        <f t="shared" si="81"/>
        <v>0</v>
      </c>
      <c r="I218" s="148"/>
    </row>
    <row r="219" spans="1:9" ht="74.400000000000006" x14ac:dyDescent="0.25">
      <c r="A219" s="379" t="str">
        <f>+[2]ระบบการควบคุมฯ!A682</f>
        <v>2.2.1</v>
      </c>
      <c r="B219" s="380" t="str">
        <f>+[2]ระบบการควบคุมฯ!B682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19" s="380" t="str">
        <f>+[2]ระบบการควบคุมฯ!C682</f>
        <v>ศธ 04002/ว253 ลว 25 มค 66 โอนครั้งที่ 231</v>
      </c>
      <c r="D219" s="149">
        <f>+[2]ระบบการควบคุมฯ!F682</f>
        <v>700</v>
      </c>
      <c r="E219" s="149">
        <f>+[2]ระบบการควบคุมฯ!G682+[2]ระบบการควบคุมฯ!H682</f>
        <v>0</v>
      </c>
      <c r="F219" s="149">
        <f>+[2]ระบบการควบคุมฯ!I682+[2]ระบบการควบคุมฯ!J682</f>
        <v>0</v>
      </c>
      <c r="G219" s="149">
        <f>+[2]ระบบการควบคุมฯ!K682+[2]ระบบการควบคุมฯ!L682</f>
        <v>700</v>
      </c>
      <c r="H219" s="149">
        <f>+D219-E219-G219</f>
        <v>0</v>
      </c>
      <c r="I219" s="877" t="s">
        <v>96</v>
      </c>
    </row>
    <row r="220" spans="1:9" ht="18.600000000000001" x14ac:dyDescent="0.25">
      <c r="A220" s="379"/>
      <c r="B220" s="380"/>
      <c r="C220" s="380"/>
      <c r="D220" s="149"/>
      <c r="E220" s="149"/>
      <c r="F220" s="149"/>
      <c r="G220" s="149"/>
      <c r="H220" s="149">
        <f>+D220-E220-F220-G220</f>
        <v>0</v>
      </c>
      <c r="I220" s="860"/>
    </row>
    <row r="221" spans="1:9" ht="37.200000000000003" x14ac:dyDescent="0.25">
      <c r="A221" s="157" t="str">
        <f>+[2]ระบบการควบคุมฯ!A755</f>
        <v>2.2.1</v>
      </c>
      <c r="B221" s="123" t="str">
        <f>+[2]ระบบการควบคุมฯ!B755</f>
        <v>กิจกรรมย่อยสนับสนุนเสริมสร้างความเข้มแข็งในการพัฒนาครูอย่างมีประสิทธิภาพ</v>
      </c>
      <c r="C221" s="123" t="str">
        <f>+[2]ระบบการควบคุมฯ!C755</f>
        <v>20004 66 05165 51999</v>
      </c>
      <c r="D221" s="125">
        <f>+D222</f>
        <v>6000</v>
      </c>
      <c r="E221" s="142">
        <f t="shared" si="81"/>
        <v>0</v>
      </c>
      <c r="F221" s="142">
        <f t="shared" si="81"/>
        <v>0</v>
      </c>
      <c r="G221" s="142">
        <f t="shared" si="81"/>
        <v>4800</v>
      </c>
      <c r="H221" s="142">
        <f t="shared" si="81"/>
        <v>1200</v>
      </c>
      <c r="I221" s="143"/>
    </row>
    <row r="222" spans="1:9" ht="18.600000000000001" x14ac:dyDescent="0.25">
      <c r="A222" s="859">
        <f>+[2]ระบบการควบคุมฯ!A756</f>
        <v>0</v>
      </c>
      <c r="B222" s="145" t="str">
        <f>+[2]ระบบการควบคุมฯ!B756</f>
        <v xml:space="preserve"> งบดำเนินงาน 66112xx </v>
      </c>
      <c r="C222" s="145" t="str">
        <f>+[2]ระบบการควบคุมฯ!C756</f>
        <v>20004 35000200 2000000</v>
      </c>
      <c r="D222" s="146">
        <f>+D223</f>
        <v>6000</v>
      </c>
      <c r="E222" s="146">
        <f t="shared" si="81"/>
        <v>0</v>
      </c>
      <c r="F222" s="146">
        <f t="shared" si="81"/>
        <v>0</v>
      </c>
      <c r="G222" s="146">
        <f t="shared" si="81"/>
        <v>4800</v>
      </c>
      <c r="H222" s="146">
        <f t="shared" si="81"/>
        <v>1200</v>
      </c>
      <c r="I222" s="148"/>
    </row>
    <row r="223" spans="1:9" ht="55.8" x14ac:dyDescent="0.25">
      <c r="A223" s="379" t="str">
        <f>+[2]ระบบการควบคุมฯ!A757</f>
        <v>2.2.1.1</v>
      </c>
      <c r="B223" s="380" t="str">
        <f>+[2]ระบบการควบคุมฯ!B757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23" s="380" t="str">
        <f>+[2]ระบบการควบคุมฯ!C757</f>
        <v>ศธ04002/ว5365 ลว.25 พ.ย.65 โอนครั้งที่ 93</v>
      </c>
      <c r="D223" s="149">
        <f>+[2]ระบบการควบคุมฯ!F757</f>
        <v>6000</v>
      </c>
      <c r="E223" s="149">
        <f>+[2]ระบบการควบคุมฯ!G757+[2]ระบบการควบคุมฯ!H757</f>
        <v>0</v>
      </c>
      <c r="F223" s="149">
        <f>+[2]ระบบการควบคุมฯ!I757+[2]ระบบการควบคุมฯ!J757</f>
        <v>0</v>
      </c>
      <c r="G223" s="149">
        <f>+[2]ระบบการควบคุมฯ!K757+[2]ระบบการควบคุมฯ!L757</f>
        <v>4800</v>
      </c>
      <c r="H223" s="149">
        <f>+D223-E223-F223-G223</f>
        <v>1200</v>
      </c>
      <c r="I223" s="860" t="s">
        <v>18</v>
      </c>
    </row>
    <row r="224" spans="1:9" ht="18.600000000000001" x14ac:dyDescent="0.25">
      <c r="A224" s="131"/>
      <c r="B224" s="132"/>
      <c r="C224" s="132"/>
      <c r="D224" s="149"/>
      <c r="E224" s="150"/>
      <c r="F224" s="150"/>
      <c r="G224" s="150"/>
      <c r="H224" s="150"/>
      <c r="I224" s="156"/>
    </row>
    <row r="225" spans="1:9" ht="18.600000000000001" x14ac:dyDescent="0.25">
      <c r="A225" s="157" t="str">
        <f>+[2]ระบบการควบคุมฯ!A758</f>
        <v>2.2.2</v>
      </c>
      <c r="B225" s="123" t="str">
        <f>+[2]ระบบการควบคุมฯ!B758</f>
        <v xml:space="preserve">กิจกรรมรองการวิจัยเพื่อพัฒนานวัตกรรมการจัดการศึกษา </v>
      </c>
      <c r="C225" s="123" t="str">
        <f>+[2]ระบบการควบคุมฯ!C758</f>
        <v>20004 66 05165 52018</v>
      </c>
      <c r="D225" s="125">
        <f>+D226</f>
        <v>34500</v>
      </c>
      <c r="E225" s="142">
        <f t="shared" ref="E225:H225" si="83">+E226</f>
        <v>0</v>
      </c>
      <c r="F225" s="142">
        <f t="shared" si="83"/>
        <v>0</v>
      </c>
      <c r="G225" s="142">
        <f t="shared" si="83"/>
        <v>32750</v>
      </c>
      <c r="H225" s="142">
        <f t="shared" si="83"/>
        <v>1750</v>
      </c>
      <c r="I225" s="143"/>
    </row>
    <row r="226" spans="1:9" ht="18.600000000000001" x14ac:dyDescent="0.25">
      <c r="A226" s="859"/>
      <c r="B226" s="145" t="str">
        <f>+[2]ระบบการควบคุมฯ!B759</f>
        <v xml:space="preserve"> งบดำเนินงาน 66112xx </v>
      </c>
      <c r="C226" s="145" t="str">
        <f>+[2]ระบบการควบคุมฯ!C759</f>
        <v>20004 35000200 2000000</v>
      </c>
      <c r="D226" s="146">
        <f>SUM(D227:D228)</f>
        <v>34500</v>
      </c>
      <c r="E226" s="146">
        <f t="shared" ref="E226:H226" si="84">SUM(E227:E228)</f>
        <v>0</v>
      </c>
      <c r="F226" s="146">
        <f t="shared" si="84"/>
        <v>0</v>
      </c>
      <c r="G226" s="146">
        <f t="shared" si="84"/>
        <v>32750</v>
      </c>
      <c r="H226" s="146">
        <f t="shared" si="84"/>
        <v>1750</v>
      </c>
      <c r="I226" s="148"/>
    </row>
    <row r="227" spans="1:9" ht="55.8" x14ac:dyDescent="0.25">
      <c r="A227" s="379" t="str">
        <f>+[2]ระบบการควบคุมฯ!A760</f>
        <v>2.2.2.1</v>
      </c>
      <c r="B227" s="380" t="str">
        <f>+[2]ระบบการควบคุมฯ!B760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27" s="380" t="str">
        <f>+[2]ระบบการควบคุมฯ!C760</f>
        <v>ศธ04002/ว567 ลว 13 กพ 2566 โอนครั้งที่ 304</v>
      </c>
      <c r="D227" s="149">
        <f>+[2]ระบบการควบคุมฯ!F760</f>
        <v>33500</v>
      </c>
      <c r="E227" s="149">
        <f>+[2]ระบบการควบคุมฯ!G760+[2]ระบบการควบคุมฯ!H760</f>
        <v>0</v>
      </c>
      <c r="F227" s="149">
        <f>+[2]ระบบการควบคุมฯ!I760+[2]ระบบการควบคุมฯ!J760</f>
        <v>0</v>
      </c>
      <c r="G227" s="149">
        <f>+[2]ระบบการควบคุมฯ!K760+[2]ระบบการควบคุมฯ!L760</f>
        <v>32750</v>
      </c>
      <c r="H227" s="149">
        <f>+D227-E227-F227-G227</f>
        <v>750</v>
      </c>
      <c r="I227" s="860" t="s">
        <v>13</v>
      </c>
    </row>
    <row r="228" spans="1:9" ht="55.8" x14ac:dyDescent="0.25">
      <c r="A228" s="379" t="str">
        <f>+[2]ระบบการควบคุมฯ!A761</f>
        <v>2.2.2.2</v>
      </c>
      <c r="B228" s="380" t="str">
        <f>+[2]ระบบการควบคุมฯ!B761</f>
        <v>ค่าใช้จ่ายในการเดินทางเข้าร่วมการประชุมเชิงปฏิบัติการพัฒนาครูนักออกแบบกระบวนการเรียนรู้สู่การพัฒนาศักยภาพผู้เรียนอย่างสร้างสรรค์ ณ โรงแรม ซัมเมอร์ ทรี กรุงเทพมหานคร</v>
      </c>
      <c r="C228" s="380" t="str">
        <f>+[2]ระบบการควบคุมฯ!C761</f>
        <v>ศธ04002/ว1888 ลว 11 พค 2566 โอนครั้งที่ 511</v>
      </c>
      <c r="D228" s="149">
        <f>+[2]ระบบการควบคุมฯ!F761</f>
        <v>1000</v>
      </c>
      <c r="E228" s="149">
        <f>+[2]ระบบการควบคุมฯ!G761+[2]ระบบการควบคุมฯ!H761</f>
        <v>0</v>
      </c>
      <c r="F228" s="149">
        <f>+[2]ระบบการควบคุมฯ!I761+[2]ระบบการควบคุมฯ!J761</f>
        <v>0</v>
      </c>
      <c r="G228" s="149">
        <f>+[2]ระบบการควบคุมฯ!K761+[2]ระบบการควบคุมฯ!L761</f>
        <v>0</v>
      </c>
      <c r="H228" s="149">
        <f>+D228-E228-F228-G228</f>
        <v>1000</v>
      </c>
      <c r="I228" s="860" t="s">
        <v>218</v>
      </c>
    </row>
    <row r="229" spans="1:9" ht="37.200000000000003" x14ac:dyDescent="0.25">
      <c r="A229" s="157">
        <f>+[5]ระบบการควบคุมฯ!A718</f>
        <v>2.2999999999999998</v>
      </c>
      <c r="B229" s="123" t="str">
        <f>+[5]ระบบการควบคุมฯ!B718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29" s="123" t="str">
        <f>+[3]ระบบการควบคุมฯ!C890</f>
        <v>20004 66 5201500000</v>
      </c>
      <c r="D229" s="125">
        <f>+D230</f>
        <v>15500</v>
      </c>
      <c r="E229" s="142">
        <f t="shared" ref="E229:H229" si="85">+E230</f>
        <v>0</v>
      </c>
      <c r="F229" s="142">
        <f t="shared" si="85"/>
        <v>0</v>
      </c>
      <c r="G229" s="142">
        <f t="shared" si="85"/>
        <v>6248.78</v>
      </c>
      <c r="H229" s="142">
        <f t="shared" si="85"/>
        <v>9251.2200000000012</v>
      </c>
      <c r="I229" s="143"/>
    </row>
    <row r="230" spans="1:9" ht="18.600000000000001" x14ac:dyDescent="0.25">
      <c r="A230" s="144"/>
      <c r="B230" s="145" t="str">
        <f>+[2]ระบบการควบคุมฯ!B810</f>
        <v xml:space="preserve"> งบดำเนินงาน 66112xx</v>
      </c>
      <c r="C230" s="145"/>
      <c r="D230" s="146">
        <f>SUM(D231:D240)</f>
        <v>15500</v>
      </c>
      <c r="E230" s="146">
        <f t="shared" ref="E230:H230" si="86">SUM(E231:E240)</f>
        <v>0</v>
      </c>
      <c r="F230" s="146">
        <f t="shared" si="86"/>
        <v>0</v>
      </c>
      <c r="G230" s="146">
        <f t="shared" si="86"/>
        <v>6248.78</v>
      </c>
      <c r="H230" s="146">
        <f t="shared" si="86"/>
        <v>9251.2200000000012</v>
      </c>
      <c r="I230" s="148"/>
    </row>
    <row r="231" spans="1:9" ht="37.200000000000003" x14ac:dyDescent="0.25">
      <c r="A231" s="379" t="str">
        <f>+[2]ระบบการควบคุมฯ!A811</f>
        <v>2.3.1</v>
      </c>
      <c r="B231" s="381" t="str">
        <f>+[2]ระบบการควบคุมฯ!B811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31" s="382" t="str">
        <f>+[2]ระบบการควบคุมฯ!C811</f>
        <v>ศธ 04002/ว55059 ลว 6 ธ.ค.65 โอนครั้งที่ 107</v>
      </c>
      <c r="D231" s="379">
        <f>+[2]ระบบการควบคุมฯ!F811</f>
        <v>10000</v>
      </c>
      <c r="E231" s="383">
        <f>+[2]ระบบการควบคุมฯ!G811+[2]ระบบการควบคุมฯ!H811</f>
        <v>0</v>
      </c>
      <c r="F231" s="383">
        <f>+[2]ระบบการควบคุมฯ!I811+[2]ระบบการควบคุมฯ!J811</f>
        <v>0</v>
      </c>
      <c r="G231" s="383">
        <f>+[2]ระบบการควบคุมฯ!K811+[2]ระบบการควบคุมฯ!L811</f>
        <v>1080</v>
      </c>
      <c r="H231" s="384">
        <f t="shared" ref="H231:H236" si="87">+D231-E231-F231-G231</f>
        <v>8920</v>
      </c>
      <c r="I231" s="511" t="s">
        <v>13</v>
      </c>
    </row>
    <row r="232" spans="1:9" ht="55.8" x14ac:dyDescent="0.25">
      <c r="A232" s="379" t="str">
        <f>+[2]ระบบการควบคุมฯ!A812</f>
        <v>2.3.2</v>
      </c>
      <c r="B232" s="381" t="str">
        <f>+[2]ระบบการควบคุมฯ!B812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32" s="382" t="str">
        <f>+[2]ระบบการควบคุมฯ!C812</f>
        <v>ศธ 04002/ว5603 ลว 14 ธ.ค.65 ครั้งที่ 125</v>
      </c>
      <c r="D232" s="379">
        <f>+[2]ระบบการควบคุมฯ!F812</f>
        <v>5500</v>
      </c>
      <c r="E232" s="383">
        <f>+[2]ระบบการควบคุมฯ!G812+[2]ระบบการควบคุมฯ!H812</f>
        <v>0</v>
      </c>
      <c r="F232" s="383">
        <f>+[2]ระบบการควบคุมฯ!I812+[2]ระบบการควบคุมฯ!J812</f>
        <v>0</v>
      </c>
      <c r="G232" s="383">
        <f>+[2]ระบบการควบคุมฯ!K812+[2]ระบบการควบคุมฯ!L812</f>
        <v>5168.78</v>
      </c>
      <c r="H232" s="384">
        <f t="shared" si="87"/>
        <v>331.22000000000025</v>
      </c>
      <c r="I232" s="511" t="s">
        <v>13</v>
      </c>
    </row>
    <row r="233" spans="1:9" ht="74.400000000000006" x14ac:dyDescent="0.25">
      <c r="A233" s="379" t="s">
        <v>129</v>
      </c>
      <c r="B233" s="512" t="str">
        <f>+[3]ระบบการควบคุมฯ!B895</f>
        <v xml:space="preserve">ค่าใช้จ่ายในการประชุมเชิงปฏิบัติการสังเคราะห์รางวัลคุรุชนคนคุณธรรมและนวัตกรรมสร้างสรรค์คนดี ของผู้บริหาร ครูและบุคลากรทางการศึกษา “โครงการโรงเรียนคุณธรรม สพฐ.”  ระหว่างวันที่ 1 – 3  กรฎาคม  2565 ณ โรงแรมแกรนด์ทาวเวอร์อินน์  กรุงเทพมหานคร </v>
      </c>
      <c r="C233" s="382" t="str">
        <f>+[3]ระบบการควบคุมฯ!C895</f>
        <v>ศธ 04002/ว2210 ลว 18 ก.ค. 65 ครั้งที่ 643</v>
      </c>
      <c r="D233" s="379">
        <f>+[3]ระบบการควบคุมฯ!F895</f>
        <v>0</v>
      </c>
      <c r="E233" s="383">
        <f>+[3]ระบบการควบคุมฯ!G895+[3]ระบบการควบคุมฯ!H895</f>
        <v>0</v>
      </c>
      <c r="F233" s="383">
        <f>+[3]ระบบการควบคุมฯ!I895+[3]ระบบการควบคุมฯ!J895</f>
        <v>0</v>
      </c>
      <c r="G233" s="383">
        <f>+[3]ระบบการควบคุมฯ!K895+[3]ระบบการควบคุมฯ!L895</f>
        <v>0</v>
      </c>
      <c r="H233" s="384">
        <f t="shared" si="87"/>
        <v>0</v>
      </c>
      <c r="I233" s="511" t="s">
        <v>115</v>
      </c>
    </row>
    <row r="234" spans="1:9" ht="74.400000000000006" x14ac:dyDescent="0.25">
      <c r="A234" s="379" t="s">
        <v>130</v>
      </c>
      <c r="B234" s="512" t="str">
        <f>+[3]ระบบการควบคุมฯ!B896</f>
        <v>ค่าใช้จ่ายในการเดินทางเข้าร่วมประชุมสัมมนาผู้อำนวยการกลุ่มนโยบายและแผน ของสำนักงานเขตพื้นที่การศึกษาทั่วประเทศ ระหว่างวันที่ 22 – 24    สิงหาคม 2565 ณ โรงแรมปริ้นซ์พาเลซ มหานาค กรุงเทพมหานคร</v>
      </c>
      <c r="C234" s="382" t="str">
        <f>+[3]ระบบการควบคุมฯ!C896</f>
        <v>ศธ 04002/ว3364 ลว 24 ส.ค. 65 ครั้งที่ 823</v>
      </c>
      <c r="D234" s="379">
        <f>+[3]ระบบการควบคุมฯ!F896</f>
        <v>0</v>
      </c>
      <c r="E234" s="383">
        <f>+[3]ระบบการควบคุมฯ!G896+[3]ระบบการควบคุมฯ!H896</f>
        <v>0</v>
      </c>
      <c r="F234" s="383">
        <f>+[3]ระบบการควบคุมฯ!I896+[3]ระบบการควบคุมฯ!J896</f>
        <v>0</v>
      </c>
      <c r="G234" s="383">
        <f>+[3]ระบบการควบคุมฯ!K896+[3]ระบบการควบคุมฯ!L896</f>
        <v>0</v>
      </c>
      <c r="H234" s="384">
        <f t="shared" si="87"/>
        <v>0</v>
      </c>
      <c r="I234" s="511"/>
    </row>
    <row r="235" spans="1:9" ht="74.400000000000006" x14ac:dyDescent="0.25">
      <c r="A235" s="379" t="s">
        <v>113</v>
      </c>
      <c r="B235" s="512" t="str">
        <f>+[3]ระบบการควบคุมฯ!B897</f>
        <v xml:space="preserve">ค่าใช้จ่ายในการจัดประชุมสัมมนาผู้อำนวยการสำนักงานเขตพื้นที่การศึกษา และรองผู้อำนวยการสำนักงานเขตพื้นที่การศึกษา ทั่วประเทศ ระหว่างวันที่ 7 – 9           กันยายน  2565  ณ โรงแรมเชียงใหม่ภูคำ จังหวัดเชียงใหม่ </v>
      </c>
      <c r="C235" s="382" t="str">
        <f>+[3]ระบบการควบคุมฯ!C897</f>
        <v>ศธ 04002/ว3251 ลว 19 ส.ค. 65 ครั้งที่ 766</v>
      </c>
      <c r="D235" s="379">
        <f>+[3]ระบบการควบคุมฯ!F897</f>
        <v>0</v>
      </c>
      <c r="E235" s="383">
        <f>+[3]ระบบการควบคุมฯ!G897+[3]ระบบการควบคุมฯ!H897</f>
        <v>0</v>
      </c>
      <c r="F235" s="383">
        <f>+[3]ระบบการควบคุมฯ!I897+[3]ระบบการควบคุมฯ!J897</f>
        <v>0</v>
      </c>
      <c r="G235" s="383">
        <f>+[3]ระบบการควบคุมฯ!K897+[3]ระบบการควบคุมฯ!L897</f>
        <v>0</v>
      </c>
      <c r="H235" s="384">
        <f t="shared" si="87"/>
        <v>0</v>
      </c>
      <c r="I235" s="511" t="s">
        <v>17</v>
      </c>
    </row>
    <row r="236" spans="1:9" ht="93" x14ac:dyDescent="0.25">
      <c r="A236" s="226" t="s">
        <v>114</v>
      </c>
      <c r="B236" s="227" t="str">
        <f>+[5]ระบบการควบคุมฯ!B720</f>
        <v xml:space="preserve">ค่าใช้จ่ายในการประชุมเชิงปฏิบัติการจัดทำแผนพัฒนาเด็กและเยาวชนในถิ่นทุรกันดารและกิจกรรมแลกเปลี่ยนเรียนรู้ในการ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กรมสมเด็จพระเทพรัตนราชสุดาฯสยามบรมราชกุมารี </v>
      </c>
      <c r="C236" s="227" t="str">
        <f>+[5]ระบบการควบคุมฯ!C720</f>
        <v>ศธ 04002/ว5393 ลว 22 ธ.ค.64 ครั้งที่ 116</v>
      </c>
      <c r="D236" s="228"/>
      <c r="E236" s="229">
        <f>+[5]ระบบการควบคุมฯ!I720+[5]ระบบการควบคุมฯ!J720</f>
        <v>0</v>
      </c>
      <c r="F236" s="230">
        <f>+[5]ระบบการควบคุมฯ!I720+[5]ระบบการควบคุมฯ!J720</f>
        <v>0</v>
      </c>
      <c r="G236" s="229">
        <f>+[3]ระบบการควบคุมฯ!K898+[3]ระบบการควบคุมฯ!L898</f>
        <v>0</v>
      </c>
      <c r="H236" s="229">
        <f t="shared" si="87"/>
        <v>0</v>
      </c>
      <c r="I236" s="231" t="s">
        <v>13</v>
      </c>
    </row>
    <row r="237" spans="1:9" ht="37.200000000000003" x14ac:dyDescent="0.25">
      <c r="A237" s="232"/>
      <c r="B237" s="233" t="str">
        <f>+[5]ระบบการควบคุมฯ!B721</f>
        <v>กลุ่มส่งเสริมการจัดการศึกษาและร.ร.ร่วมใจประสิทธิ์ ร่วมจิตประสาท รวมราษฎร์สามัคคี เจริญดีวิทยา</v>
      </c>
      <c r="C237" s="234"/>
      <c r="D237" s="235"/>
      <c r="E237" s="236"/>
      <c r="F237" s="236"/>
      <c r="G237" s="236"/>
      <c r="H237" s="236"/>
      <c r="I237" s="237"/>
    </row>
    <row r="238" spans="1:9" ht="55.8" x14ac:dyDescent="0.25">
      <c r="A238" s="379" t="s">
        <v>131</v>
      </c>
      <c r="B238" s="510" t="str">
        <f>+[3]ระบบการควบคุมฯ!B900</f>
        <v xml:space="preserve">ค่าใช้จ่ายสำหรับการรายงานผลการรับนักเรียนและดำเนินการในภารกิจที่เกี่ยวข้องกับการรับนักเรียน ปีการศึกษา 2565 </v>
      </c>
      <c r="C238" s="382" t="str">
        <f>+[3]ระบบการควบคุมฯ!C900</f>
        <v>ศธ 04002/ว1919 ลว 20 พ.ค.65 โอนครั้งที่ 468</v>
      </c>
      <c r="D238" s="379">
        <f>+[3]ระบบการควบคุมฯ!F900</f>
        <v>0</v>
      </c>
      <c r="E238" s="383">
        <f>+[3]ระบบการควบคุมฯ!G900+[3]ระบบการควบคุมฯ!H900</f>
        <v>0</v>
      </c>
      <c r="F238" s="383">
        <f>+[3]ระบบการควบคุมฯ!I900+[3]ระบบการควบคุมฯ!J900</f>
        <v>0</v>
      </c>
      <c r="G238" s="383">
        <f>+[3]ระบบการควบคุมฯ!K900+[3]ระบบการควบคุมฯ!L900</f>
        <v>0</v>
      </c>
      <c r="H238" s="384">
        <f>+D238-E238-F238-G238</f>
        <v>0</v>
      </c>
      <c r="I238" s="511" t="s">
        <v>13</v>
      </c>
    </row>
    <row r="239" spans="1:9" ht="74.400000000000006" x14ac:dyDescent="0.25">
      <c r="A239" s="379" t="s">
        <v>132</v>
      </c>
      <c r="B239" s="510" t="str">
        <f>+[3]ระบบการควบคุมฯ!B901</f>
        <v xml:space="preserve">เพื่อเป็นค่าใช้จ่ายในการดำเนินการติดตาม ค้นหาเด็กตกหล่นและเด็กออกกลางคัน ให้ได้รับการดูแลช่วยเหลือด้านการศึกษาหรือส่งเสริมให้มีงานทำ มีอาชีพ รวมทั้งป้องกันไม่ให้เด็กที่กลับเข้าระบบการศึกษาหลุดออกจากกระบบการศึกษาซ้ำ </v>
      </c>
      <c r="C239" s="382" t="str">
        <f>+[3]ระบบการควบคุมฯ!C901</f>
        <v>ศธ 04002/ว3019 ลว 8 ส.ค. 65 ครั้งที่ 729</v>
      </c>
      <c r="D239" s="379">
        <f>+[3]ระบบการควบคุมฯ!F901</f>
        <v>0</v>
      </c>
      <c r="E239" s="383">
        <f>+[3]ระบบการควบคุมฯ!G901+[3]ระบบการควบคุมฯ!H901</f>
        <v>0</v>
      </c>
      <c r="F239" s="383">
        <f>+[3]ระบบการควบคุมฯ!I901+[3]ระบบการควบคุมฯ!J901</f>
        <v>0</v>
      </c>
      <c r="G239" s="383">
        <f>+[3]ระบบการควบคุมฯ!K901+[3]ระบบการควบคุมฯ!L901</f>
        <v>0</v>
      </c>
      <c r="H239" s="384">
        <f>+D239-E239-F239-G239</f>
        <v>0</v>
      </c>
      <c r="I239" s="511" t="s">
        <v>13</v>
      </c>
    </row>
    <row r="240" spans="1:9" ht="93" x14ac:dyDescent="0.25">
      <c r="A240" s="379" t="s">
        <v>133</v>
      </c>
      <c r="B240" s="510" t="str">
        <f>+[3]ระบบการควบคุมฯ!B902</f>
        <v xml:space="preserve">ค่าใช้จ่ายในการดำเนินการจัดการแข่งขันทักษะทางวิชาการในการประชุมวิชาการการพัฒนาเด็กและเยาวชนในถิ่นทุรกันดารตามพระราชดำริ สมเด็จพระกนิษฐา  ธิราชเจ้า กรมสมเด็จพระเทพรัตนราชสุดาฯ สยามบรมราชกุมารี ระดับเขตพื้นที่การศึกษาและระดับภูมิภาค </v>
      </c>
      <c r="C240" s="382" t="str">
        <f>+[3]ระบบการควบคุมฯ!C902</f>
        <v>ศธ 04002/ว3365 ลว 24 ส.ค. 65 ครั้งที่ 822</v>
      </c>
      <c r="D240" s="379">
        <f>+[3]ระบบการควบคุมฯ!F902</f>
        <v>0</v>
      </c>
      <c r="E240" s="383">
        <f>+[3]ระบบการควบคุมฯ!G902+[3]ระบบการควบคุมฯ!H902</f>
        <v>0</v>
      </c>
      <c r="F240" s="383">
        <f>+[3]ระบบการควบคุมฯ!I902+[3]ระบบการควบคุมฯ!J902</f>
        <v>0</v>
      </c>
      <c r="G240" s="383">
        <f>+[3]ระบบการควบคุมฯ!K902+[3]ระบบการควบคุมฯ!L902</f>
        <v>0</v>
      </c>
      <c r="H240" s="384">
        <f>+D240-E240-F240-G240</f>
        <v>0</v>
      </c>
      <c r="I240" s="511" t="s">
        <v>13</v>
      </c>
    </row>
    <row r="241" spans="1:9" ht="55.8" x14ac:dyDescent="0.25">
      <c r="A241" s="157">
        <f>+[2]ระบบการควบคุมฯ!A823</f>
        <v>2.4</v>
      </c>
      <c r="B241" s="123" t="str">
        <f>+[2]ระบบการควบคุมฯ!B823</f>
        <v>กิจกรรมสนับสนุนผู้ปฏิบัติงานในสถานศึกษา</v>
      </c>
      <c r="C241" s="123" t="str">
        <f>+[2]ระบบการควบคุมฯ!C823</f>
        <v>20004 1300 Q2669/20004 65 0005400000</v>
      </c>
      <c r="D241" s="125">
        <f>+D242</f>
        <v>103600</v>
      </c>
      <c r="E241" s="142">
        <f t="shared" ref="E241:H241" si="88">+E242</f>
        <v>0</v>
      </c>
      <c r="F241" s="142">
        <f t="shared" si="88"/>
        <v>0</v>
      </c>
      <c r="G241" s="142">
        <f t="shared" si="88"/>
        <v>5300</v>
      </c>
      <c r="H241" s="142">
        <f t="shared" si="88"/>
        <v>98300</v>
      </c>
      <c r="I241" s="143"/>
    </row>
    <row r="242" spans="1:9" ht="18.600000000000001" x14ac:dyDescent="0.25">
      <c r="A242" s="144"/>
      <c r="B242" s="145" t="str">
        <f>+[2]ระบบการควบคุมฯ!B824</f>
        <v xml:space="preserve"> งบดำเนินงาน 66112xx</v>
      </c>
      <c r="C242" s="145"/>
      <c r="D242" s="146">
        <f>SUM(D243:D246)</f>
        <v>103600</v>
      </c>
      <c r="E242" s="146">
        <f t="shared" ref="E242:H242" si="89">SUM(E243:E246)</f>
        <v>0</v>
      </c>
      <c r="F242" s="146">
        <f t="shared" si="89"/>
        <v>0</v>
      </c>
      <c r="G242" s="146">
        <f t="shared" si="89"/>
        <v>5300</v>
      </c>
      <c r="H242" s="146">
        <f t="shared" si="89"/>
        <v>98300</v>
      </c>
      <c r="I242" s="148"/>
    </row>
    <row r="243" spans="1:9" ht="111.6" x14ac:dyDescent="0.25">
      <c r="A243" s="861" t="s">
        <v>116</v>
      </c>
      <c r="B243" s="862" t="str">
        <f>+[5]ระบบการควบคุมฯ!B727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43" s="862" t="str">
        <f>+[5]ระบบการควบคุมฯ!C727</f>
        <v>ศธ 04002/ว135 ลว 12 ม.ค.65 โอนครั้งที่ 147</v>
      </c>
      <c r="D243" s="863">
        <f>+[3]ระบบการควบคุมฯ!F909</f>
        <v>0</v>
      </c>
      <c r="E243" s="863">
        <f>+[3]ระบบการควบคุมฯ!G909+[3]ระบบการควบคุมฯ!H909</f>
        <v>0</v>
      </c>
      <c r="F243" s="863">
        <f>+[3]ระบบการควบคุมฯ!I909+[3]ระบบการควบคุมฯ!J909</f>
        <v>0</v>
      </c>
      <c r="G243" s="863">
        <f>+[3]ระบบการควบคุมฯ!K909+[3]ระบบการควบคุมฯ!L909</f>
        <v>0</v>
      </c>
      <c r="H243" s="863">
        <f>+D243-E243-F243-G243</f>
        <v>0</v>
      </c>
      <c r="I243" s="864" t="s">
        <v>13</v>
      </c>
    </row>
    <row r="244" spans="1:9" ht="18.600000000000001" x14ac:dyDescent="0.25">
      <c r="A244" s="157">
        <v>2.4</v>
      </c>
      <c r="B244" s="123" t="str">
        <f>+[3]ระบบการควบคุมฯ!B910</f>
        <v xml:space="preserve">กิจกรรมช่วยเหลือกลุ่มเป้าหมายทางสังคม  </v>
      </c>
      <c r="C244" s="123" t="str">
        <f>+[3]ระบบการควบคุมฯ!C910</f>
        <v>20004 66 62408 00000</v>
      </c>
      <c r="D244" s="125">
        <f>+D245</f>
        <v>51400</v>
      </c>
      <c r="E244" s="142">
        <f t="shared" ref="E244:H244" si="90">+E245</f>
        <v>0</v>
      </c>
      <c r="F244" s="142">
        <f t="shared" si="90"/>
        <v>0</v>
      </c>
      <c r="G244" s="142">
        <f t="shared" si="90"/>
        <v>2300</v>
      </c>
      <c r="H244" s="142">
        <f t="shared" si="90"/>
        <v>49100</v>
      </c>
      <c r="I244" s="143"/>
    </row>
    <row r="245" spans="1:9" ht="18.600000000000001" x14ac:dyDescent="0.25">
      <c r="A245" s="144"/>
      <c r="B245" s="145" t="str">
        <f>+[2]ระบบการควบคุมฯ!C420</f>
        <v>20004 35000200 2000000</v>
      </c>
      <c r="C245" s="145"/>
      <c r="D245" s="146">
        <f>SUM(D246:D250)</f>
        <v>51400</v>
      </c>
      <c r="E245" s="146">
        <f t="shared" ref="E245:H245" si="91">SUM(E246:E250)</f>
        <v>0</v>
      </c>
      <c r="F245" s="146">
        <f t="shared" si="91"/>
        <v>0</v>
      </c>
      <c r="G245" s="146">
        <f t="shared" si="91"/>
        <v>2300</v>
      </c>
      <c r="H245" s="146">
        <f t="shared" si="91"/>
        <v>49100</v>
      </c>
      <c r="I245" s="148"/>
    </row>
    <row r="246" spans="1:9" ht="74.400000000000006" x14ac:dyDescent="0.25">
      <c r="A246" s="131" t="str">
        <f>+[2]ระบบการควบคุมฯ!A831</f>
        <v>2.4.1</v>
      </c>
      <c r="B246" s="168" t="str">
        <f>+[2]ระบบการควบคุมฯ!B831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46" s="168" t="str">
        <f>+[2]ระบบการควบคุมฯ!C831</f>
        <v>ศธ 04002/ว5750 ลว 20 ธ.ค.65 ครั้งที่ 148</v>
      </c>
      <c r="D246" s="133">
        <f>+[2]ระบบการควบคุมฯ!F831</f>
        <v>800</v>
      </c>
      <c r="E246" s="133">
        <f>+[2]ระบบการควบคุมฯ!G831+[2]ระบบการควบคุมฯ!H831</f>
        <v>0</v>
      </c>
      <c r="F246" s="133">
        <f>+[2]ระบบการควบคุมฯ!I831+[2]ระบบการควบคุมฯ!J831</f>
        <v>0</v>
      </c>
      <c r="G246" s="133">
        <f>+[2]ระบบการควบคุมฯ!K831+[2]ระบบการควบคุมฯ!L831</f>
        <v>700</v>
      </c>
      <c r="H246" s="133">
        <f>+D246-E246-F246-G246</f>
        <v>100</v>
      </c>
      <c r="I246" s="878" t="s">
        <v>13</v>
      </c>
    </row>
    <row r="247" spans="1:9" ht="111.6" x14ac:dyDescent="0.25">
      <c r="A247" s="131" t="str">
        <f>+[2]ระบบการควบคุมฯ!A832</f>
        <v>2.4.2</v>
      </c>
      <c r="B247" s="168" t="str">
        <f>+[2]ระบบการควบคุมฯ!B832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47" s="168" t="str">
        <f>+[2]ระบบการควบคุมฯ!C832</f>
        <v>ศธ 04002/ว125ลว 12 ม.ค.66 ครั้งที่ 185</v>
      </c>
      <c r="D247" s="133">
        <f>+[2]ระบบการควบคุมฯ!F832</f>
        <v>1600</v>
      </c>
      <c r="E247" s="133">
        <f>+[2]ระบบการควบคุมฯ!G832+[2]ระบบการควบคุมฯ!H832</f>
        <v>0</v>
      </c>
      <c r="F247" s="133">
        <f>+[2]ระบบการควบคุมฯ!I832+[2]ระบบการควบคุมฯ!J832</f>
        <v>0</v>
      </c>
      <c r="G247" s="133">
        <f>+[2]ระบบการควบคุมฯ!K832+[2]ระบบการควบคุมฯ!L832</f>
        <v>1600</v>
      </c>
      <c r="H247" s="133">
        <f>+D247-E247-F247-G247</f>
        <v>0</v>
      </c>
      <c r="I247" s="878" t="s">
        <v>15</v>
      </c>
    </row>
    <row r="248" spans="1:9" ht="55.8" x14ac:dyDescent="0.25">
      <c r="A248" s="131" t="str">
        <f>+[2]ระบบการควบคุมฯ!A833</f>
        <v>2.4.3</v>
      </c>
      <c r="B248" s="168" t="str">
        <f>+[2]ระบบการควบคุมฯ!B833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48" s="168" t="str">
        <f>+[2]ระบบการควบคุมฯ!C833</f>
        <v>ศธ 04002/ว686/22 กพ 66 ครั้งที่ 323</v>
      </c>
      <c r="D248" s="133">
        <f>+[2]ระบบการควบคุมฯ!F833</f>
        <v>10000</v>
      </c>
      <c r="E248" s="133">
        <f>+[2]ระบบการควบคุมฯ!G833+[2]ระบบการควบคุมฯ!H833</f>
        <v>0</v>
      </c>
      <c r="F248" s="133">
        <f>+[2]ระบบการควบคุมฯ!I833+[2]ระบบการควบคุมฯ!J833</f>
        <v>0</v>
      </c>
      <c r="G248" s="133">
        <f>+[2]ระบบการควบคุมฯ!K833+[2]ระบบการควบคุมฯ!L833</f>
        <v>0</v>
      </c>
      <c r="H248" s="133">
        <f t="shared" ref="H248:H250" si="92">+D248-E248-F248-G248</f>
        <v>10000</v>
      </c>
      <c r="I248" s="878" t="s">
        <v>13</v>
      </c>
    </row>
    <row r="249" spans="1:9" ht="37.200000000000003" x14ac:dyDescent="0.25">
      <c r="A249" s="131" t="str">
        <f>+[2]ระบบการควบคุมฯ!A834</f>
        <v>2.4.4</v>
      </c>
      <c r="B249" s="168" t="str">
        <f>+[2]ระบบการควบคุมฯ!B834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49" s="168" t="str">
        <f>+[2]ระบบการควบคุมฯ!C834</f>
        <v>ศธ 04002/ว1230/27 มีค 66 ครั้งที่ 421</v>
      </c>
      <c r="D249" s="133">
        <f>+[2]ระบบการควบคุมฯ!F834</f>
        <v>30000</v>
      </c>
      <c r="E249" s="133">
        <f>+[2]ระบบการควบคุมฯ!G834+[2]ระบบการควบคุมฯ!H834</f>
        <v>0</v>
      </c>
      <c r="F249" s="133">
        <f>+[2]ระบบการควบคุมฯ!I834+[2]ระบบการควบคุมฯ!J834</f>
        <v>0</v>
      </c>
      <c r="G249" s="133">
        <f>+[2]ระบบการควบคุมฯ!K834+[2]ระบบการควบคุมฯ!L834</f>
        <v>0</v>
      </c>
      <c r="H249" s="133">
        <f t="shared" si="92"/>
        <v>30000</v>
      </c>
      <c r="I249" s="878" t="s">
        <v>13</v>
      </c>
    </row>
    <row r="250" spans="1:9" ht="55.8" x14ac:dyDescent="0.25">
      <c r="A250" s="131" t="str">
        <f>+[2]ระบบการควบคุมฯ!A835</f>
        <v>2.4.5</v>
      </c>
      <c r="B250" s="168" t="str">
        <f>+[2]ระบบการควบคุมฯ!B835</f>
        <v xml:space="preserve">ค่าใช้จ่ายในการสร้างความเข้มแข็งศูนย์แนะแนวประจำจังหวัดและศูนย์แนะแนวประจำเขตพื้นที่การศึกษา 
ปีการศึกษา 2566  </v>
      </c>
      <c r="C250" s="168" t="str">
        <f>+[2]ระบบการควบคุมฯ!C835</f>
        <v>ศธ 04002/ว2513/23 มิย 66 ครั้งที่ 608</v>
      </c>
      <c r="D250" s="133">
        <f>+[2]ระบบการควบคุมฯ!F835</f>
        <v>9000</v>
      </c>
      <c r="E250" s="133">
        <f>+[2]ระบบการควบคุมฯ!G835+[2]ระบบการควบคุมฯ!H835</f>
        <v>0</v>
      </c>
      <c r="F250" s="133">
        <f>+[2]ระบบการควบคุมฯ!I835+[2]ระบบการควบคุมฯ!J835</f>
        <v>0</v>
      </c>
      <c r="G250" s="133">
        <f>+[2]ระบบการควบคุมฯ!K835+[2]ระบบการควบคุมฯ!L835</f>
        <v>0</v>
      </c>
      <c r="H250" s="133">
        <f t="shared" si="92"/>
        <v>9000</v>
      </c>
      <c r="I250" s="878" t="s">
        <v>219</v>
      </c>
    </row>
    <row r="251" spans="1:9" ht="18.600000000000001" x14ac:dyDescent="0.25">
      <c r="A251" s="157">
        <v>2.5</v>
      </c>
      <c r="B251" s="879" t="str">
        <f>+[3]ระบบการควบคุมฯ!B1063</f>
        <v xml:space="preserve">กิจกรรมการขับเคลื่อนหลักสูตรแกนกลางการศึกษาขั้นพื้นฐาน </v>
      </c>
      <c r="C251" s="879" t="str">
        <f>+[3]ระบบการควบคุมฯ!C1063</f>
        <v>20004 65 00092 00000</v>
      </c>
      <c r="D251" s="125">
        <f>+D252</f>
        <v>0</v>
      </c>
      <c r="E251" s="125">
        <f t="shared" ref="E251:H251" si="93">+E252</f>
        <v>0</v>
      </c>
      <c r="F251" s="125">
        <f t="shared" si="93"/>
        <v>0</v>
      </c>
      <c r="G251" s="125">
        <f t="shared" si="93"/>
        <v>0</v>
      </c>
      <c r="H251" s="125">
        <f t="shared" si="93"/>
        <v>0</v>
      </c>
      <c r="I251" s="880"/>
    </row>
    <row r="252" spans="1:9" ht="18.600000000000001" x14ac:dyDescent="0.25">
      <c r="A252" s="144"/>
      <c r="B252" s="145" t="str">
        <f>+[2]ระบบการควบคุมฯ!B1007</f>
        <v xml:space="preserve"> งบดำเนินงาน 66112xx</v>
      </c>
      <c r="C252" s="145" t="str">
        <f>+[3]ระบบการควบคุมฯ!C1064</f>
        <v>20004 35000200 200000</v>
      </c>
      <c r="D252" s="146"/>
      <c r="E252" s="146">
        <f t="shared" ref="E252:H252" si="94">SUM(E253)</f>
        <v>0</v>
      </c>
      <c r="F252" s="146">
        <f t="shared" si="94"/>
        <v>0</v>
      </c>
      <c r="G252" s="146">
        <f t="shared" si="94"/>
        <v>0</v>
      </c>
      <c r="H252" s="146">
        <f t="shared" si="94"/>
        <v>0</v>
      </c>
      <c r="I252" s="148"/>
    </row>
    <row r="253" spans="1:9" ht="37.200000000000003" x14ac:dyDescent="0.25">
      <c r="A253" s="226" t="s">
        <v>134</v>
      </c>
      <c r="B253" s="227" t="str">
        <f>+[3]ระบบการควบคุมฯ!B1065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253" s="227" t="str">
        <f>+[3]ระบบการควบคุมฯ!C1065</f>
        <v>ศธ 04002/ว3006 ลว 5 ส.ค.65 ครั้งที่ 727</v>
      </c>
      <c r="D253" s="228">
        <f>+[3]ระบบการควบคุมฯ!D1065</f>
        <v>0</v>
      </c>
      <c r="E253" s="229">
        <f>+[3]ระบบการควบคุมฯ!G918+[3]ระบบการควบคุมฯ!H918</f>
        <v>0</v>
      </c>
      <c r="F253" s="229">
        <f>+[3]ระบบการควบคุมฯ!I918+[3]ระบบการควบคุมฯ!J918</f>
        <v>0</v>
      </c>
      <c r="G253" s="229">
        <f>+[3]ระบบการควบคุมฯ!K1065+[3]ระบบการควบคุมฯ!L1065</f>
        <v>0</v>
      </c>
      <c r="H253" s="229">
        <f>+D253-E253-F253-G253</f>
        <v>0</v>
      </c>
      <c r="I253" s="241" t="s">
        <v>135</v>
      </c>
    </row>
    <row r="254" spans="1:9" ht="37.200000000000003" x14ac:dyDescent="0.25">
      <c r="A254" s="906">
        <f>+[2]ระบบการควบคุมฯ!A1017</f>
        <v>3</v>
      </c>
      <c r="B254" s="907" t="str">
        <f>+[2]ระบบการควบคุมฯ!B1017</f>
        <v xml:space="preserve">ผลผลิตผู้จบการศึกษามัธยมศึกษาตอนปลาย  </v>
      </c>
      <c r="C254" s="908" t="str">
        <f>+[2]ระบบการควบคุมฯ!C1017</f>
        <v>20004 35000300 2000000</v>
      </c>
      <c r="D254" s="909">
        <f>+D255+D258</f>
        <v>4000</v>
      </c>
      <c r="E254" s="909">
        <f t="shared" ref="E254:H254" si="95">+E255+E258</f>
        <v>0</v>
      </c>
      <c r="F254" s="909">
        <f t="shared" si="95"/>
        <v>0</v>
      </c>
      <c r="G254" s="909">
        <f t="shared" si="95"/>
        <v>4000</v>
      </c>
      <c r="H254" s="909">
        <f t="shared" si="95"/>
        <v>0</v>
      </c>
      <c r="I254" s="910"/>
    </row>
    <row r="255" spans="1:9" ht="37.200000000000003" x14ac:dyDescent="0.25">
      <c r="A255" s="122">
        <f>+[2]ระบบการควบคุมฯ!A1019</f>
        <v>3.1</v>
      </c>
      <c r="B255" s="124" t="str">
        <f>+[2]ระบบการควบคุมฯ!B1019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255" s="123" t="str">
        <f>+[2]ระบบการควบคุมฯ!C1017</f>
        <v>20004 35000300 2000000</v>
      </c>
      <c r="D255" s="125">
        <f>+D256</f>
        <v>4000</v>
      </c>
      <c r="E255" s="142">
        <f t="shared" ref="E255:H255" si="96">+E256</f>
        <v>0</v>
      </c>
      <c r="F255" s="142">
        <f t="shared" si="96"/>
        <v>0</v>
      </c>
      <c r="G255" s="142">
        <f t="shared" si="96"/>
        <v>4000</v>
      </c>
      <c r="H255" s="142">
        <f t="shared" si="96"/>
        <v>0</v>
      </c>
      <c r="I255" s="143"/>
    </row>
    <row r="256" spans="1:9" ht="18.600000000000001" x14ac:dyDescent="0.25">
      <c r="A256" s="144"/>
      <c r="B256" s="145" t="str">
        <f>+[5]ระบบการควบคุมฯ!B890</f>
        <v xml:space="preserve"> งบดำเนินงาน 65112xx</v>
      </c>
      <c r="C256" s="145"/>
      <c r="D256" s="146">
        <f>SUM(D257)</f>
        <v>4000</v>
      </c>
      <c r="E256" s="146">
        <f t="shared" ref="E256:H256" si="97">SUM(E257)</f>
        <v>0</v>
      </c>
      <c r="F256" s="146">
        <f t="shared" si="97"/>
        <v>0</v>
      </c>
      <c r="G256" s="146">
        <f t="shared" si="97"/>
        <v>4000</v>
      </c>
      <c r="H256" s="146">
        <f t="shared" si="97"/>
        <v>0</v>
      </c>
      <c r="I256" s="148"/>
    </row>
    <row r="257" spans="1:9" ht="74.400000000000006" x14ac:dyDescent="0.25">
      <c r="A257" s="131" t="str">
        <f>+[2]ระบบการควบคุมฯ!A1021</f>
        <v>3.1.1</v>
      </c>
      <c r="B257" s="132" t="str">
        <f>+[2]ระบบการควบคุมฯ!B1021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257" s="132" t="str">
        <f>+[2]ระบบการควบคุมฯ!C1021</f>
        <v>ศธ04002/ว334ลว. 1 ก.พ.66 โอนครั้งที่ 252</v>
      </c>
      <c r="D257" s="149">
        <f>+[2]ระบบการควบคุมฯ!F1021</f>
        <v>4000</v>
      </c>
      <c r="E257" s="150">
        <f>+[2]ระบบการควบคุมฯ!G1021+[2]ระบบการควบคุมฯ!H1021</f>
        <v>0</v>
      </c>
      <c r="F257" s="150">
        <f>+[2]ระบบการควบคุมฯ!I1021+[2]ระบบการควบคุมฯ!J1021</f>
        <v>0</v>
      </c>
      <c r="G257" s="150">
        <f>+[2]ระบบการควบคุมฯ!K1021+[2]ระบบการควบคุมฯ!L1021</f>
        <v>4000</v>
      </c>
      <c r="H257" s="150">
        <f>+D257-E257-F257-G257</f>
        <v>0</v>
      </c>
      <c r="I257" s="155" t="s">
        <v>136</v>
      </c>
    </row>
    <row r="258" spans="1:9" ht="18.600000000000001" x14ac:dyDescent="0.25">
      <c r="A258" s="122">
        <v>3.2</v>
      </c>
      <c r="B258" s="124" t="str">
        <f>+[3]ระบบการควบคุมฯ!B1099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258" s="123" t="str">
        <f>+[3]ระบบการควบคุมฯ!C1099</f>
        <v>20004 66 00082 00000</v>
      </c>
      <c r="D258" s="125">
        <f>+D259</f>
        <v>0</v>
      </c>
      <c r="E258" s="142">
        <f t="shared" ref="E258:H258" si="98">+E259</f>
        <v>0</v>
      </c>
      <c r="F258" s="142">
        <f t="shared" si="98"/>
        <v>0</v>
      </c>
      <c r="G258" s="142">
        <f t="shared" si="98"/>
        <v>0</v>
      </c>
      <c r="H258" s="142">
        <f t="shared" si="98"/>
        <v>0</v>
      </c>
      <c r="I258" s="143"/>
    </row>
    <row r="259" spans="1:9" ht="18.600000000000001" x14ac:dyDescent="0.25">
      <c r="A259" s="144"/>
      <c r="B259" s="145" t="str">
        <f>+[3]ระบบการควบคุมฯ!B1100</f>
        <v xml:space="preserve"> งบดำเนินงาน 66112xx</v>
      </c>
      <c r="C259" s="145" t="str">
        <f>+[3]ระบบการควบคุมฯ!C1100</f>
        <v>20004 35000700 2000000</v>
      </c>
      <c r="D259" s="146">
        <f>SUM(D260)</f>
        <v>0</v>
      </c>
      <c r="E259" s="146">
        <f t="shared" ref="E259:H259" si="99">SUM(E260)</f>
        <v>0</v>
      </c>
      <c r="F259" s="146">
        <f t="shared" si="99"/>
        <v>0</v>
      </c>
      <c r="G259" s="146">
        <f t="shared" si="99"/>
        <v>0</v>
      </c>
      <c r="H259" s="146">
        <f t="shared" si="99"/>
        <v>0</v>
      </c>
      <c r="I259" s="148"/>
    </row>
    <row r="260" spans="1:9" ht="55.8" x14ac:dyDescent="0.25">
      <c r="A260" s="131" t="s">
        <v>122</v>
      </c>
      <c r="B260" s="132" t="str">
        <f>+[3]ระบบการควบคุมฯ!B1101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260" s="550" t="str">
        <f>+[3]ระบบการควบคุมฯ!C1101</f>
        <v>ศธ04002/ว3006 ลว.5 ส.ค.65 โอนครั้งที่ 727</v>
      </c>
      <c r="D260" s="149">
        <f>+[3]ระบบการควบคุมฯ!D1101</f>
        <v>0</v>
      </c>
      <c r="E260" s="150">
        <f>+[3]ระบบการควบคุมฯ!G1100+[3]ระบบการควบคุมฯ!H1100</f>
        <v>0</v>
      </c>
      <c r="F260" s="150">
        <f>+[3]ระบบการควบคุมฯ!I1100+[3]ระบบการควบคุมฯ!J1100</f>
        <v>0</v>
      </c>
      <c r="G260" s="150">
        <f>+[3]ระบบการควบคุมฯ!K1100+[3]ระบบการควบคุมฯ!L1100</f>
        <v>0</v>
      </c>
      <c r="H260" s="150">
        <f>+D260-E260-F260-G260</f>
        <v>0</v>
      </c>
      <c r="I260" s="155" t="s">
        <v>137</v>
      </c>
    </row>
    <row r="261" spans="1:9" ht="18.600000000000001" x14ac:dyDescent="0.25">
      <c r="A261" s="131"/>
      <c r="B261" s="132"/>
      <c r="C261" s="132"/>
      <c r="D261" s="149">
        <f>+[5]ระบบการควบคุมฯ!F272</f>
        <v>0</v>
      </c>
      <c r="E261" s="150">
        <f>+[5]ระบบการควบคุมฯ!G272+[5]ระบบการควบคุมฯ!H272</f>
        <v>0</v>
      </c>
      <c r="F261" s="150">
        <f>+[5]ระบบการควบคุมฯ!I272+[5]ระบบการควบคุมฯ!J272</f>
        <v>0</v>
      </c>
      <c r="G261" s="150">
        <f>+[5]ระบบการควบคุมฯ!K272+[5]ระบบการควบคุมฯ!L272</f>
        <v>0</v>
      </c>
      <c r="H261" s="150">
        <f>+D261-E261-F261-G261</f>
        <v>0</v>
      </c>
      <c r="I261" s="155"/>
    </row>
    <row r="262" spans="1:9" ht="18.600000000000001" x14ac:dyDescent="0.25">
      <c r="A262" s="513" t="str">
        <f>+[5]ระบบการควบคุมฯ!A895</f>
        <v>จ</v>
      </c>
      <c r="B262" s="514" t="str">
        <f>+[5]ระบบการควบคุมฯ!B895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262" s="515">
        <f>+[3]ระบบการควบคุมฯ!C1105</f>
        <v>0</v>
      </c>
      <c r="D262" s="516">
        <f t="shared" ref="D262:H264" si="100">+D263</f>
        <v>52000</v>
      </c>
      <c r="E262" s="516">
        <f t="shared" si="100"/>
        <v>0</v>
      </c>
      <c r="F262" s="516">
        <f t="shared" si="100"/>
        <v>0</v>
      </c>
      <c r="G262" s="516">
        <f t="shared" si="100"/>
        <v>0</v>
      </c>
      <c r="H262" s="516">
        <f t="shared" si="100"/>
        <v>52000</v>
      </c>
      <c r="I262" s="517"/>
    </row>
    <row r="263" spans="1:9" ht="18.600000000000001" x14ac:dyDescent="0.25">
      <c r="A263" s="161">
        <f>+[5]ระบบการควบคุมฯ!A896</f>
        <v>1</v>
      </c>
      <c r="B263" s="162" t="str">
        <f>+[2]ระบบการควบคุมฯ!B1030</f>
        <v xml:space="preserve">โครงการป้องกันและแก้ไขปัญหายาเสพติดในสถานศึกษา    </v>
      </c>
      <c r="C263" s="385" t="str">
        <f>+[2]ระบบการควบคุมฯ!C1030</f>
        <v>20004 06003600</v>
      </c>
      <c r="D263" s="163">
        <f t="shared" si="100"/>
        <v>52000</v>
      </c>
      <c r="E263" s="163">
        <f t="shared" si="100"/>
        <v>0</v>
      </c>
      <c r="F263" s="163">
        <f t="shared" si="100"/>
        <v>0</v>
      </c>
      <c r="G263" s="163">
        <f t="shared" si="100"/>
        <v>0</v>
      </c>
      <c r="H263" s="163">
        <f t="shared" si="100"/>
        <v>52000</v>
      </c>
      <c r="I263" s="164"/>
    </row>
    <row r="264" spans="1:9" ht="18.600000000000001" x14ac:dyDescent="0.25">
      <c r="A264" s="165">
        <f>+[2]ระบบการควบคุมฯ!A1031</f>
        <v>1.1000000000000001</v>
      </c>
      <c r="B264" s="488" t="str">
        <f>+[2]ระบบการควบคุมฯ!B1031</f>
        <v xml:space="preserve"> กิจกรรมป้องกันและแก้ไขปัญหายาเสพติดในสถานศึกษา  </v>
      </c>
      <c r="C264" s="488" t="str">
        <f>+[3]ระบบการควบคุมฯ!C1107</f>
        <v>20004 66 57455 00000</v>
      </c>
      <c r="D264" s="166">
        <f>+D265</f>
        <v>52000</v>
      </c>
      <c r="E264" s="166">
        <f t="shared" si="100"/>
        <v>0</v>
      </c>
      <c r="F264" s="166">
        <f t="shared" si="100"/>
        <v>0</v>
      </c>
      <c r="G264" s="166">
        <f t="shared" si="100"/>
        <v>0</v>
      </c>
      <c r="H264" s="166">
        <f t="shared" si="100"/>
        <v>52000</v>
      </c>
      <c r="I264" s="167"/>
    </row>
    <row r="265" spans="1:9" ht="18.600000000000001" x14ac:dyDescent="0.25">
      <c r="A265" s="144"/>
      <c r="B265" s="524" t="str">
        <f>+[2]ระบบการควบคุมฯ!B1032</f>
        <v xml:space="preserve"> งบรายจ่ายอื่น 6611500</v>
      </c>
      <c r="C265" s="524"/>
      <c r="D265" s="146">
        <f>SUM(D266:D277)</f>
        <v>52000</v>
      </c>
      <c r="E265" s="146">
        <f t="shared" ref="E265:H265" si="101">SUM(E266:E277)</f>
        <v>0</v>
      </c>
      <c r="F265" s="146">
        <f t="shared" si="101"/>
        <v>0</v>
      </c>
      <c r="G265" s="146">
        <f t="shared" si="101"/>
        <v>0</v>
      </c>
      <c r="H265" s="146">
        <f t="shared" si="101"/>
        <v>52000</v>
      </c>
      <c r="I265" s="148"/>
    </row>
    <row r="266" spans="1:9" ht="74.400000000000006" x14ac:dyDescent="0.25">
      <c r="A266" s="226" t="str">
        <f>+[2]ระบบการควบคุมฯ!A1034</f>
        <v>1.1.1</v>
      </c>
      <c r="B266" s="238" t="str">
        <f>+[2]ระบบการควบคุมฯ!B1034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266" s="238" t="str">
        <f>+[2]ระบบการควบคุมฯ!C1034</f>
        <v>ศธ 04002/ว5654 ลว 16 ธ.ค. 65 ครั้งที่ 130</v>
      </c>
      <c r="D266" s="239">
        <f>+[2]ระบบการควบคุมฯ!F1034</f>
        <v>52000</v>
      </c>
      <c r="E266" s="240">
        <f>+[2]ระบบการควบคุมฯ!G1034+[2]ระบบการควบคุมฯ!H1034</f>
        <v>0</v>
      </c>
      <c r="F266" s="240">
        <f>+[2]ระบบการควบคุมฯ!I1034+[2]ระบบการควบคุมฯ!J1034</f>
        <v>0</v>
      </c>
      <c r="G266" s="240">
        <f>+[2]ระบบการควบคุมฯ!K1034+[2]ระบบการควบคุมฯ!L1034</f>
        <v>0</v>
      </c>
      <c r="H266" s="240">
        <f>+D266-E266-F266-G266</f>
        <v>52000</v>
      </c>
      <c r="I266" s="241" t="s">
        <v>13</v>
      </c>
    </row>
    <row r="267" spans="1:9" ht="18.600000000000001" x14ac:dyDescent="0.25">
      <c r="A267" s="232"/>
      <c r="B267" s="242"/>
      <c r="C267" s="242" t="str">
        <f>+[2]ระบบการควบคุมฯ!C1033</f>
        <v>20004 06003600 5000002</v>
      </c>
      <c r="D267" s="243"/>
      <c r="E267" s="244"/>
      <c r="F267" s="244"/>
      <c r="G267" s="244"/>
      <c r="H267" s="244"/>
      <c r="I267" s="237"/>
    </row>
    <row r="268" spans="1:9" ht="37.200000000000003" x14ac:dyDescent="0.25">
      <c r="A268" s="226" t="str">
        <f>+[3]ระบบการควบคุมฯ!A1111</f>
        <v>1.1.2</v>
      </c>
      <c r="B268" s="238" t="str">
        <f>+[3]ระบบการควบคุมฯ!B1111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268" s="238" t="str">
        <f>+[3]ระบบการควบคุมฯ!C1111</f>
        <v>ศธ 04002/ว1970  ลว 25 พ.ค. 65 ครั้งที่ 479</v>
      </c>
      <c r="D268" s="239">
        <f>+[3]ระบบการควบคุมฯ!D1111</f>
        <v>0</v>
      </c>
      <c r="E268" s="240">
        <f>+[3]ระบบการควบคุมฯ!G1111+[3]ระบบการควบคุมฯ!H1111</f>
        <v>0</v>
      </c>
      <c r="F268" s="240">
        <f>+[3]ระบบการควบคุมฯ!I1111+[3]ระบบการควบคุมฯ!J1111</f>
        <v>0</v>
      </c>
      <c r="G268" s="240">
        <f>+[3]ระบบการควบคุมฯ!K1111+[3]ระบบการควบคุมฯ!L1111</f>
        <v>0</v>
      </c>
      <c r="H268" s="240">
        <f>+D268-E268-F268-G268</f>
        <v>0</v>
      </c>
      <c r="I268" s="241" t="s">
        <v>108</v>
      </c>
    </row>
    <row r="269" spans="1:9" ht="18.600000000000001" x14ac:dyDescent="0.25">
      <c r="A269" s="232"/>
      <c r="B269" s="245"/>
      <c r="C269" s="245" t="str">
        <f>+[3]ระบบการควบคุมฯ!C1112</f>
        <v>20004 06003600</v>
      </c>
      <c r="D269" s="246"/>
      <c r="E269" s="247"/>
      <c r="F269" s="247"/>
      <c r="G269" s="247"/>
      <c r="H269" s="247"/>
      <c r="I269" s="237"/>
    </row>
    <row r="270" spans="1:9" ht="37.200000000000003" x14ac:dyDescent="0.25">
      <c r="A270" s="226" t="str">
        <f>+[3]ระบบการควบคุมฯ!A1113</f>
        <v>1.1.3</v>
      </c>
      <c r="B270" s="238" t="str">
        <f>+[3]ระบบการควบคุมฯ!B1113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270" s="238" t="str">
        <f>+[3]ระบบการควบคุมฯ!C1113</f>
        <v>ศธ 04002/ว2903  ลว 2 ส.ค. 65 ครั้งที่ 680</v>
      </c>
      <c r="D270" s="239">
        <f>+[3]ระบบการควบคุมฯ!D1113</f>
        <v>0</v>
      </c>
      <c r="E270" s="240">
        <f>+[3]ระบบการควบคุมฯ!G1113+[3]ระบบการควบคุมฯ!H1113</f>
        <v>0</v>
      </c>
      <c r="F270" s="240">
        <f>+[3]ระบบการควบคุมฯ!I1113+[3]ระบบการควบคุมฯ!J1113</f>
        <v>0</v>
      </c>
      <c r="G270" s="240">
        <f>+[3]ระบบการควบคุมฯ!K1113+[3]ระบบการควบคุมฯ!L1113</f>
        <v>0</v>
      </c>
      <c r="H270" s="240">
        <f>+D270-E270-F270-G270</f>
        <v>0</v>
      </c>
      <c r="I270" s="241" t="s">
        <v>13</v>
      </c>
    </row>
    <row r="271" spans="1:9" ht="18.600000000000001" x14ac:dyDescent="0.25">
      <c r="A271" s="232"/>
      <c r="B271" s="245"/>
      <c r="C271" s="245" t="str">
        <f>+[3]ระบบการควบคุมฯ!C1114</f>
        <v>20004 06003600</v>
      </c>
      <c r="D271" s="246"/>
      <c r="E271" s="247"/>
      <c r="F271" s="247"/>
      <c r="G271" s="247"/>
      <c r="H271" s="247"/>
      <c r="I271" s="237"/>
    </row>
    <row r="272" spans="1:9" ht="37.200000000000003" x14ac:dyDescent="0.25">
      <c r="A272" s="226" t="str">
        <f>+[3]ระบบการควบคุมฯ!A1115</f>
        <v>1.1.4</v>
      </c>
      <c r="B272" s="238" t="str">
        <f>+[5]ระบบการควบคุมฯ!B901</f>
        <v>ค่าใช้จ่ายโครงการลูกเสือต้านยาเสพติด</v>
      </c>
      <c r="C272" s="238" t="str">
        <f>+[5]ระบบการควบคุมฯ!C901</f>
        <v xml:space="preserve">ศธ 04002/ว589 ลว 11 ก.พ. 65 ครั้งที่ 208 </v>
      </c>
      <c r="D272" s="239"/>
      <c r="E272" s="240">
        <f>+[3]ระบบการควบคุมฯ!G1115+[3]ระบบการควบคุมฯ!H1115</f>
        <v>0</v>
      </c>
      <c r="F272" s="240">
        <f>+[3]ระบบการควบคุมฯ!I1115+[3]ระบบการควบคุมฯ!J1115</f>
        <v>0</v>
      </c>
      <c r="G272" s="240">
        <f>+[3]ระบบการควบคุมฯ!K1115+[3]ระบบการควบคุมฯ!L1115</f>
        <v>0</v>
      </c>
      <c r="H272" s="240">
        <f>+D272-E272-F272-G272</f>
        <v>0</v>
      </c>
      <c r="I272" s="241" t="s">
        <v>108</v>
      </c>
    </row>
    <row r="273" spans="1:9" ht="18.600000000000001" x14ac:dyDescent="0.25">
      <c r="A273" s="232"/>
      <c r="B273" s="245"/>
      <c r="C273" s="245" t="str">
        <f>+[5]ระบบการควบคุมฯ!C902</f>
        <v>2000406036700002</v>
      </c>
      <c r="D273" s="246"/>
      <c r="E273" s="247"/>
      <c r="F273" s="247"/>
      <c r="G273" s="247"/>
      <c r="H273" s="247"/>
      <c r="I273" s="237"/>
    </row>
    <row r="274" spans="1:9" ht="18.600000000000001" x14ac:dyDescent="0.25">
      <c r="A274" s="131"/>
      <c r="B274" s="168"/>
      <c r="C274" s="168"/>
      <c r="D274" s="169"/>
      <c r="E274" s="170"/>
      <c r="F274" s="170"/>
      <c r="G274" s="170"/>
      <c r="H274" s="170"/>
      <c r="I274" s="153"/>
    </row>
    <row r="275" spans="1:9" ht="18.600000000000001" x14ac:dyDescent="0.25">
      <c r="A275" s="551"/>
      <c r="B275" s="552"/>
      <c r="C275" s="552"/>
      <c r="D275" s="553"/>
      <c r="E275" s="554"/>
      <c r="F275" s="554"/>
      <c r="G275" s="554"/>
      <c r="H275" s="554"/>
      <c r="I275" s="154"/>
    </row>
    <row r="276" spans="1:9" ht="18.600000000000001" x14ac:dyDescent="0.25">
      <c r="A276" s="551"/>
      <c r="B276" s="552"/>
      <c r="C276" s="552"/>
      <c r="D276" s="553"/>
      <c r="E276" s="554"/>
      <c r="F276" s="554"/>
      <c r="G276" s="554"/>
      <c r="H276" s="554"/>
      <c r="I276" s="154"/>
    </row>
    <row r="277" spans="1:9" ht="18.600000000000001" x14ac:dyDescent="0.25">
      <c r="A277" s="551"/>
      <c r="B277" s="552"/>
      <c r="C277" s="552"/>
      <c r="D277" s="553"/>
      <c r="E277" s="554"/>
      <c r="F277" s="554"/>
      <c r="G277" s="554"/>
      <c r="H277" s="554"/>
      <c r="I277" s="154"/>
    </row>
    <row r="278" spans="1:9" ht="18.600000000000001" x14ac:dyDescent="0.25">
      <c r="A278" s="106" t="str">
        <f>+[3]ระบบการควบคุมฯ!A1119</f>
        <v>ฉ</v>
      </c>
      <c r="B278" s="159" t="str">
        <f>+[3]ระบบการควบคุมฯ!B1119</f>
        <v>แผนงานบูรณาการ : ต่อต้านการทุจริตและประพฤติมิชอบ</v>
      </c>
      <c r="C278" s="519" t="str">
        <f>+[3]ระบบการควบคุมฯ!C1119</f>
        <v>20004 56003700</v>
      </c>
      <c r="D278" s="108">
        <f>+D279</f>
        <v>115000</v>
      </c>
      <c r="E278" s="108">
        <f t="shared" ref="E278:H278" si="102">+E279</f>
        <v>0</v>
      </c>
      <c r="F278" s="108">
        <f t="shared" si="102"/>
        <v>0</v>
      </c>
      <c r="G278" s="108">
        <f t="shared" si="102"/>
        <v>50550</v>
      </c>
      <c r="H278" s="108">
        <f t="shared" si="102"/>
        <v>64450</v>
      </c>
      <c r="I278" s="160"/>
    </row>
    <row r="279" spans="1:9" ht="18.600000000000001" x14ac:dyDescent="0.25">
      <c r="A279" s="518">
        <f>+[3]ระบบการควบคุมฯ!A1120</f>
        <v>1</v>
      </c>
      <c r="B279" s="520" t="str">
        <f>+[3]ระบบการควบคุมฯ!B1120</f>
        <v>โครงการเสริมสร้างคุณธรรม จริยธรรม และธรรมาภิบาลในสถานศึกษา</v>
      </c>
      <c r="C279" s="521" t="str">
        <f>+[3]ระบบการควบคุมฯ!C1120</f>
        <v>20005 56003700</v>
      </c>
      <c r="D279" s="522">
        <f>+D281+D287+D290+D294</f>
        <v>115000</v>
      </c>
      <c r="E279" s="522">
        <f t="shared" ref="E279:H280" si="103">+E281+E287+E290+E294</f>
        <v>0</v>
      </c>
      <c r="F279" s="522">
        <f t="shared" si="103"/>
        <v>0</v>
      </c>
      <c r="G279" s="522">
        <f t="shared" si="103"/>
        <v>50550</v>
      </c>
      <c r="H279" s="522">
        <f t="shared" si="103"/>
        <v>64450</v>
      </c>
      <c r="I279" s="523"/>
    </row>
    <row r="280" spans="1:9" ht="18.600000000000001" x14ac:dyDescent="0.25">
      <c r="A280" s="144"/>
      <c r="B280" s="524" t="str">
        <f>+[2]ระบบการควบคุมฯ!B1046</f>
        <v>งบดำเนินงาน 66112XX</v>
      </c>
      <c r="C280" s="524"/>
      <c r="D280" s="146">
        <f>+D282+D288+D291+D295</f>
        <v>115000</v>
      </c>
      <c r="E280" s="146">
        <f t="shared" si="103"/>
        <v>0</v>
      </c>
      <c r="F280" s="146">
        <f t="shared" si="103"/>
        <v>0</v>
      </c>
      <c r="G280" s="146">
        <f t="shared" si="103"/>
        <v>50550</v>
      </c>
      <c r="H280" s="146">
        <f t="shared" si="103"/>
        <v>64450</v>
      </c>
      <c r="I280" s="148"/>
    </row>
    <row r="281" spans="1:9" ht="37.200000000000003" x14ac:dyDescent="0.25">
      <c r="A281" s="165">
        <f>+[2]ระบบการควบคุมฯ!A1047</f>
        <v>1.1000000000000001</v>
      </c>
      <c r="B281" s="488" t="str">
        <f>+[2]ระบบการควบคุมฯ!B1047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281" s="525" t="str">
        <f>+[2]ระบบการควบคุมฯ!C1047</f>
        <v xml:space="preserve">20004 66 00026 00000  </v>
      </c>
      <c r="D281" s="166">
        <f>+D282</f>
        <v>73000</v>
      </c>
      <c r="E281" s="166">
        <f t="shared" ref="E281:I281" si="104">+E282</f>
        <v>0</v>
      </c>
      <c r="F281" s="166">
        <f t="shared" si="104"/>
        <v>0</v>
      </c>
      <c r="G281" s="166">
        <f t="shared" si="104"/>
        <v>33150</v>
      </c>
      <c r="H281" s="166">
        <f t="shared" si="104"/>
        <v>39850</v>
      </c>
      <c r="I281" s="166">
        <f t="shared" si="104"/>
        <v>0</v>
      </c>
    </row>
    <row r="282" spans="1:9" ht="18.600000000000001" x14ac:dyDescent="0.25">
      <c r="A282" s="144"/>
      <c r="B282" s="524" t="str">
        <f>+[3]ระบบการควบคุมฯ!B1123</f>
        <v xml:space="preserve"> งบดำเนินงาน 66112xx</v>
      </c>
      <c r="C282" s="524"/>
      <c r="D282" s="146">
        <f>SUM(D283:D286)</f>
        <v>73000</v>
      </c>
      <c r="E282" s="146">
        <f t="shared" ref="E282:H282" si="105">SUM(E283:E286)</f>
        <v>0</v>
      </c>
      <c r="F282" s="146">
        <f t="shared" si="105"/>
        <v>0</v>
      </c>
      <c r="G282" s="146">
        <f t="shared" si="105"/>
        <v>33150</v>
      </c>
      <c r="H282" s="146">
        <f t="shared" si="105"/>
        <v>39850</v>
      </c>
      <c r="I282" s="148"/>
    </row>
    <row r="283" spans="1:9" ht="130.19999999999999" x14ac:dyDescent="0.25">
      <c r="A283" s="226" t="str">
        <f>+[2]ระบบการควบคุมฯ!A1049</f>
        <v>1.1.1</v>
      </c>
      <c r="B283" s="238" t="str">
        <f>+[2]ระบบการควบคุมฯ!B1049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283" s="238" t="str">
        <f>+[2]ระบบการควบคุมฯ!C1049</f>
        <v>ศธ 04002/ว5724 ลว 19 ธ.ค. 65 ครั้งที่ 140</v>
      </c>
      <c r="D283" s="239">
        <f>+[2]ระบบการควบคุมฯ!F1049</f>
        <v>2000</v>
      </c>
      <c r="E283" s="240">
        <f>+[2]ระบบการควบคุมฯ!G1049+[2]ระบบการควบคุมฯ!H1049</f>
        <v>0</v>
      </c>
      <c r="F283" s="240">
        <f>+[2]ระบบการควบคุมฯ!I1049+[2]ระบบการควบคุมฯ!J1049</f>
        <v>0</v>
      </c>
      <c r="G283" s="240">
        <f>+[2]ระบบการควบคุมฯ!K1049+[2]ระบบการควบคุมฯ!L1049</f>
        <v>800</v>
      </c>
      <c r="H283" s="240">
        <f t="shared" ref="H283:H297" si="106">+D283-E283-F283-G283</f>
        <v>1200</v>
      </c>
      <c r="I283" s="241" t="s">
        <v>220</v>
      </c>
    </row>
    <row r="284" spans="1:9" ht="93" x14ac:dyDescent="0.25">
      <c r="A284" s="226" t="str">
        <f>+[2]ระบบการควบคุมฯ!A1050</f>
        <v>1.1.11.1</v>
      </c>
      <c r="B284" s="238" t="str">
        <f>+[2]ระบบการควบคุมฯ!B1050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284" s="238" t="str">
        <f>+[2]ระบบการควบคุมฯ!C1050</f>
        <v>ศธ 04002/ว973 ลว 10 มีค 66  ครั้งที่ 378</v>
      </c>
      <c r="D284" s="239">
        <f>+[2]ระบบการควบคุมฯ!F1050</f>
        <v>1000</v>
      </c>
      <c r="E284" s="240">
        <f>+[2]ระบบการควบคุมฯ!G1050+[2]ระบบการควบคุมฯ!H1050</f>
        <v>0</v>
      </c>
      <c r="F284" s="240">
        <f>+[2]ระบบการควบคุมฯ!I1050+[2]ระบบการควบคุมฯ!J1050</f>
        <v>0</v>
      </c>
      <c r="G284" s="240">
        <f>+[2]ระบบการควบคุมฯ!K1050+[2]ระบบการควบคุมฯ!L1050</f>
        <v>800</v>
      </c>
      <c r="H284" s="240">
        <f t="shared" si="106"/>
        <v>200</v>
      </c>
      <c r="I284" s="241" t="s">
        <v>117</v>
      </c>
    </row>
    <row r="285" spans="1:9" ht="37.200000000000003" x14ac:dyDescent="0.25">
      <c r="A285" s="226" t="str">
        <f>+[2]ระบบการควบคุมฯ!A1051</f>
        <v>1.1.2</v>
      </c>
      <c r="B285" s="238" t="str">
        <f>+[2]ระบบการควบคุมฯ!B1051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285" s="238" t="str">
        <f>+[2]ระบบการควบคุมฯ!C1051</f>
        <v>ศธ 04002/ว502 ลว 10 กพ 66  ครั้งที่ 290</v>
      </c>
      <c r="D285" s="239">
        <f>+[2]ระบบการควบคุมฯ!F1051</f>
        <v>10000</v>
      </c>
      <c r="E285" s="240">
        <f>+[2]ระบบการควบคุมฯ!G1051+[2]ระบบการควบคุมฯ!H1051</f>
        <v>0</v>
      </c>
      <c r="F285" s="240">
        <f>+[2]ระบบการควบคุมฯ!I1051+[2]ระบบการควบคุมฯ!J1051</f>
        <v>0</v>
      </c>
      <c r="G285" s="240">
        <f>+[2]ระบบการควบคุมฯ!K1051+[2]ระบบการควบคุมฯ!L1051</f>
        <v>1600</v>
      </c>
      <c r="H285" s="240">
        <f t="shared" si="106"/>
        <v>8400</v>
      </c>
      <c r="I285" s="241" t="s">
        <v>221</v>
      </c>
    </row>
    <row r="286" spans="1:9" ht="37.200000000000003" x14ac:dyDescent="0.25">
      <c r="A286" s="226" t="str">
        <f>+[2]ระบบการควบคุมฯ!A1052</f>
        <v>1.1.3</v>
      </c>
      <c r="B286" s="238" t="str">
        <f>+[2]ระบบการควบคุมฯ!B1052</f>
        <v xml:space="preserve">ค่าใช้จ่ายในการดำเนินกิจกรรมโครงการโรงเรียนสุจริต ประจำปีงบประมาณ พ.ศ. 2566 </v>
      </c>
      <c r="C286" s="238" t="str">
        <f>+[2]ระบบการควบคุมฯ!C1052</f>
        <v>ศธ 04002/ว1226 ลว 27 มีค 66  ครั้งที่ 424</v>
      </c>
      <c r="D286" s="239">
        <f>+[2]ระบบการควบคุมฯ!F1052</f>
        <v>60000</v>
      </c>
      <c r="E286" s="240">
        <f>+[2]ระบบการควบคุมฯ!G1052+[2]ระบบการควบคุมฯ!H1052</f>
        <v>0</v>
      </c>
      <c r="F286" s="240">
        <f>+[2]ระบบการควบคุมฯ!I1052+[2]ระบบการควบคุมฯ!J1052</f>
        <v>0</v>
      </c>
      <c r="G286" s="240">
        <f>+[2]ระบบการควบคุมฯ!K1052+[2]ระบบการควบคุมฯ!L1052</f>
        <v>29950</v>
      </c>
      <c r="H286" s="240">
        <f t="shared" si="106"/>
        <v>30050</v>
      </c>
      <c r="I286" s="241" t="s">
        <v>14</v>
      </c>
    </row>
    <row r="287" spans="1:9" ht="37.200000000000003" x14ac:dyDescent="0.25">
      <c r="A287" s="526">
        <f>+[3]ระบบการควบคุมฯ!A1128</f>
        <v>1.2</v>
      </c>
      <c r="B287" s="527" t="str">
        <f>+[3]ระบบการควบคุมฯ!B1128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287" s="527" t="str">
        <f>+[3]ระบบการควบคุมฯ!C1128</f>
        <v>20004 66 00060 00000</v>
      </c>
      <c r="D287" s="528">
        <f>+D288</f>
        <v>2000</v>
      </c>
      <c r="E287" s="528">
        <f t="shared" ref="E287:H288" si="107">+E288</f>
        <v>0</v>
      </c>
      <c r="F287" s="528">
        <f t="shared" si="107"/>
        <v>0</v>
      </c>
      <c r="G287" s="528">
        <f t="shared" si="107"/>
        <v>1600</v>
      </c>
      <c r="H287" s="528">
        <f t="shared" si="107"/>
        <v>400</v>
      </c>
      <c r="I287" s="530"/>
    </row>
    <row r="288" spans="1:9" ht="37.200000000000003" x14ac:dyDescent="0.25">
      <c r="A288" s="531"/>
      <c r="B288" s="532" t="str">
        <f>+[2]ระบบการควบคุมฯ!B1054</f>
        <v xml:space="preserve"> งบดำเนินงาน 66112xx</v>
      </c>
      <c r="C288" s="532" t="str">
        <f>+[3]ระบบการควบคุมฯ!C1129</f>
        <v>20004 57003700 2000000</v>
      </c>
      <c r="D288" s="533">
        <f>+D289</f>
        <v>2000</v>
      </c>
      <c r="E288" s="533">
        <f t="shared" si="107"/>
        <v>0</v>
      </c>
      <c r="F288" s="533">
        <f t="shared" si="107"/>
        <v>0</v>
      </c>
      <c r="G288" s="533">
        <f t="shared" si="107"/>
        <v>1600</v>
      </c>
      <c r="H288" s="533">
        <f t="shared" si="107"/>
        <v>400</v>
      </c>
      <c r="I288" s="535"/>
    </row>
    <row r="289" spans="1:9" ht="93" x14ac:dyDescent="0.25">
      <c r="A289" s="226" t="str">
        <f>+[2]ระบบการควบคุมฯ!A1055</f>
        <v>1.2.1</v>
      </c>
      <c r="B289" s="238" t="str">
        <f>+[2]ระบบการควบคุมฯ!B1055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พ.ศ. 2566 ระหว่างวันที่ 8 - 13 มีนาคม 2566 ณ โรงแรมริเวอร์ไซด์ กรุงเทพมหานคร </v>
      </c>
      <c r="C289" s="992" t="str">
        <f>+[2]ระบบการควบคุมฯ!C1055</f>
        <v>ที่ ศธ 04002/ว1231 ลว. 27 มีนาคม ครั้งที่ 423</v>
      </c>
      <c r="D289" s="239">
        <f>+[2]ระบบการควบคุมฯ!F1055</f>
        <v>2000</v>
      </c>
      <c r="E289" s="240">
        <f>+[2]ระบบการควบคุมฯ!G1055+[2]ระบบการควบคุมฯ!H1055</f>
        <v>0</v>
      </c>
      <c r="F289" s="240">
        <f>+[2]ระบบการควบคุมฯ!I1055+[2]ระบบการควบคุมฯ!J1055</f>
        <v>0</v>
      </c>
      <c r="G289" s="240">
        <f>+[2]ระบบการควบคุมฯ!K1055+[2]ระบบการควบคุมฯ!L1055</f>
        <v>1600</v>
      </c>
      <c r="H289" s="240">
        <f t="shared" si="106"/>
        <v>400</v>
      </c>
      <c r="I289" s="241" t="s">
        <v>17</v>
      </c>
    </row>
    <row r="290" spans="1:9" ht="37.200000000000003" x14ac:dyDescent="0.25">
      <c r="A290" s="526">
        <f>+[2]ระบบการควบคุมฯ!A1057</f>
        <v>1.3</v>
      </c>
      <c r="B290" s="527" t="str">
        <f>+[2]ระบบการควบคุมฯ!B1057</f>
        <v>กิจกรรมเสริมสร้างธรรมาภิบาลเพื่อเพิ่มประสิทธิภาพในการบริหารจัดการ</v>
      </c>
      <c r="C290" s="527" t="str">
        <f>+[2]ระบบการควบคุมฯ!C1057</f>
        <v>20004 66 00068 00000</v>
      </c>
      <c r="D290" s="528">
        <f>+D291</f>
        <v>40000</v>
      </c>
      <c r="E290" s="528">
        <f t="shared" ref="E290:H290" si="108">+E291</f>
        <v>0</v>
      </c>
      <c r="F290" s="528">
        <f t="shared" si="108"/>
        <v>0</v>
      </c>
      <c r="G290" s="528">
        <f t="shared" si="108"/>
        <v>15800</v>
      </c>
      <c r="H290" s="528">
        <f t="shared" si="108"/>
        <v>24200</v>
      </c>
      <c r="I290" s="530"/>
    </row>
    <row r="291" spans="1:9" ht="37.200000000000003" x14ac:dyDescent="0.25">
      <c r="A291" s="531"/>
      <c r="B291" s="532" t="str">
        <f>+[2]ระบบการควบคุมฯ!B1058</f>
        <v xml:space="preserve"> งบดำเนินงาน 66112xx</v>
      </c>
      <c r="C291" s="532" t="str">
        <f>+[2]ระบบการควบคุมฯ!C1058</f>
        <v>20004 56003700 2000000</v>
      </c>
      <c r="D291" s="533">
        <f>SUM(D292:D296)</f>
        <v>40000</v>
      </c>
      <c r="E291" s="533">
        <f t="shared" ref="E291:H291" si="109">SUM(E292:E296)</f>
        <v>0</v>
      </c>
      <c r="F291" s="533">
        <f t="shared" si="109"/>
        <v>0</v>
      </c>
      <c r="G291" s="533">
        <f t="shared" si="109"/>
        <v>15800</v>
      </c>
      <c r="H291" s="533">
        <f t="shared" si="109"/>
        <v>24200</v>
      </c>
      <c r="I291" s="535"/>
    </row>
    <row r="292" spans="1:9" ht="37.200000000000003" x14ac:dyDescent="0.25">
      <c r="A292" s="226" t="str">
        <f>+[2]ระบบการควบคุมฯ!A1059</f>
        <v>1.3.1</v>
      </c>
      <c r="B292" s="238" t="str">
        <f>+[2]ระบบการควบคุมฯ!B1059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292" s="992" t="str">
        <f>+[2]ระบบการควบคุมฯ!C1059</f>
        <v>ศธ04087/1378 ลว 5 เมย 66โอนครั้งที่ 455</v>
      </c>
      <c r="D292" s="239">
        <f>+[2]ระบบการควบคุมฯ!F1058</f>
        <v>40000</v>
      </c>
      <c r="E292" s="240">
        <f>+[2]ระบบการควบคุมฯ!G1059+[2]ระบบการควบคุมฯ!H1059</f>
        <v>0</v>
      </c>
      <c r="F292" s="240">
        <f>+[2]ระบบการควบคุมฯ!I1059+[2]ระบบการควบคุมฯ!J1059</f>
        <v>0</v>
      </c>
      <c r="G292" s="240">
        <f>+[2]ระบบการควบคุมฯ!K1059+[2]ระบบการควบคุมฯ!L1059</f>
        <v>15800</v>
      </c>
      <c r="H292" s="240">
        <f t="shared" ref="H292" si="110">+D292-E292-F292-G292</f>
        <v>24200</v>
      </c>
      <c r="I292" s="241" t="s">
        <v>17</v>
      </c>
    </row>
    <row r="293" spans="1:9" ht="18.600000000000001" x14ac:dyDescent="0.25">
      <c r="A293" s="131"/>
      <c r="B293" s="168"/>
      <c r="C293" s="559"/>
      <c r="D293" s="169"/>
      <c r="E293" s="170"/>
      <c r="F293" s="170"/>
      <c r="G293" s="170"/>
      <c r="H293" s="170"/>
      <c r="I293" s="171"/>
    </row>
    <row r="294" spans="1:9" ht="37.200000000000003" x14ac:dyDescent="0.25">
      <c r="A294" s="526">
        <f>+[3]ระบบการควบคุมฯ!A1132</f>
        <v>1.3</v>
      </c>
      <c r="B294" s="527" t="str">
        <f>+[3]ระบบการควบคุมฯ!B1132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294" s="527" t="str">
        <f>+[3]ระบบการควบคุมฯ!C1132</f>
        <v>20004 66 00068 00000</v>
      </c>
      <c r="D294" s="528">
        <f>+[3]ระบบการควบคุมฯ!F1132</f>
        <v>0</v>
      </c>
      <c r="E294" s="529">
        <f>+[3]ระบบการควบคุมฯ!G1132+[3]ระบบการควบคุมฯ!H1132</f>
        <v>0</v>
      </c>
      <c r="F294" s="529">
        <f>+[3]ระบบการควบคุมฯ!I1132+[3]ระบบการควบคุมฯ!J1132</f>
        <v>0</v>
      </c>
      <c r="G294" s="529">
        <f>+[3]ระบบการควบคุมฯ!K1132+[3]ระบบการควบคุมฯ!L1132</f>
        <v>0</v>
      </c>
      <c r="H294" s="529">
        <f t="shared" si="106"/>
        <v>0</v>
      </c>
      <c r="I294" s="530"/>
    </row>
    <row r="295" spans="1:9" ht="37.200000000000003" x14ac:dyDescent="0.25">
      <c r="A295" s="531"/>
      <c r="B295" s="532" t="str">
        <f>+[3]ระบบการควบคุมฯ!B1133</f>
        <v xml:space="preserve"> งบดำเนินงาน 66112xx</v>
      </c>
      <c r="C295" s="532" t="str">
        <f>+[3]ระบบการควบคุมฯ!C1133</f>
        <v>20004 57003700 200000</v>
      </c>
      <c r="D295" s="533">
        <f>+[3]ระบบการควบคุมฯ!F1133</f>
        <v>0</v>
      </c>
      <c r="E295" s="534">
        <f>+[3]ระบบการควบคุมฯ!G1133+[3]ระบบการควบคุมฯ!H1133</f>
        <v>0</v>
      </c>
      <c r="F295" s="534">
        <f>+[3]ระบบการควบคุมฯ!I1133+[3]ระบบการควบคุมฯ!J1133</f>
        <v>0</v>
      </c>
      <c r="G295" s="534">
        <f>+[3]ระบบการควบคุมฯ!K1133+[3]ระบบการควบคุมฯ!L1133</f>
        <v>0</v>
      </c>
      <c r="H295" s="534">
        <f t="shared" si="106"/>
        <v>0</v>
      </c>
      <c r="I295" s="535"/>
    </row>
    <row r="296" spans="1:9" ht="55.8" x14ac:dyDescent="0.25">
      <c r="A296" s="226" t="str">
        <f>+[3]ระบบการควบคุมฯ!A1134</f>
        <v>1.3.1</v>
      </c>
      <c r="B296" s="238" t="str">
        <f>+[3]ระบบการควบคุมฯ!B1134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296" s="238" t="str">
        <f>+[3]ระบบการควบคุมฯ!C1134</f>
        <v>ที่ ศธ 04002/ว1422 ลว. 11 เม.ย. 65 ครั้งที่ 342</v>
      </c>
      <c r="D296" s="239">
        <f>+[3]ระบบการควบคุมฯ!F1134</f>
        <v>0</v>
      </c>
      <c r="E296" s="240">
        <f>+[3]ระบบการควบคุมฯ!G1134+[3]ระบบการควบคุมฯ!H1134</f>
        <v>0</v>
      </c>
      <c r="F296" s="240">
        <f>+[3]ระบบการควบคุมฯ!I1134+[3]ระบบการควบคุมฯ!J1134</f>
        <v>0</v>
      </c>
      <c r="G296" s="240">
        <f>+[3]ระบบการควบคุมฯ!K1134+[3]ระบบการควบคุมฯ!L1134</f>
        <v>0</v>
      </c>
      <c r="H296" s="240">
        <f t="shared" si="106"/>
        <v>0</v>
      </c>
      <c r="I296" s="241" t="s">
        <v>14</v>
      </c>
    </row>
    <row r="297" spans="1:9" ht="37.200000000000003" x14ac:dyDescent="0.25">
      <c r="A297" s="226" t="str">
        <f>+[3]ระบบการควบคุมฯ!A1135</f>
        <v>1.3.2</v>
      </c>
      <c r="B297" s="238" t="str">
        <f>+[3]ระบบการควบคุมฯ!B1135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297" s="238" t="str">
        <f>+[3]ระบบการควบคุมฯ!C1135</f>
        <v>ศธ 04002/ว2730 ลว 19 ก.ค. 65  ครั้งที่ 639</v>
      </c>
      <c r="D297" s="239">
        <f>+[3]ระบบการควบคุมฯ!F1135</f>
        <v>0</v>
      </c>
      <c r="E297" s="240">
        <f>+[3]ระบบการควบคุมฯ!G1135+[3]ระบบการควบคุมฯ!H1135</f>
        <v>0</v>
      </c>
      <c r="F297" s="240">
        <f>+[3]ระบบการควบคุมฯ!I1135+[3]ระบบการควบคุมฯ!J1135</f>
        <v>0</v>
      </c>
      <c r="G297" s="240">
        <f>+[3]ระบบการควบคุมฯ!K1135+[3]ระบบการควบคุมฯ!L1135</f>
        <v>0</v>
      </c>
      <c r="H297" s="240">
        <f t="shared" si="106"/>
        <v>0</v>
      </c>
      <c r="I297" s="241" t="s">
        <v>14</v>
      </c>
    </row>
    <row r="298" spans="1:9" ht="18.600000000000001" x14ac:dyDescent="0.25">
      <c r="A298" s="232"/>
      <c r="B298" s="242"/>
      <c r="C298" s="242"/>
      <c r="D298" s="243"/>
      <c r="E298" s="244"/>
      <c r="F298" s="244"/>
      <c r="G298" s="244"/>
      <c r="H298" s="244"/>
      <c r="I298" s="237"/>
    </row>
    <row r="299" spans="1:9" ht="18.600000000000001" x14ac:dyDescent="0.25">
      <c r="A299" s="131"/>
      <c r="B299" s="158"/>
      <c r="C299" s="158"/>
      <c r="D299" s="172"/>
      <c r="E299" s="173"/>
      <c r="F299" s="173"/>
      <c r="G299" s="173"/>
      <c r="H299" s="173"/>
      <c r="I299" s="153"/>
    </row>
    <row r="300" spans="1:9" ht="18.600000000000001" x14ac:dyDescent="0.25">
      <c r="A300" s="131"/>
      <c r="B300" s="168"/>
      <c r="C300" s="168"/>
      <c r="D300" s="169"/>
      <c r="E300" s="170"/>
      <c r="F300" s="170"/>
      <c r="G300" s="170"/>
      <c r="H300" s="170"/>
      <c r="I300" s="171"/>
    </row>
    <row r="301" spans="1:9" ht="18.600000000000001" x14ac:dyDescent="0.25">
      <c r="A301" s="131"/>
      <c r="B301" s="168"/>
      <c r="C301" s="168"/>
      <c r="D301" s="169"/>
      <c r="E301" s="170"/>
      <c r="F301" s="170"/>
      <c r="G301" s="170"/>
      <c r="H301" s="170"/>
      <c r="I301" s="171"/>
    </row>
    <row r="302" spans="1:9" ht="18.600000000000001" x14ac:dyDescent="0.55000000000000004">
      <c r="A302" s="474"/>
      <c r="B302" s="475" t="s">
        <v>19</v>
      </c>
      <c r="C302" s="475"/>
      <c r="D302" s="476">
        <f t="shared" ref="D302:I302" si="111">+D5+D19+D151+D160+D262+D278</f>
        <v>27187864</v>
      </c>
      <c r="E302" s="476">
        <f t="shared" si="111"/>
        <v>0</v>
      </c>
      <c r="F302" s="476">
        <f t="shared" si="111"/>
        <v>0</v>
      </c>
      <c r="G302" s="476">
        <f t="shared" si="111"/>
        <v>22716313.489999998</v>
      </c>
      <c r="H302" s="476">
        <f t="shared" si="111"/>
        <v>4471550.5100000007</v>
      </c>
      <c r="I302" s="476">
        <f t="shared" si="111"/>
        <v>0</v>
      </c>
    </row>
    <row r="303" spans="1:9" ht="18.600000000000001" x14ac:dyDescent="0.55000000000000004">
      <c r="A303" s="474"/>
      <c r="B303" s="475" t="s">
        <v>20</v>
      </c>
      <c r="C303" s="475"/>
      <c r="D303" s="477">
        <f>SUM(E303:H303)</f>
        <v>100</v>
      </c>
      <c r="E303" s="478">
        <f>+E302*100/D302</f>
        <v>0</v>
      </c>
      <c r="F303" s="479">
        <v>0</v>
      </c>
      <c r="G303" s="480">
        <f>+G302*100/D302</f>
        <v>83.553137863276049</v>
      </c>
      <c r="H303" s="478">
        <f>+H302*100/D302</f>
        <v>16.446862136723947</v>
      </c>
      <c r="I303" s="174"/>
    </row>
    <row r="304" spans="1:9" x14ac:dyDescent="0.6">
      <c r="A304" s="175"/>
      <c r="B304" s="176"/>
      <c r="C304" s="177"/>
      <c r="D304" s="178"/>
      <c r="E304" s="386"/>
      <c r="F304" s="387"/>
      <c r="G304" s="387"/>
      <c r="H304" s="387"/>
      <c r="I304" s="179"/>
    </row>
    <row r="305" spans="1:9" x14ac:dyDescent="0.6">
      <c r="A305" s="13"/>
      <c r="B305" s="14"/>
      <c r="C305" s="1203" t="s">
        <v>179</v>
      </c>
      <c r="D305" s="1203"/>
      <c r="E305" s="1203"/>
      <c r="F305" s="1203"/>
      <c r="G305" s="1203"/>
      <c r="H305" s="1203"/>
      <c r="I305" s="719"/>
    </row>
    <row r="306" spans="1:9" x14ac:dyDescent="0.6">
      <c r="A306" s="13"/>
      <c r="B306" s="14"/>
      <c r="C306" s="15"/>
      <c r="D306" s="13"/>
      <c r="E306" s="16"/>
      <c r="F306" s="7"/>
      <c r="G306" s="563"/>
      <c r="H306" s="563"/>
      <c r="I306" s="388"/>
    </row>
    <row r="307" spans="1:9" ht="24.6" x14ac:dyDescent="0.7">
      <c r="A307" s="389" t="s">
        <v>65</v>
      </c>
      <c r="C307" s="18"/>
      <c r="D307" s="19"/>
      <c r="E307" s="3"/>
      <c r="F307" s="3"/>
      <c r="G307" s="3"/>
      <c r="H307" s="3"/>
      <c r="I307" s="180"/>
    </row>
    <row r="308" spans="1:9" ht="24.6" x14ac:dyDescent="0.7">
      <c r="A308" s="389" t="s">
        <v>23</v>
      </c>
      <c r="C308" s="19"/>
      <c r="D308" s="346" t="s">
        <v>21</v>
      </c>
      <c r="F308" s="3"/>
      <c r="G308" s="1" t="s">
        <v>98</v>
      </c>
      <c r="H308" s="21"/>
      <c r="I308" s="21"/>
    </row>
    <row r="309" spans="1:9" x14ac:dyDescent="0.6">
      <c r="A309" s="389" t="s">
        <v>106</v>
      </c>
      <c r="C309" s="1161" t="s">
        <v>146</v>
      </c>
      <c r="D309" s="1161"/>
      <c r="E309" s="1161"/>
      <c r="F309" s="1161"/>
      <c r="G309" s="1161"/>
      <c r="H309" s="1161"/>
      <c r="I309" s="21"/>
    </row>
  </sheetData>
  <sheetProtection algorithmName="SHA-512" hashValue="KjvKFGIODWNZEzN1ZmU4U4H6T9bvog/MsEysIs76wZFJ1fG+6yS7tGikuMGOmOpXvDpiMDbYMR2PH4NeiNZT9g==" saltValue="YlxD1f2QwYEbJyK1s7rpVg==" spinCount="100000" sheet="1" formatCells="0" formatColumns="0" formatRows="0" insertColumns="0" insertRows="0" insertHyperlinks="0" deleteColumns="0" deleteRows="0" sort="0" autoFilter="0" pivotTables="0"/>
  <mergeCells count="5">
    <mergeCell ref="C305:H305"/>
    <mergeCell ref="C309:H309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abSelected="1" topLeftCell="A25" workbookViewId="0">
      <selection activeCell="H46" sqref="H46"/>
    </sheetView>
  </sheetViews>
  <sheetFormatPr defaultRowHeight="13.8" x14ac:dyDescent="0.25"/>
  <cols>
    <col min="1" max="1" width="4.5" customWidth="1"/>
    <col min="4" max="4" width="3.09765625" hidden="1" customWidth="1"/>
    <col min="5" max="5" width="3.19921875" hidden="1" customWidth="1"/>
    <col min="6" max="7" width="6.3984375" customWidth="1"/>
    <col min="8" max="8" width="10.3984375" customWidth="1"/>
    <col min="9" max="9" width="10" customWidth="1"/>
    <col min="10" max="10" width="5.59765625" customWidth="1"/>
    <col min="11" max="11" width="10.09765625" customWidth="1"/>
    <col min="12" max="12" width="4.8984375" customWidth="1"/>
    <col min="13" max="13" width="15" customWidth="1"/>
  </cols>
  <sheetData>
    <row r="1" spans="1:13" ht="18.600000000000001" x14ac:dyDescent="0.55000000000000004">
      <c r="A1" s="1187" t="s">
        <v>50</v>
      </c>
      <c r="B1" s="1187"/>
      <c r="C1" s="1187"/>
      <c r="D1" s="1187"/>
      <c r="E1" s="1187"/>
      <c r="F1" s="1187"/>
      <c r="G1" s="1187"/>
      <c r="H1" s="1187"/>
      <c r="I1" s="1187"/>
      <c r="J1" s="1187"/>
      <c r="K1" s="1187"/>
      <c r="L1" s="1187"/>
      <c r="M1" s="1187"/>
    </row>
    <row r="2" spans="1:13" ht="18.600000000000001" x14ac:dyDescent="0.55000000000000004">
      <c r="A2" s="1187" t="s">
        <v>163</v>
      </c>
      <c r="B2" s="1187"/>
      <c r="C2" s="1187"/>
      <c r="D2" s="1187"/>
      <c r="E2" s="1187"/>
      <c r="F2" s="1187"/>
      <c r="G2" s="1187"/>
      <c r="H2" s="1187"/>
      <c r="I2" s="1187"/>
      <c r="J2" s="1187"/>
      <c r="K2" s="1187"/>
      <c r="L2" s="1187"/>
      <c r="M2" s="1187"/>
    </row>
    <row r="3" spans="1:13" ht="18.600000000000001" x14ac:dyDescent="0.55000000000000004">
      <c r="A3" s="1187" t="s">
        <v>164</v>
      </c>
      <c r="B3" s="1187"/>
      <c r="C3" s="1187"/>
      <c r="D3" s="1187"/>
      <c r="E3" s="1187"/>
      <c r="F3" s="1187"/>
      <c r="G3" s="1187"/>
      <c r="H3" s="1187"/>
      <c r="I3" s="1187"/>
      <c r="J3" s="1187"/>
      <c r="K3" s="1187"/>
      <c r="L3" s="1187"/>
      <c r="M3" s="1187"/>
    </row>
    <row r="4" spans="1:13" ht="18.600000000000001" x14ac:dyDescent="0.55000000000000004">
      <c r="A4" s="1187" t="s">
        <v>165</v>
      </c>
      <c r="B4" s="1187"/>
      <c r="C4" s="1187"/>
      <c r="D4" s="1187"/>
      <c r="E4" s="1187"/>
      <c r="F4" s="1187"/>
      <c r="G4" s="1187"/>
      <c r="H4" s="1187"/>
      <c r="I4" s="1187"/>
      <c r="J4" s="1187"/>
      <c r="K4" s="1187"/>
      <c r="L4" s="1187"/>
      <c r="M4" s="1187"/>
    </row>
    <row r="5" spans="1:13" ht="18.600000000000001" x14ac:dyDescent="0.55000000000000004">
      <c r="A5" s="21"/>
      <c r="B5" s="993"/>
      <c r="C5" s="1209" t="str">
        <f>+[2]ระบบการควบคุมฯ!A5</f>
        <v>ข้อมูล ณ วันที่  30 มิถุนายน  2566</v>
      </c>
      <c r="D5" s="1209"/>
      <c r="E5" s="1209"/>
      <c r="F5" s="1209"/>
      <c r="G5" s="1209"/>
      <c r="H5" s="1209"/>
      <c r="I5" s="1209"/>
      <c r="J5" s="1209"/>
      <c r="K5" s="1209"/>
      <c r="L5" s="1209"/>
      <c r="M5" s="1058" t="s">
        <v>66</v>
      </c>
    </row>
    <row r="6" spans="1:13" ht="18.600000000000001" customHeight="1" x14ac:dyDescent="0.55000000000000004">
      <c r="A6" s="1211" t="s">
        <v>27</v>
      </c>
      <c r="B6" s="1212"/>
      <c r="C6" s="1212"/>
      <c r="D6" s="1212"/>
      <c r="E6" s="1213"/>
      <c r="F6" s="1217" t="s">
        <v>166</v>
      </c>
      <c r="G6" s="1218"/>
      <c r="H6" s="1207" t="s">
        <v>67</v>
      </c>
      <c r="I6" s="1211" t="s">
        <v>181</v>
      </c>
      <c r="J6" s="1213"/>
      <c r="K6" s="1205" t="s">
        <v>68</v>
      </c>
      <c r="L6" s="1206"/>
      <c r="M6" s="1207" t="s">
        <v>69</v>
      </c>
    </row>
    <row r="7" spans="1:13" ht="18.600000000000001" x14ac:dyDescent="0.55000000000000004">
      <c r="A7" s="1214"/>
      <c r="B7" s="1215"/>
      <c r="C7" s="1215"/>
      <c r="D7" s="1215"/>
      <c r="E7" s="1216"/>
      <c r="F7" s="870" t="s">
        <v>28</v>
      </c>
      <c r="G7" s="870" t="s">
        <v>167</v>
      </c>
      <c r="H7" s="1208"/>
      <c r="I7" s="870" t="s">
        <v>70</v>
      </c>
      <c r="J7" s="870" t="s">
        <v>71</v>
      </c>
      <c r="K7" s="870" t="s">
        <v>70</v>
      </c>
      <c r="L7" s="870" t="s">
        <v>71</v>
      </c>
      <c r="M7" s="1208"/>
    </row>
    <row r="8" spans="1:13" ht="18.600000000000001" x14ac:dyDescent="0.55000000000000004">
      <c r="A8" s="994" t="s">
        <v>72</v>
      </c>
      <c r="B8" s="995" t="s">
        <v>73</v>
      </c>
      <c r="C8" s="996"/>
      <c r="D8" s="996"/>
      <c r="E8" s="997"/>
      <c r="F8" s="998">
        <f>+F12</f>
        <v>93</v>
      </c>
      <c r="G8" s="998"/>
      <c r="H8" s="999"/>
      <c r="I8" s="996"/>
      <c r="J8" s="1000"/>
      <c r="K8" s="1001"/>
      <c r="L8" s="1000"/>
      <c r="M8" s="999"/>
    </row>
    <row r="9" spans="1:13" ht="37.200000000000003" x14ac:dyDescent="0.25">
      <c r="A9" s="1002" t="s">
        <v>74</v>
      </c>
      <c r="B9" s="1003" t="s">
        <v>168</v>
      </c>
      <c r="C9" s="1003"/>
      <c r="D9" s="1003"/>
      <c r="E9" s="1004"/>
      <c r="F9" s="1005">
        <v>32</v>
      </c>
      <c r="G9" s="1005">
        <v>34.08</v>
      </c>
      <c r="H9" s="940">
        <f>+[6]ระบบการควบคุมฯ!F1213</f>
        <v>76528531</v>
      </c>
      <c r="I9" s="1006">
        <f>+[6]ระบบการควบคุมฯ!L1213+[6]ระบบการควบคุมฯ!G1214</f>
        <v>48065482.350000001</v>
      </c>
      <c r="J9" s="1007">
        <f>+I9*100/H9</f>
        <v>62.807271643565194</v>
      </c>
      <c r="K9" s="1008">
        <f>+(48065482.35+5122200)</f>
        <v>53187682.350000001</v>
      </c>
      <c r="L9" s="1009">
        <f>53187682.35*100/76528531</f>
        <v>69.500461664421593</v>
      </c>
      <c r="M9" s="1010" t="s">
        <v>192</v>
      </c>
    </row>
    <row r="10" spans="1:13" ht="37.200000000000003" x14ac:dyDescent="0.25">
      <c r="A10" s="1002" t="s">
        <v>75</v>
      </c>
      <c r="B10" s="1003" t="s">
        <v>170</v>
      </c>
      <c r="C10" s="1003"/>
      <c r="D10" s="1003"/>
      <c r="E10" s="1004"/>
      <c r="F10" s="1005">
        <v>52</v>
      </c>
      <c r="G10" s="1005">
        <v>56.24</v>
      </c>
      <c r="H10" s="1011">
        <f>+'[7]มาตการ รวมงบบุคลากร'!$H$10</f>
        <v>141341165</v>
      </c>
      <c r="I10" s="1011">
        <f>+'[7]มาตการ รวมงบบุคลากร'!$I$10</f>
        <v>116419585.98</v>
      </c>
      <c r="J10" s="1012">
        <f>+I10*100/H10</f>
        <v>82.36778434647826</v>
      </c>
      <c r="K10" s="1011">
        <f>+I10+13765300</f>
        <v>130184885.98</v>
      </c>
      <c r="L10" s="1009">
        <f>+K10*100/H10</f>
        <v>92.106843735156701</v>
      </c>
      <c r="M10" s="1010" t="s">
        <v>193</v>
      </c>
    </row>
    <row r="11" spans="1:13" s="101" customFormat="1" ht="37.200000000000003" x14ac:dyDescent="0.25">
      <c r="A11" s="1002" t="s">
        <v>76</v>
      </c>
      <c r="B11" s="1003" t="s">
        <v>171</v>
      </c>
      <c r="C11" s="1003"/>
      <c r="D11" s="1003"/>
      <c r="E11" s="1004"/>
      <c r="F11" s="1005">
        <v>75</v>
      </c>
      <c r="G11" s="1005">
        <v>81.739999999999995</v>
      </c>
      <c r="H11" s="940">
        <f>+[2]ระบบการควบคุมฯ!F1088</f>
        <v>151188757</v>
      </c>
      <c r="I11" s="1006">
        <f>+[2]ระบบการควบคุมฯ!L1088+[2]ระบบการควบคุมฯ!K1088</f>
        <v>136459690.21000001</v>
      </c>
      <c r="J11" s="1007">
        <f>+I11*100/H11</f>
        <v>90.257829297452318</v>
      </c>
      <c r="K11" s="1008">
        <f>+I11+I23</f>
        <v>144869590.21000001</v>
      </c>
      <c r="L11" s="1007">
        <f>+(I11+I23)*100/H11</f>
        <v>95.820346092269276</v>
      </c>
      <c r="M11" s="1010" t="s">
        <v>193</v>
      </c>
    </row>
    <row r="12" spans="1:13" ht="18.600000000000001" x14ac:dyDescent="0.55000000000000004">
      <c r="A12" s="1013" t="s">
        <v>77</v>
      </c>
      <c r="B12" s="21" t="s">
        <v>172</v>
      </c>
      <c r="C12" s="21"/>
      <c r="D12" s="21"/>
      <c r="E12" s="1014"/>
      <c r="F12" s="1015">
        <v>93</v>
      </c>
      <c r="G12" s="1015">
        <v>100</v>
      </c>
      <c r="H12" s="1020"/>
      <c r="I12" s="1018"/>
      <c r="J12" s="1020"/>
      <c r="K12" s="1018"/>
      <c r="L12" s="1020"/>
      <c r="M12" s="1019" t="s">
        <v>169</v>
      </c>
    </row>
    <row r="13" spans="1:13" ht="18.600000000000001" x14ac:dyDescent="0.55000000000000004">
      <c r="A13" s="1021" t="s">
        <v>78</v>
      </c>
      <c r="B13" s="933" t="s">
        <v>79</v>
      </c>
      <c r="C13" s="21"/>
      <c r="D13" s="21"/>
      <c r="E13" s="1014"/>
      <c r="F13" s="1015">
        <f>+F17</f>
        <v>98</v>
      </c>
      <c r="G13" s="1015"/>
      <c r="H13" s="1019"/>
      <c r="I13" s="21"/>
      <c r="J13" s="1019"/>
      <c r="K13" s="21"/>
      <c r="L13" s="1019"/>
      <c r="M13" s="1020"/>
    </row>
    <row r="14" spans="1:13" ht="37.200000000000003" x14ac:dyDescent="0.25">
      <c r="A14" s="1002" t="s">
        <v>80</v>
      </c>
      <c r="B14" s="1003" t="s">
        <v>168</v>
      </c>
      <c r="C14" s="1003"/>
      <c r="D14" s="1003"/>
      <c r="E14" s="1004"/>
      <c r="F14" s="1005">
        <v>35</v>
      </c>
      <c r="G14" s="1005">
        <v>35.33</v>
      </c>
      <c r="H14" s="940">
        <f>+[6]ระบบการควบคุมฯ!F1206+[6]ระบบการควบคุมฯ!F1207+[6]ระบบการควบคุมฯ!F1208+[6]ระบบการควบคุมฯ!F1209</f>
        <v>48875131</v>
      </c>
      <c r="I14" s="1006">
        <f>+[6]ระบบการควบคุมฯ!K1206+[6]ระบบการควบคุมฯ!L1206+[6]ระบบการควบคุมฯ!K1207+[6]ระบบการควบคุมฯ!L1207+[6]ระบบการควบคุมฯ!K1208+[6]ระบบการควบคุมฯ!L1208+[6]ระบบการควบคุมฯ!K1209+[6]ระบบการควบคุมฯ!L1209</f>
        <v>42865563.630000003</v>
      </c>
      <c r="J14" s="1007">
        <f>+I14*100/H14</f>
        <v>87.704242941057288</v>
      </c>
      <c r="K14" s="1006">
        <v>42865563.630000003</v>
      </c>
      <c r="L14" s="1007">
        <v>87.7</v>
      </c>
      <c r="M14" s="1010" t="s">
        <v>192</v>
      </c>
    </row>
    <row r="15" spans="1:13" ht="37.200000000000003" x14ac:dyDescent="0.25">
      <c r="A15" s="1002" t="s">
        <v>81</v>
      </c>
      <c r="B15" s="1003" t="s">
        <v>170</v>
      </c>
      <c r="C15" s="1003"/>
      <c r="D15" s="1003"/>
      <c r="E15" s="1004"/>
      <c r="F15" s="1005">
        <v>55</v>
      </c>
      <c r="G15" s="1005">
        <v>55.78</v>
      </c>
      <c r="H15" s="1011">
        <f>+'[7]มาตการ รวมงบบุคลากร'!$H$15</f>
        <v>116523665</v>
      </c>
      <c r="I15" s="1008">
        <f>+'[7]มาตการ รวมงบบุคลากร'!$I$15</f>
        <v>107119240.98</v>
      </c>
      <c r="J15" s="1007">
        <f>+I15*100/H15</f>
        <v>91.929172481830193</v>
      </c>
      <c r="K15" s="1008">
        <f>+'[7]มาตการ รวมงบบุคลากร'!$K$15</f>
        <v>107119240.98</v>
      </c>
      <c r="L15" s="1007">
        <f>+K15*100/H15</f>
        <v>91.929172481830193</v>
      </c>
      <c r="M15" s="1010" t="s">
        <v>192</v>
      </c>
    </row>
    <row r="16" spans="1:13" s="101" customFormat="1" ht="37.200000000000003" x14ac:dyDescent="0.25">
      <c r="A16" s="1059">
        <v>2.2999999999999998</v>
      </c>
      <c r="B16" s="1003" t="s">
        <v>171</v>
      </c>
      <c r="C16" s="1003"/>
      <c r="D16" s="1003"/>
      <c r="E16" s="1004"/>
      <c r="F16" s="1005">
        <v>80</v>
      </c>
      <c r="G16" s="1005">
        <v>81.760000000000005</v>
      </c>
      <c r="H16" s="940">
        <f>+[2]ระบบการควบคุมฯ!F1081+[2]ระบบการควบคุมฯ!F1082+[2]ระบบการควบคุมฯ!F1083+[2]ระบบการควบคุมฯ!F1084</f>
        <v>122139657</v>
      </c>
      <c r="I16" s="1006">
        <f>+[2]ระบบการควบคุมฯ!K1081+[2]ระบบการควบคุมฯ!L1081+[2]ระบบการควบคุมฯ!K1082+[2]ระบบการควบคุมฯ!L1082+[2]ระบบการควบคุมฯ!K1083+[2]ระบบการควบคุมฯ!L1083+[2]ระบบการควบคุมฯ!K1084+[2]ระบบการควบคุมฯ!L1084</f>
        <v>115823749.20999999</v>
      </c>
      <c r="J16" s="1007">
        <f>+I16*100/H16</f>
        <v>94.828945859901992</v>
      </c>
      <c r="K16" s="1008">
        <f>+I16</f>
        <v>115823749.20999999</v>
      </c>
      <c r="L16" s="1007">
        <f>+J16</f>
        <v>94.828945859901992</v>
      </c>
      <c r="M16" s="1010" t="s">
        <v>192</v>
      </c>
    </row>
    <row r="17" spans="1:13" ht="18.600000000000001" x14ac:dyDescent="0.55000000000000004">
      <c r="A17" s="1013" t="s">
        <v>82</v>
      </c>
      <c r="B17" s="21" t="s">
        <v>172</v>
      </c>
      <c r="C17" s="21"/>
      <c r="D17" s="21"/>
      <c r="E17" s="1014"/>
      <c r="F17" s="1015">
        <v>98</v>
      </c>
      <c r="G17" s="1015">
        <v>100</v>
      </c>
      <c r="H17" s="1020"/>
      <c r="I17" s="1018"/>
      <c r="J17" s="1020"/>
      <c r="K17" s="1018"/>
      <c r="L17" s="1020"/>
      <c r="M17" s="1019" t="s">
        <v>169</v>
      </c>
    </row>
    <row r="18" spans="1:13" ht="18.600000000000001" x14ac:dyDescent="0.55000000000000004">
      <c r="A18" s="1021" t="s">
        <v>83</v>
      </c>
      <c r="B18" s="933" t="s">
        <v>84</v>
      </c>
      <c r="C18" s="21"/>
      <c r="D18" s="21"/>
      <c r="E18" s="1014"/>
      <c r="F18" s="1015">
        <f>+F22</f>
        <v>75</v>
      </c>
      <c r="G18" s="1015"/>
      <c r="H18" s="1020"/>
      <c r="I18" s="1018"/>
      <c r="J18" s="1020"/>
      <c r="K18" s="1018"/>
      <c r="L18" s="1020"/>
      <c r="M18" s="1020"/>
    </row>
    <row r="19" spans="1:13" ht="37.200000000000003" x14ac:dyDescent="0.25">
      <c r="A19" s="1002" t="s">
        <v>85</v>
      </c>
      <c r="B19" s="1003" t="s">
        <v>168</v>
      </c>
      <c r="C19" s="1003"/>
      <c r="D19" s="1003"/>
      <c r="E19" s="1004"/>
      <c r="F19" s="1005">
        <v>19</v>
      </c>
      <c r="G19" s="1005">
        <v>28.96</v>
      </c>
      <c r="H19" s="940">
        <f>+[6]ระบบการควบคุมฯ!F1212</f>
        <v>27653400</v>
      </c>
      <c r="I19" s="1006">
        <f>+[6]ระบบการควบคุมฯ!L1212+[6]ระบบการควบคุมฯ!K1212</f>
        <v>1213000</v>
      </c>
      <c r="J19" s="940">
        <f>+I19*100/H19</f>
        <v>4.3864407269992114</v>
      </c>
      <c r="K19" s="1006">
        <f>1213000+5122200</f>
        <v>6335200</v>
      </c>
      <c r="L19" s="940">
        <f>+K19*100/27653400</f>
        <v>22.909298675750541</v>
      </c>
      <c r="M19" s="1010" t="s">
        <v>194</v>
      </c>
    </row>
    <row r="20" spans="1:13" ht="55.8" x14ac:dyDescent="0.25">
      <c r="A20" s="1002" t="s">
        <v>86</v>
      </c>
      <c r="B20" s="1003" t="s">
        <v>170</v>
      </c>
      <c r="C20" s="1003"/>
      <c r="D20" s="1003"/>
      <c r="E20" s="1004"/>
      <c r="F20" s="1005">
        <v>39</v>
      </c>
      <c r="G20" s="1005">
        <v>58.15</v>
      </c>
      <c r="H20" s="1011">
        <f>+'[7]มาตการ รวมงบบุคลากร'!$H$20</f>
        <v>24817500</v>
      </c>
      <c r="I20" s="1008">
        <f>+'[7]มาตการ รวมงบบุคลากร'!$I$20</f>
        <v>9300345</v>
      </c>
      <c r="J20" s="1011">
        <f>+I20*100/H20</f>
        <v>37.474947113931698</v>
      </c>
      <c r="K20" s="1008">
        <f>+'[7]มาตการ รวมงบบุคลากร'!$K$20</f>
        <v>23065645</v>
      </c>
      <c r="L20" s="1007">
        <f>+K20*100/H20</f>
        <v>92.941049662536514</v>
      </c>
      <c r="M20" s="1022" t="s">
        <v>199</v>
      </c>
    </row>
    <row r="21" spans="1:13" ht="37.200000000000003" x14ac:dyDescent="0.25">
      <c r="A21" s="1002" t="s">
        <v>87</v>
      </c>
      <c r="B21" s="1003" t="s">
        <v>171</v>
      </c>
      <c r="C21" s="1003"/>
      <c r="D21" s="1003"/>
      <c r="E21" s="1004"/>
      <c r="F21" s="1005">
        <v>57</v>
      </c>
      <c r="G21" s="1005">
        <v>81.650000000000006</v>
      </c>
      <c r="H21" s="940">
        <f>+[2]ระบบการควบคุมฯ!F1087</f>
        <v>29049100</v>
      </c>
      <c r="I21" s="1006">
        <f>+[2]ระบบการควบคุมฯ!L1087+[2]ระบบการควบคุมฯ!K1087</f>
        <v>20635941</v>
      </c>
      <c r="J21" s="940">
        <f>+I21*100/H21</f>
        <v>71.038142317662164</v>
      </c>
      <c r="K21" s="1006">
        <f>+I21+I23</f>
        <v>29045841</v>
      </c>
      <c r="L21" s="1012">
        <f>+K21*100/H21</f>
        <v>99.988781063785112</v>
      </c>
      <c r="M21" s="1022" t="s">
        <v>200</v>
      </c>
    </row>
    <row r="22" spans="1:13" ht="18.600000000000001" x14ac:dyDescent="0.55000000000000004">
      <c r="A22" s="1013" t="s">
        <v>88</v>
      </c>
      <c r="B22" s="21" t="s">
        <v>172</v>
      </c>
      <c r="C22" s="21"/>
      <c r="D22" s="21"/>
      <c r="E22" s="1014"/>
      <c r="F22" s="1015">
        <v>75</v>
      </c>
      <c r="G22" s="1015">
        <v>100</v>
      </c>
      <c r="H22" s="1020"/>
      <c r="I22" s="1018"/>
      <c r="J22" s="1016"/>
      <c r="K22" s="1017"/>
      <c r="L22" s="1016"/>
      <c r="M22" s="1019" t="s">
        <v>169</v>
      </c>
    </row>
    <row r="23" spans="1:13" ht="18.600000000000001" x14ac:dyDescent="0.55000000000000004">
      <c r="A23" s="1023"/>
      <c r="B23" s="933" t="s">
        <v>89</v>
      </c>
      <c r="C23" s="21"/>
      <c r="D23" s="21"/>
      <c r="E23" s="1014"/>
      <c r="F23" s="1015"/>
      <c r="G23" s="1015"/>
      <c r="H23" s="1024"/>
      <c r="I23" s="1025">
        <f>+[2]ระบบการควบคุมฯ!G1087+[2]ระบบการควบคุมฯ!H1087</f>
        <v>8409900</v>
      </c>
      <c r="J23" s="1026">
        <f>+I23*100/H21</f>
        <v>28.950638746122944</v>
      </c>
      <c r="K23" s="1027"/>
      <c r="L23" s="1026"/>
      <c r="M23" s="1020"/>
    </row>
    <row r="24" spans="1:13" ht="18.600000000000001" x14ac:dyDescent="0.55000000000000004">
      <c r="A24" s="1023"/>
      <c r="B24" s="933" t="s">
        <v>90</v>
      </c>
      <c r="C24" s="21"/>
      <c r="D24" s="21"/>
      <c r="E24" s="1014"/>
      <c r="F24" s="1015"/>
      <c r="G24" s="1015"/>
      <c r="H24" s="1024"/>
      <c r="I24" s="1025"/>
      <c r="J24" s="1028"/>
      <c r="K24" s="1029"/>
      <c r="L24" s="1028"/>
      <c r="M24" s="1020"/>
    </row>
    <row r="25" spans="1:13" ht="18.600000000000001" x14ac:dyDescent="0.55000000000000004">
      <c r="A25" s="1023"/>
      <c r="B25" s="933" t="s">
        <v>91</v>
      </c>
      <c r="C25" s="21"/>
      <c r="D25" s="21"/>
      <c r="E25" s="1014"/>
      <c r="F25" s="1015"/>
      <c r="G25" s="1015"/>
      <c r="H25" s="1024"/>
      <c r="I25" s="1030">
        <f>+H21-I21-I23</f>
        <v>3259</v>
      </c>
      <c r="J25" s="1028">
        <f>+I25*100/H21</f>
        <v>1.121893621489134E-2</v>
      </c>
      <c r="K25" s="1031"/>
      <c r="L25" s="1028"/>
      <c r="M25" s="1032"/>
    </row>
    <row r="26" spans="1:13" ht="18.600000000000001" x14ac:dyDescent="0.55000000000000004">
      <c r="A26" s="1033"/>
      <c r="B26" s="993" t="s">
        <v>92</v>
      </c>
      <c r="C26" s="1034"/>
      <c r="D26" s="1034"/>
      <c r="E26" s="1035"/>
      <c r="F26" s="1036"/>
      <c r="G26" s="1036"/>
      <c r="H26" s="1037"/>
      <c r="I26" s="1038">
        <v>0</v>
      </c>
      <c r="J26" s="1038">
        <f>+I26*100/H21</f>
        <v>0</v>
      </c>
      <c r="K26" s="1039"/>
      <c r="L26" s="1038"/>
      <c r="M26" s="1037"/>
    </row>
    <row r="27" spans="1:13" ht="18.600000000000001" hidden="1" x14ac:dyDescent="0.55000000000000004">
      <c r="A27" s="21"/>
      <c r="B27" s="21"/>
      <c r="C27" s="21"/>
      <c r="D27" s="21"/>
      <c r="E27" s="21"/>
      <c r="F27" s="1040"/>
      <c r="G27" s="1040"/>
      <c r="H27" s="21"/>
      <c r="I27" s="1041"/>
      <c r="J27" s="21"/>
      <c r="K27" s="21"/>
      <c r="L27" s="21"/>
      <c r="M27" s="21"/>
    </row>
    <row r="28" spans="1:13" ht="18.600000000000001" hidden="1" x14ac:dyDescent="0.55000000000000004">
      <c r="A28" s="21"/>
      <c r="B28" s="1042"/>
      <c r="C28" s="1042"/>
      <c r="D28" s="1042"/>
      <c r="E28" s="1042"/>
      <c r="F28" s="1220"/>
      <c r="G28" s="1220"/>
      <c r="H28" s="1220"/>
      <c r="I28" s="1042"/>
      <c r="J28" s="1042"/>
      <c r="K28" s="1042"/>
      <c r="L28" s="1042"/>
      <c r="M28" s="1042"/>
    </row>
    <row r="29" spans="1:13" ht="18.600000000000001" hidden="1" x14ac:dyDescent="0.55000000000000004">
      <c r="A29" s="21"/>
      <c r="B29" s="1042"/>
      <c r="C29" s="1042"/>
      <c r="D29" s="1042"/>
      <c r="E29" s="1042"/>
      <c r="F29" s="1042"/>
      <c r="G29" s="1042"/>
      <c r="H29" s="1042"/>
      <c r="I29" s="1042"/>
      <c r="J29" s="1042"/>
      <c r="K29" s="1042"/>
      <c r="L29" s="1042"/>
      <c r="M29" s="1042"/>
    </row>
    <row r="30" spans="1:13" ht="18.600000000000001" hidden="1" x14ac:dyDescent="0.55000000000000004">
      <c r="A30" s="21"/>
      <c r="B30" s="21"/>
      <c r="C30" s="21"/>
      <c r="D30" s="21"/>
      <c r="E30" s="21"/>
      <c r="F30" s="1219"/>
      <c r="G30" s="1219"/>
      <c r="H30" s="1219"/>
      <c r="I30" s="21"/>
      <c r="J30" s="21"/>
      <c r="K30" s="21"/>
      <c r="L30" s="21"/>
      <c r="M30" s="21"/>
    </row>
    <row r="31" spans="1:13" ht="18.600000000000001" hidden="1" x14ac:dyDescent="0.5500000000000000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.600000000000001" hidden="1" x14ac:dyDescent="0.55000000000000004">
      <c r="A32" s="21"/>
      <c r="B32" s="21"/>
      <c r="C32" s="21"/>
      <c r="D32" s="1220"/>
      <c r="E32" s="1220"/>
      <c r="F32" s="1220"/>
      <c r="G32" s="1040"/>
      <c r="H32" s="21"/>
      <c r="I32" s="1041"/>
      <c r="J32" s="21"/>
      <c r="K32" s="21"/>
      <c r="L32" s="21"/>
      <c r="M32" s="21"/>
    </row>
    <row r="33" spans="1:13" ht="18.600000000000001" hidden="1" x14ac:dyDescent="0.55000000000000004">
      <c r="A33" s="881"/>
      <c r="B33" s="881"/>
      <c r="C33" s="881"/>
      <c r="D33" s="881"/>
      <c r="E33" s="881"/>
      <c r="F33" s="1164"/>
      <c r="G33" s="1164"/>
      <c r="H33" s="1164"/>
      <c r="I33" s="881"/>
      <c r="J33" s="881"/>
      <c r="K33" s="881"/>
      <c r="L33" s="881"/>
      <c r="M33" s="881"/>
    </row>
    <row r="34" spans="1:13" ht="18.600000000000001" hidden="1" x14ac:dyDescent="0.55000000000000004">
      <c r="A34" s="881"/>
      <c r="B34" s="1044"/>
      <c r="C34" s="1044"/>
      <c r="D34" s="1044"/>
      <c r="E34" s="1044"/>
      <c r="F34" s="1044"/>
      <c r="G34" s="1044"/>
      <c r="H34" s="1044"/>
      <c r="I34" s="1044"/>
      <c r="J34" s="1044"/>
      <c r="K34" s="1044"/>
      <c r="L34" s="1044"/>
      <c r="M34" s="1044"/>
    </row>
    <row r="35" spans="1:13" ht="21" hidden="1" x14ac:dyDescent="0.6">
      <c r="A35" s="1162"/>
      <c r="B35" s="1162"/>
      <c r="C35" s="1162"/>
      <c r="D35" s="1162"/>
      <c r="E35" s="1162"/>
      <c r="F35" s="1162"/>
      <c r="G35" s="1162"/>
      <c r="H35" s="1162"/>
      <c r="I35" s="1162"/>
      <c r="J35" s="1162"/>
      <c r="K35" s="1162"/>
      <c r="L35" s="1162"/>
      <c r="M35" s="1162"/>
    </row>
    <row r="36" spans="1:13" ht="21" hidden="1" x14ac:dyDescent="0.6">
      <c r="A36" s="1162"/>
      <c r="B36" s="1162"/>
      <c r="C36" s="1162"/>
      <c r="D36" s="1162"/>
      <c r="E36" s="1162"/>
      <c r="F36" s="1162"/>
      <c r="G36" s="1162"/>
      <c r="H36" s="1162"/>
      <c r="I36" s="1162"/>
      <c r="J36" s="1162"/>
      <c r="K36" s="1162"/>
      <c r="L36" s="1162"/>
      <c r="M36" s="1162"/>
    </row>
    <row r="37" spans="1:13" ht="21" x14ac:dyDescent="0.6">
      <c r="A37" s="1045" t="s">
        <v>105</v>
      </c>
      <c r="B37" s="1045"/>
      <c r="C37" s="1045"/>
      <c r="D37" s="1045"/>
      <c r="E37" s="1045"/>
      <c r="F37" s="1045"/>
      <c r="G37" s="1045"/>
      <c r="H37" s="1045"/>
      <c r="I37" s="1165" t="s">
        <v>118</v>
      </c>
      <c r="J37" s="1165"/>
      <c r="K37" s="1165"/>
      <c r="L37" s="1165"/>
      <c r="M37" s="1045"/>
    </row>
    <row r="38" spans="1:13" ht="21" x14ac:dyDescent="0.6">
      <c r="A38" s="346" t="s">
        <v>93</v>
      </c>
      <c r="B38" s="347"/>
      <c r="C38" s="3"/>
      <c r="D38" s="3"/>
      <c r="E38" s="248"/>
      <c r="F38" s="1" t="s">
        <v>201</v>
      </c>
      <c r="G38" s="248"/>
      <c r="H38" s="248"/>
      <c r="I38" s="346" t="s">
        <v>93</v>
      </c>
      <c r="J38" s="248"/>
      <c r="K38" s="248"/>
      <c r="L38" s="1" t="s">
        <v>202</v>
      </c>
      <c r="M38" s="248"/>
    </row>
    <row r="39" spans="1:13" ht="21" x14ac:dyDescent="0.6">
      <c r="A39" s="1221" t="s">
        <v>203</v>
      </c>
      <c r="B39" s="1221"/>
      <c r="C39" s="1221"/>
      <c r="D39" s="1221"/>
      <c r="E39" s="3"/>
      <c r="F39" s="3" t="s">
        <v>204</v>
      </c>
      <c r="G39" s="3"/>
      <c r="H39" s="3"/>
      <c r="I39" s="3"/>
      <c r="J39" s="3"/>
      <c r="K39" s="3"/>
      <c r="L39" s="3" t="s">
        <v>204</v>
      </c>
      <c r="M39" s="3"/>
    </row>
    <row r="40" spans="1:13" ht="21" x14ac:dyDescent="0.6">
      <c r="A40" s="340" t="s">
        <v>106</v>
      </c>
      <c r="B40" s="340"/>
      <c r="C40" s="340"/>
      <c r="D40" s="340"/>
      <c r="E40" s="3"/>
      <c r="F40" s="3"/>
      <c r="G40" s="3"/>
      <c r="H40" s="248"/>
      <c r="I40" s="1162" t="s">
        <v>146</v>
      </c>
      <c r="J40" s="1162"/>
      <c r="K40" s="1162"/>
      <c r="L40" s="1162"/>
      <c r="M40" s="248"/>
    </row>
    <row r="41" spans="1:13" ht="21" x14ac:dyDescent="0.6">
      <c r="A41" s="1043"/>
      <c r="B41" s="1043"/>
      <c r="C41" s="1043"/>
      <c r="D41" s="3"/>
      <c r="E41" s="3"/>
      <c r="F41" s="3"/>
      <c r="G41" s="3"/>
      <c r="H41" s="1210" t="s">
        <v>105</v>
      </c>
      <c r="I41" s="1210"/>
      <c r="J41" s="1210"/>
      <c r="K41" s="1210"/>
      <c r="L41" s="1210"/>
      <c r="M41" s="1210"/>
    </row>
    <row r="42" spans="1:13" ht="21" x14ac:dyDescent="0.6">
      <c r="A42" s="1043"/>
      <c r="B42" s="1043"/>
      <c r="C42" s="1043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sheetProtection algorithmName="SHA-512" hashValue="SbEQU/IRWXajCnLEd6EqykMIzFRoPSq+GLfP4q3D8QwL8Wd2gzW62NVpA4UMAOHpFn6KrgZjE/BkEYV8KK2ZRw==" saltValue="iUbHRQ2aZdniajRBehPH9g==" spinCount="100000" sheet="1" formatCells="0" formatColumns="0" formatRows="0" insertColumns="0" insertRows="0" insertHyperlinks="0" deleteColumns="0" deleteRows="0" sort="0" autoFilter="0" pivotTables="0"/>
  <mergeCells count="21">
    <mergeCell ref="I40:L40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A39:D39"/>
    <mergeCell ref="A1:M1"/>
    <mergeCell ref="A2:M2"/>
    <mergeCell ref="A3:M3"/>
    <mergeCell ref="A4:M4"/>
    <mergeCell ref="K6:L6"/>
    <mergeCell ref="M6:M7"/>
    <mergeCell ref="C5:L5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2023-07-08T18:08:12Z</dcterms:modified>
</cp:coreProperties>
</file>